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G:\FT\Categorical Aids\High Cost Special Education\2021-22\Excel Form\"/>
    </mc:Choice>
  </mc:AlternateContent>
  <xr:revisionPtr revIDLastSave="0" documentId="13_ncr:1_{425AF81E-841D-4A4A-9F48-1DEF8025B63B}" xr6:coauthVersionLast="47" xr6:coauthVersionMax="47" xr10:uidLastSave="{00000000-0000-0000-0000-000000000000}"/>
  <bookViews>
    <workbookView xWindow="-103" yWindow="-103" windowWidth="33120" windowHeight="18120" xr2:uid="{00000000-000D-0000-FFFF-FFFF00000000}"/>
  </bookViews>
  <sheets>
    <sheet name="Introduction" sheetId="13" r:id="rId1"/>
    <sheet name="1. Applicant Roster" sheetId="5" r:id="rId2"/>
    <sheet name="2. Equipment Depreciation" sheetId="11" r:id="rId3"/>
    <sheet name="3. Programs" sheetId="3" r:id="rId4"/>
    <sheet name="4. Student Costs" sheetId="4" r:id="rId5"/>
    <sheet name="5. Specified Services" sheetId="1" r:id="rId6"/>
    <sheet name="6. Finalize" sheetId="12" r:id="rId7"/>
    <sheet name="data-districts" sheetId="7" state="hidden" r:id="rId8"/>
    <sheet name="data-sped-rpt" sheetId="6" state="hidden" r:id="rId9"/>
    <sheet name="data-days" sheetId="9" state="hidden" r:id="rId10"/>
    <sheet name="data-aidrate" sheetId="10" state="hidden" r:id="rId11"/>
    <sheet name="data-other" sheetId="8" state="hidden" r:id="rId12"/>
  </sheets>
  <definedNames>
    <definedName name="claim_code">'1. Applicant Roster'!$E$5</definedName>
    <definedName name="claim_name">'1. Applicant Roster'!$C$5</definedName>
    <definedName name="ExternalData_1" localSheetId="10" hidden="1">'data-aidrate'!$A$1:$D$2</definedName>
    <definedName name="ExternalData_1" localSheetId="9" hidden="1">'data-days'!$A$1:$C$445</definedName>
    <definedName name="ExternalData_1" localSheetId="7" hidden="1">'data-districts'!$A$1:$B$460</definedName>
    <definedName name="ExternalData_1" localSheetId="8" hidden="1">'data-sped-rpt'!$A$1:$G$4223</definedName>
    <definedName name="func_list">'data-other'!$C$2:$C$9</definedName>
    <definedName name="grade_list">'data-other'!$D$2:$D$16</definedName>
    <definedName name="primary_list">'data-other'!$E$2:$E$13</definedName>
    <definedName name="program_list">'data-other'!$A$2:$A$7</definedName>
    <definedName name="rate_ss_aid">'5. Specified Services'!$C$17</definedName>
    <definedName name="rate_ss_cdeb">'5. Specified Services'!$G$16</definedName>
    <definedName name="rate_ss_denom">'5. Specified Services'!$G$15</definedName>
    <definedName name="rate_ss_grant">'5. Specified Services'!$F$17</definedName>
    <definedName name="rate_ss_local">'5. Specified Services'!$E$17</definedName>
    <definedName name="sped_rate">aidrate[AIDPRORATION]</definedName>
    <definedName name="student_list">'data-other'!$B$2:$B$9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2" l="1"/>
  <c r="L6" i="11"/>
  <c r="F11" i="1"/>
  <c r="E11" i="1"/>
  <c r="D11" i="1"/>
  <c r="C11" i="1"/>
  <c r="W10" i="4"/>
  <c r="H12" i="5"/>
  <c r="O12" i="5"/>
  <c r="Y10" i="4"/>
  <c r="J12" i="5"/>
  <c r="E5" i="5"/>
  <c r="F8" i="1"/>
  <c r="F9" i="1"/>
  <c r="F10" i="1"/>
  <c r="F12" i="1"/>
  <c r="F13" i="1"/>
  <c r="F14" i="1"/>
  <c r="G15" i="1"/>
  <c r="F17" i="1"/>
  <c r="M12" i="5"/>
  <c r="P12" i="5"/>
  <c r="S12" i="5"/>
  <c r="T12" i="5"/>
  <c r="A11" i="12"/>
  <c r="E8" i="1"/>
  <c r="E9" i="1"/>
  <c r="E10" i="1"/>
  <c r="E12" i="1"/>
  <c r="E13" i="1"/>
  <c r="E14" i="1"/>
  <c r="E17" i="1"/>
  <c r="C8" i="1"/>
  <c r="D8" i="1"/>
  <c r="C9" i="1"/>
  <c r="D9" i="1"/>
  <c r="C10" i="1"/>
  <c r="D10" i="1"/>
  <c r="C12" i="1"/>
  <c r="D12" i="1"/>
  <c r="C13" i="1"/>
  <c r="D13" i="1"/>
  <c r="C14" i="1"/>
  <c r="C17" i="1"/>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4" i="4"/>
  <c r="I23" i="4"/>
  <c r="I22" i="4"/>
  <c r="I18" i="4"/>
  <c r="I17" i="4"/>
  <c r="I15" i="4"/>
  <c r="I13" i="4"/>
  <c r="I12" i="4"/>
  <c r="M1008" i="4"/>
  <c r="L1008" i="4"/>
  <c r="K1008" i="4"/>
  <c r="J1008" i="4"/>
  <c r="M1007" i="4"/>
  <c r="L1007" i="4"/>
  <c r="K1007" i="4"/>
  <c r="J1007" i="4"/>
  <c r="M1006" i="4"/>
  <c r="L1006" i="4"/>
  <c r="K1006" i="4"/>
  <c r="J1006" i="4"/>
  <c r="M1005" i="4"/>
  <c r="L1005" i="4"/>
  <c r="K1005" i="4"/>
  <c r="J1005" i="4"/>
  <c r="M1004" i="4"/>
  <c r="L1004" i="4"/>
  <c r="K1004" i="4"/>
  <c r="J1004" i="4"/>
  <c r="M1003" i="4"/>
  <c r="L1003" i="4"/>
  <c r="K1003" i="4"/>
  <c r="J1003" i="4"/>
  <c r="M1002" i="4"/>
  <c r="L1002" i="4"/>
  <c r="K1002" i="4"/>
  <c r="J1002" i="4"/>
  <c r="M1001" i="4"/>
  <c r="L1001" i="4"/>
  <c r="K1001" i="4"/>
  <c r="J1001" i="4"/>
  <c r="M1000" i="4"/>
  <c r="L1000" i="4"/>
  <c r="K1000" i="4"/>
  <c r="J1000" i="4"/>
  <c r="M999" i="4"/>
  <c r="L999" i="4"/>
  <c r="K999" i="4"/>
  <c r="J999" i="4"/>
  <c r="M998" i="4"/>
  <c r="L998" i="4"/>
  <c r="K998" i="4"/>
  <c r="J998" i="4"/>
  <c r="M997" i="4"/>
  <c r="L997" i="4"/>
  <c r="K997" i="4"/>
  <c r="J997" i="4"/>
  <c r="M996" i="4"/>
  <c r="L996" i="4"/>
  <c r="K996" i="4"/>
  <c r="J996" i="4"/>
  <c r="M995" i="4"/>
  <c r="L995" i="4"/>
  <c r="K995" i="4"/>
  <c r="J995" i="4"/>
  <c r="M994" i="4"/>
  <c r="L994" i="4"/>
  <c r="K994" i="4"/>
  <c r="J994" i="4"/>
  <c r="M993" i="4"/>
  <c r="L993" i="4"/>
  <c r="K993" i="4"/>
  <c r="J993" i="4"/>
  <c r="M992" i="4"/>
  <c r="L992" i="4"/>
  <c r="K992" i="4"/>
  <c r="J992" i="4"/>
  <c r="M991" i="4"/>
  <c r="L991" i="4"/>
  <c r="K991" i="4"/>
  <c r="J991" i="4"/>
  <c r="M990" i="4"/>
  <c r="L990" i="4"/>
  <c r="K990" i="4"/>
  <c r="J990" i="4"/>
  <c r="M989" i="4"/>
  <c r="L989" i="4"/>
  <c r="K989" i="4"/>
  <c r="J989" i="4"/>
  <c r="M988" i="4"/>
  <c r="L988" i="4"/>
  <c r="K988" i="4"/>
  <c r="J988" i="4"/>
  <c r="M987" i="4"/>
  <c r="L987" i="4"/>
  <c r="K987" i="4"/>
  <c r="J987" i="4"/>
  <c r="M986" i="4"/>
  <c r="L986" i="4"/>
  <c r="K986" i="4"/>
  <c r="J986" i="4"/>
  <c r="M985" i="4"/>
  <c r="L985" i="4"/>
  <c r="K985" i="4"/>
  <c r="J985" i="4"/>
  <c r="M984" i="4"/>
  <c r="L984" i="4"/>
  <c r="K984" i="4"/>
  <c r="J984" i="4"/>
  <c r="M983" i="4"/>
  <c r="L983" i="4"/>
  <c r="K983" i="4"/>
  <c r="J983" i="4"/>
  <c r="M982" i="4"/>
  <c r="L982" i="4"/>
  <c r="K982" i="4"/>
  <c r="J982" i="4"/>
  <c r="M981" i="4"/>
  <c r="L981" i="4"/>
  <c r="K981" i="4"/>
  <c r="J981" i="4"/>
  <c r="M980" i="4"/>
  <c r="L980" i="4"/>
  <c r="K980" i="4"/>
  <c r="J980" i="4"/>
  <c r="M979" i="4"/>
  <c r="L979" i="4"/>
  <c r="K979" i="4"/>
  <c r="J979" i="4"/>
  <c r="M978" i="4"/>
  <c r="L978" i="4"/>
  <c r="K978" i="4"/>
  <c r="J978" i="4"/>
  <c r="M977" i="4"/>
  <c r="L977" i="4"/>
  <c r="K977" i="4"/>
  <c r="J977" i="4"/>
  <c r="M976" i="4"/>
  <c r="L976" i="4"/>
  <c r="K976" i="4"/>
  <c r="J976" i="4"/>
  <c r="M975" i="4"/>
  <c r="L975" i="4"/>
  <c r="K975" i="4"/>
  <c r="J975" i="4"/>
  <c r="M974" i="4"/>
  <c r="L974" i="4"/>
  <c r="K974" i="4"/>
  <c r="J974" i="4"/>
  <c r="M973" i="4"/>
  <c r="L973" i="4"/>
  <c r="K973" i="4"/>
  <c r="J973" i="4"/>
  <c r="M972" i="4"/>
  <c r="L972" i="4"/>
  <c r="K972" i="4"/>
  <c r="J972" i="4"/>
  <c r="M971" i="4"/>
  <c r="L971" i="4"/>
  <c r="K971" i="4"/>
  <c r="J971" i="4"/>
  <c r="M970" i="4"/>
  <c r="L970" i="4"/>
  <c r="K970" i="4"/>
  <c r="J970" i="4"/>
  <c r="M969" i="4"/>
  <c r="L969" i="4"/>
  <c r="K969" i="4"/>
  <c r="J969" i="4"/>
  <c r="M968" i="4"/>
  <c r="L968" i="4"/>
  <c r="K968" i="4"/>
  <c r="J968" i="4"/>
  <c r="M967" i="4"/>
  <c r="L967" i="4"/>
  <c r="K967" i="4"/>
  <c r="J967" i="4"/>
  <c r="M966" i="4"/>
  <c r="L966" i="4"/>
  <c r="K966" i="4"/>
  <c r="J966" i="4"/>
  <c r="M965" i="4"/>
  <c r="L965" i="4"/>
  <c r="K965" i="4"/>
  <c r="J965" i="4"/>
  <c r="M964" i="4"/>
  <c r="L964" i="4"/>
  <c r="K964" i="4"/>
  <c r="J964" i="4"/>
  <c r="M963" i="4"/>
  <c r="L963" i="4"/>
  <c r="K963" i="4"/>
  <c r="J963" i="4"/>
  <c r="M962" i="4"/>
  <c r="L962" i="4"/>
  <c r="K962" i="4"/>
  <c r="J962" i="4"/>
  <c r="M961" i="4"/>
  <c r="L961" i="4"/>
  <c r="K961" i="4"/>
  <c r="J961" i="4"/>
  <c r="M960" i="4"/>
  <c r="L960" i="4"/>
  <c r="K960" i="4"/>
  <c r="J960" i="4"/>
  <c r="M959" i="4"/>
  <c r="L959" i="4"/>
  <c r="K959" i="4"/>
  <c r="J959" i="4"/>
  <c r="M958" i="4"/>
  <c r="L958" i="4"/>
  <c r="K958" i="4"/>
  <c r="J958" i="4"/>
  <c r="M957" i="4"/>
  <c r="L957" i="4"/>
  <c r="K957" i="4"/>
  <c r="J957" i="4"/>
  <c r="M956" i="4"/>
  <c r="L956" i="4"/>
  <c r="K956" i="4"/>
  <c r="J956" i="4"/>
  <c r="M955" i="4"/>
  <c r="L955" i="4"/>
  <c r="K955" i="4"/>
  <c r="J955" i="4"/>
  <c r="M954" i="4"/>
  <c r="L954" i="4"/>
  <c r="K954" i="4"/>
  <c r="J954" i="4"/>
  <c r="M953" i="4"/>
  <c r="L953" i="4"/>
  <c r="K953" i="4"/>
  <c r="J953" i="4"/>
  <c r="M952" i="4"/>
  <c r="L952" i="4"/>
  <c r="K952" i="4"/>
  <c r="J952" i="4"/>
  <c r="M951" i="4"/>
  <c r="L951" i="4"/>
  <c r="K951" i="4"/>
  <c r="J951" i="4"/>
  <c r="M950" i="4"/>
  <c r="L950" i="4"/>
  <c r="K950" i="4"/>
  <c r="J950" i="4"/>
  <c r="M949" i="4"/>
  <c r="L949" i="4"/>
  <c r="K949" i="4"/>
  <c r="J949" i="4"/>
  <c r="M948" i="4"/>
  <c r="L948" i="4"/>
  <c r="K948" i="4"/>
  <c r="J948" i="4"/>
  <c r="M947" i="4"/>
  <c r="L947" i="4"/>
  <c r="K947" i="4"/>
  <c r="J947" i="4"/>
  <c r="M946" i="4"/>
  <c r="L946" i="4"/>
  <c r="K946" i="4"/>
  <c r="J946" i="4"/>
  <c r="M945" i="4"/>
  <c r="L945" i="4"/>
  <c r="K945" i="4"/>
  <c r="J945" i="4"/>
  <c r="M944" i="4"/>
  <c r="L944" i="4"/>
  <c r="K944" i="4"/>
  <c r="J944" i="4"/>
  <c r="M943" i="4"/>
  <c r="L943" i="4"/>
  <c r="K943" i="4"/>
  <c r="J943" i="4"/>
  <c r="M942" i="4"/>
  <c r="L942" i="4"/>
  <c r="K942" i="4"/>
  <c r="J942" i="4"/>
  <c r="M941" i="4"/>
  <c r="L941" i="4"/>
  <c r="K941" i="4"/>
  <c r="J941" i="4"/>
  <c r="M940" i="4"/>
  <c r="L940" i="4"/>
  <c r="K940" i="4"/>
  <c r="J940" i="4"/>
  <c r="M939" i="4"/>
  <c r="L939" i="4"/>
  <c r="K939" i="4"/>
  <c r="J939" i="4"/>
  <c r="M938" i="4"/>
  <c r="L938" i="4"/>
  <c r="K938" i="4"/>
  <c r="J938" i="4"/>
  <c r="M937" i="4"/>
  <c r="L937" i="4"/>
  <c r="K937" i="4"/>
  <c r="J937" i="4"/>
  <c r="M936" i="4"/>
  <c r="L936" i="4"/>
  <c r="K936" i="4"/>
  <c r="J936" i="4"/>
  <c r="M935" i="4"/>
  <c r="L935" i="4"/>
  <c r="K935" i="4"/>
  <c r="J935" i="4"/>
  <c r="M934" i="4"/>
  <c r="L934" i="4"/>
  <c r="K934" i="4"/>
  <c r="J934" i="4"/>
  <c r="M933" i="4"/>
  <c r="L933" i="4"/>
  <c r="K933" i="4"/>
  <c r="J933" i="4"/>
  <c r="M932" i="4"/>
  <c r="L932" i="4"/>
  <c r="K932" i="4"/>
  <c r="J932" i="4"/>
  <c r="M931" i="4"/>
  <c r="L931" i="4"/>
  <c r="K931" i="4"/>
  <c r="J931" i="4"/>
  <c r="M930" i="4"/>
  <c r="L930" i="4"/>
  <c r="K930" i="4"/>
  <c r="J930" i="4"/>
  <c r="M929" i="4"/>
  <c r="L929" i="4"/>
  <c r="K929" i="4"/>
  <c r="J929" i="4"/>
  <c r="M928" i="4"/>
  <c r="L928" i="4"/>
  <c r="K928" i="4"/>
  <c r="J928" i="4"/>
  <c r="M927" i="4"/>
  <c r="L927" i="4"/>
  <c r="K927" i="4"/>
  <c r="J927" i="4"/>
  <c r="M926" i="4"/>
  <c r="L926" i="4"/>
  <c r="K926" i="4"/>
  <c r="J926" i="4"/>
  <c r="M925" i="4"/>
  <c r="L925" i="4"/>
  <c r="K925" i="4"/>
  <c r="J925" i="4"/>
  <c r="M924" i="4"/>
  <c r="L924" i="4"/>
  <c r="K924" i="4"/>
  <c r="J924" i="4"/>
  <c r="M923" i="4"/>
  <c r="L923" i="4"/>
  <c r="K923" i="4"/>
  <c r="J923" i="4"/>
  <c r="M922" i="4"/>
  <c r="L922" i="4"/>
  <c r="K922" i="4"/>
  <c r="J922" i="4"/>
  <c r="M921" i="4"/>
  <c r="L921" i="4"/>
  <c r="K921" i="4"/>
  <c r="J921" i="4"/>
  <c r="M920" i="4"/>
  <c r="L920" i="4"/>
  <c r="K920" i="4"/>
  <c r="J920" i="4"/>
  <c r="M919" i="4"/>
  <c r="L919" i="4"/>
  <c r="K919" i="4"/>
  <c r="J919" i="4"/>
  <c r="M918" i="4"/>
  <c r="L918" i="4"/>
  <c r="K918" i="4"/>
  <c r="J918" i="4"/>
  <c r="M917" i="4"/>
  <c r="L917" i="4"/>
  <c r="K917" i="4"/>
  <c r="J917" i="4"/>
  <c r="M916" i="4"/>
  <c r="L916" i="4"/>
  <c r="K916" i="4"/>
  <c r="J916" i="4"/>
  <c r="M915" i="4"/>
  <c r="L915" i="4"/>
  <c r="K915" i="4"/>
  <c r="J915" i="4"/>
  <c r="M914" i="4"/>
  <c r="L914" i="4"/>
  <c r="K914" i="4"/>
  <c r="J914" i="4"/>
  <c r="M913" i="4"/>
  <c r="L913" i="4"/>
  <c r="K913" i="4"/>
  <c r="J913" i="4"/>
  <c r="M912" i="4"/>
  <c r="L912" i="4"/>
  <c r="K912" i="4"/>
  <c r="J912" i="4"/>
  <c r="M911" i="4"/>
  <c r="L911" i="4"/>
  <c r="K911" i="4"/>
  <c r="J911" i="4"/>
  <c r="M910" i="4"/>
  <c r="L910" i="4"/>
  <c r="K910" i="4"/>
  <c r="J910" i="4"/>
  <c r="M909" i="4"/>
  <c r="L909" i="4"/>
  <c r="K909" i="4"/>
  <c r="J909" i="4"/>
  <c r="M908" i="4"/>
  <c r="L908" i="4"/>
  <c r="K908" i="4"/>
  <c r="J908" i="4"/>
  <c r="M907" i="4"/>
  <c r="L907" i="4"/>
  <c r="K907" i="4"/>
  <c r="J907" i="4"/>
  <c r="M906" i="4"/>
  <c r="L906" i="4"/>
  <c r="K906" i="4"/>
  <c r="J906" i="4"/>
  <c r="M905" i="4"/>
  <c r="L905" i="4"/>
  <c r="K905" i="4"/>
  <c r="J905" i="4"/>
  <c r="M904" i="4"/>
  <c r="L904" i="4"/>
  <c r="K904" i="4"/>
  <c r="J904" i="4"/>
  <c r="M903" i="4"/>
  <c r="L903" i="4"/>
  <c r="K903" i="4"/>
  <c r="J903" i="4"/>
  <c r="M902" i="4"/>
  <c r="L902" i="4"/>
  <c r="K902" i="4"/>
  <c r="J902" i="4"/>
  <c r="M901" i="4"/>
  <c r="L901" i="4"/>
  <c r="K901" i="4"/>
  <c r="J901" i="4"/>
  <c r="M900" i="4"/>
  <c r="L900" i="4"/>
  <c r="K900" i="4"/>
  <c r="J900" i="4"/>
  <c r="M899" i="4"/>
  <c r="L899" i="4"/>
  <c r="K899" i="4"/>
  <c r="J899" i="4"/>
  <c r="M898" i="4"/>
  <c r="L898" i="4"/>
  <c r="K898" i="4"/>
  <c r="J898" i="4"/>
  <c r="M897" i="4"/>
  <c r="L897" i="4"/>
  <c r="K897" i="4"/>
  <c r="J897" i="4"/>
  <c r="M896" i="4"/>
  <c r="L896" i="4"/>
  <c r="K896" i="4"/>
  <c r="J896" i="4"/>
  <c r="M895" i="4"/>
  <c r="L895" i="4"/>
  <c r="K895" i="4"/>
  <c r="J895" i="4"/>
  <c r="M894" i="4"/>
  <c r="L894" i="4"/>
  <c r="K894" i="4"/>
  <c r="J894" i="4"/>
  <c r="M893" i="4"/>
  <c r="L893" i="4"/>
  <c r="K893" i="4"/>
  <c r="J893" i="4"/>
  <c r="M892" i="4"/>
  <c r="L892" i="4"/>
  <c r="K892" i="4"/>
  <c r="J892" i="4"/>
  <c r="M891" i="4"/>
  <c r="L891" i="4"/>
  <c r="K891" i="4"/>
  <c r="J891" i="4"/>
  <c r="M890" i="4"/>
  <c r="L890" i="4"/>
  <c r="K890" i="4"/>
  <c r="J890" i="4"/>
  <c r="M889" i="4"/>
  <c r="L889" i="4"/>
  <c r="K889" i="4"/>
  <c r="J889" i="4"/>
  <c r="M888" i="4"/>
  <c r="L888" i="4"/>
  <c r="K888" i="4"/>
  <c r="J888" i="4"/>
  <c r="M887" i="4"/>
  <c r="L887" i="4"/>
  <c r="K887" i="4"/>
  <c r="J887" i="4"/>
  <c r="M886" i="4"/>
  <c r="L886" i="4"/>
  <c r="K886" i="4"/>
  <c r="J886" i="4"/>
  <c r="M885" i="4"/>
  <c r="L885" i="4"/>
  <c r="K885" i="4"/>
  <c r="J885" i="4"/>
  <c r="M884" i="4"/>
  <c r="L884" i="4"/>
  <c r="K884" i="4"/>
  <c r="J884" i="4"/>
  <c r="M883" i="4"/>
  <c r="L883" i="4"/>
  <c r="K883" i="4"/>
  <c r="J883" i="4"/>
  <c r="M882" i="4"/>
  <c r="L882" i="4"/>
  <c r="K882" i="4"/>
  <c r="J882" i="4"/>
  <c r="M881" i="4"/>
  <c r="L881" i="4"/>
  <c r="K881" i="4"/>
  <c r="J881" i="4"/>
  <c r="M880" i="4"/>
  <c r="L880" i="4"/>
  <c r="K880" i="4"/>
  <c r="J880" i="4"/>
  <c r="M879" i="4"/>
  <c r="L879" i="4"/>
  <c r="K879" i="4"/>
  <c r="J879" i="4"/>
  <c r="M878" i="4"/>
  <c r="L878" i="4"/>
  <c r="K878" i="4"/>
  <c r="J878" i="4"/>
  <c r="M877" i="4"/>
  <c r="L877" i="4"/>
  <c r="K877" i="4"/>
  <c r="J877" i="4"/>
  <c r="M876" i="4"/>
  <c r="L876" i="4"/>
  <c r="K876" i="4"/>
  <c r="J876" i="4"/>
  <c r="M875" i="4"/>
  <c r="L875" i="4"/>
  <c r="K875" i="4"/>
  <c r="J875" i="4"/>
  <c r="M874" i="4"/>
  <c r="L874" i="4"/>
  <c r="K874" i="4"/>
  <c r="J874" i="4"/>
  <c r="M873" i="4"/>
  <c r="L873" i="4"/>
  <c r="K873" i="4"/>
  <c r="J873" i="4"/>
  <c r="M872" i="4"/>
  <c r="L872" i="4"/>
  <c r="K872" i="4"/>
  <c r="J872" i="4"/>
  <c r="M871" i="4"/>
  <c r="L871" i="4"/>
  <c r="K871" i="4"/>
  <c r="J871" i="4"/>
  <c r="M870" i="4"/>
  <c r="L870" i="4"/>
  <c r="K870" i="4"/>
  <c r="J870" i="4"/>
  <c r="M869" i="4"/>
  <c r="L869" i="4"/>
  <c r="K869" i="4"/>
  <c r="J869" i="4"/>
  <c r="M868" i="4"/>
  <c r="L868" i="4"/>
  <c r="K868" i="4"/>
  <c r="J868" i="4"/>
  <c r="M867" i="4"/>
  <c r="L867" i="4"/>
  <c r="K867" i="4"/>
  <c r="J867" i="4"/>
  <c r="M866" i="4"/>
  <c r="L866" i="4"/>
  <c r="K866" i="4"/>
  <c r="J866" i="4"/>
  <c r="M865" i="4"/>
  <c r="L865" i="4"/>
  <c r="K865" i="4"/>
  <c r="J865" i="4"/>
  <c r="M864" i="4"/>
  <c r="L864" i="4"/>
  <c r="K864" i="4"/>
  <c r="J864" i="4"/>
  <c r="M863" i="4"/>
  <c r="L863" i="4"/>
  <c r="K863" i="4"/>
  <c r="J863" i="4"/>
  <c r="M862" i="4"/>
  <c r="L862" i="4"/>
  <c r="K862" i="4"/>
  <c r="J862" i="4"/>
  <c r="M861" i="4"/>
  <c r="L861" i="4"/>
  <c r="K861" i="4"/>
  <c r="J861" i="4"/>
  <c r="M860" i="4"/>
  <c r="L860" i="4"/>
  <c r="K860" i="4"/>
  <c r="J860" i="4"/>
  <c r="M859" i="4"/>
  <c r="L859" i="4"/>
  <c r="K859" i="4"/>
  <c r="J859" i="4"/>
  <c r="M858" i="4"/>
  <c r="L858" i="4"/>
  <c r="K858" i="4"/>
  <c r="J858" i="4"/>
  <c r="M857" i="4"/>
  <c r="L857" i="4"/>
  <c r="K857" i="4"/>
  <c r="J857" i="4"/>
  <c r="M856" i="4"/>
  <c r="L856" i="4"/>
  <c r="K856" i="4"/>
  <c r="J856" i="4"/>
  <c r="M855" i="4"/>
  <c r="L855" i="4"/>
  <c r="K855" i="4"/>
  <c r="J855" i="4"/>
  <c r="M854" i="4"/>
  <c r="L854" i="4"/>
  <c r="K854" i="4"/>
  <c r="J854" i="4"/>
  <c r="M853" i="4"/>
  <c r="L853" i="4"/>
  <c r="K853" i="4"/>
  <c r="J853" i="4"/>
  <c r="M852" i="4"/>
  <c r="L852" i="4"/>
  <c r="K852" i="4"/>
  <c r="J852" i="4"/>
  <c r="M851" i="4"/>
  <c r="L851" i="4"/>
  <c r="K851" i="4"/>
  <c r="J851" i="4"/>
  <c r="M850" i="4"/>
  <c r="L850" i="4"/>
  <c r="K850" i="4"/>
  <c r="J850" i="4"/>
  <c r="M849" i="4"/>
  <c r="L849" i="4"/>
  <c r="K849" i="4"/>
  <c r="J849" i="4"/>
  <c r="M848" i="4"/>
  <c r="L848" i="4"/>
  <c r="K848" i="4"/>
  <c r="J848" i="4"/>
  <c r="M847" i="4"/>
  <c r="L847" i="4"/>
  <c r="K847" i="4"/>
  <c r="J847" i="4"/>
  <c r="M846" i="4"/>
  <c r="L846" i="4"/>
  <c r="K846" i="4"/>
  <c r="J846" i="4"/>
  <c r="M845" i="4"/>
  <c r="L845" i="4"/>
  <c r="K845" i="4"/>
  <c r="J845" i="4"/>
  <c r="M844" i="4"/>
  <c r="L844" i="4"/>
  <c r="K844" i="4"/>
  <c r="J844" i="4"/>
  <c r="M843" i="4"/>
  <c r="L843" i="4"/>
  <c r="K843" i="4"/>
  <c r="J843" i="4"/>
  <c r="M842" i="4"/>
  <c r="L842" i="4"/>
  <c r="K842" i="4"/>
  <c r="J842" i="4"/>
  <c r="M841" i="4"/>
  <c r="L841" i="4"/>
  <c r="K841" i="4"/>
  <c r="J841" i="4"/>
  <c r="M840" i="4"/>
  <c r="L840" i="4"/>
  <c r="K840" i="4"/>
  <c r="J840" i="4"/>
  <c r="M839" i="4"/>
  <c r="L839" i="4"/>
  <c r="K839" i="4"/>
  <c r="J839" i="4"/>
  <c r="M838" i="4"/>
  <c r="L838" i="4"/>
  <c r="K838" i="4"/>
  <c r="J838" i="4"/>
  <c r="M837" i="4"/>
  <c r="L837" i="4"/>
  <c r="K837" i="4"/>
  <c r="J837" i="4"/>
  <c r="M836" i="4"/>
  <c r="L836" i="4"/>
  <c r="K836" i="4"/>
  <c r="J836" i="4"/>
  <c r="M835" i="4"/>
  <c r="L835" i="4"/>
  <c r="K835" i="4"/>
  <c r="J835" i="4"/>
  <c r="M834" i="4"/>
  <c r="L834" i="4"/>
  <c r="K834" i="4"/>
  <c r="J834" i="4"/>
  <c r="M833" i="4"/>
  <c r="L833" i="4"/>
  <c r="K833" i="4"/>
  <c r="J833" i="4"/>
  <c r="M832" i="4"/>
  <c r="L832" i="4"/>
  <c r="K832" i="4"/>
  <c r="J832" i="4"/>
  <c r="M831" i="4"/>
  <c r="L831" i="4"/>
  <c r="K831" i="4"/>
  <c r="J831" i="4"/>
  <c r="M830" i="4"/>
  <c r="L830" i="4"/>
  <c r="K830" i="4"/>
  <c r="J830" i="4"/>
  <c r="M829" i="4"/>
  <c r="L829" i="4"/>
  <c r="K829" i="4"/>
  <c r="J829" i="4"/>
  <c r="M828" i="4"/>
  <c r="L828" i="4"/>
  <c r="K828" i="4"/>
  <c r="J828" i="4"/>
  <c r="M827" i="4"/>
  <c r="L827" i="4"/>
  <c r="K827" i="4"/>
  <c r="J827" i="4"/>
  <c r="M826" i="4"/>
  <c r="L826" i="4"/>
  <c r="K826" i="4"/>
  <c r="J826" i="4"/>
  <c r="M825" i="4"/>
  <c r="L825" i="4"/>
  <c r="K825" i="4"/>
  <c r="J825" i="4"/>
  <c r="M824" i="4"/>
  <c r="L824" i="4"/>
  <c r="K824" i="4"/>
  <c r="J824" i="4"/>
  <c r="M823" i="4"/>
  <c r="L823" i="4"/>
  <c r="K823" i="4"/>
  <c r="J823" i="4"/>
  <c r="M822" i="4"/>
  <c r="L822" i="4"/>
  <c r="K822" i="4"/>
  <c r="J822" i="4"/>
  <c r="M821" i="4"/>
  <c r="L821" i="4"/>
  <c r="K821" i="4"/>
  <c r="J821" i="4"/>
  <c r="M820" i="4"/>
  <c r="L820" i="4"/>
  <c r="K820" i="4"/>
  <c r="J820" i="4"/>
  <c r="M819" i="4"/>
  <c r="L819" i="4"/>
  <c r="K819" i="4"/>
  <c r="J819" i="4"/>
  <c r="M818" i="4"/>
  <c r="L818" i="4"/>
  <c r="K818" i="4"/>
  <c r="J818" i="4"/>
  <c r="M817" i="4"/>
  <c r="L817" i="4"/>
  <c r="K817" i="4"/>
  <c r="J817" i="4"/>
  <c r="M816" i="4"/>
  <c r="L816" i="4"/>
  <c r="K816" i="4"/>
  <c r="J816" i="4"/>
  <c r="M815" i="4"/>
  <c r="L815" i="4"/>
  <c r="K815" i="4"/>
  <c r="J815" i="4"/>
  <c r="M814" i="4"/>
  <c r="L814" i="4"/>
  <c r="K814" i="4"/>
  <c r="J814" i="4"/>
  <c r="M813" i="4"/>
  <c r="L813" i="4"/>
  <c r="K813" i="4"/>
  <c r="J813" i="4"/>
  <c r="M812" i="4"/>
  <c r="L812" i="4"/>
  <c r="K812" i="4"/>
  <c r="J812" i="4"/>
  <c r="M811" i="4"/>
  <c r="L811" i="4"/>
  <c r="K811" i="4"/>
  <c r="J811" i="4"/>
  <c r="M810" i="4"/>
  <c r="L810" i="4"/>
  <c r="K810" i="4"/>
  <c r="J810" i="4"/>
  <c r="M809" i="4"/>
  <c r="L809" i="4"/>
  <c r="K809" i="4"/>
  <c r="J809" i="4"/>
  <c r="M808" i="4"/>
  <c r="L808" i="4"/>
  <c r="K808" i="4"/>
  <c r="J808" i="4"/>
  <c r="M807" i="4"/>
  <c r="L807" i="4"/>
  <c r="K807" i="4"/>
  <c r="J807" i="4"/>
  <c r="M806" i="4"/>
  <c r="L806" i="4"/>
  <c r="K806" i="4"/>
  <c r="J806" i="4"/>
  <c r="M805" i="4"/>
  <c r="L805" i="4"/>
  <c r="K805" i="4"/>
  <c r="J805" i="4"/>
  <c r="M804" i="4"/>
  <c r="L804" i="4"/>
  <c r="K804" i="4"/>
  <c r="J804" i="4"/>
  <c r="M803" i="4"/>
  <c r="L803" i="4"/>
  <c r="K803" i="4"/>
  <c r="J803" i="4"/>
  <c r="M802" i="4"/>
  <c r="L802" i="4"/>
  <c r="K802" i="4"/>
  <c r="J802" i="4"/>
  <c r="M801" i="4"/>
  <c r="L801" i="4"/>
  <c r="K801" i="4"/>
  <c r="J801" i="4"/>
  <c r="M800" i="4"/>
  <c r="L800" i="4"/>
  <c r="K800" i="4"/>
  <c r="J800" i="4"/>
  <c r="M799" i="4"/>
  <c r="L799" i="4"/>
  <c r="K799" i="4"/>
  <c r="J799" i="4"/>
  <c r="M798" i="4"/>
  <c r="L798" i="4"/>
  <c r="K798" i="4"/>
  <c r="J798" i="4"/>
  <c r="M797" i="4"/>
  <c r="L797" i="4"/>
  <c r="K797" i="4"/>
  <c r="J797" i="4"/>
  <c r="M796" i="4"/>
  <c r="L796" i="4"/>
  <c r="K796" i="4"/>
  <c r="J796" i="4"/>
  <c r="M795" i="4"/>
  <c r="L795" i="4"/>
  <c r="K795" i="4"/>
  <c r="J795" i="4"/>
  <c r="M794" i="4"/>
  <c r="L794" i="4"/>
  <c r="K794" i="4"/>
  <c r="J794" i="4"/>
  <c r="M793" i="4"/>
  <c r="L793" i="4"/>
  <c r="K793" i="4"/>
  <c r="J793" i="4"/>
  <c r="M792" i="4"/>
  <c r="L792" i="4"/>
  <c r="K792" i="4"/>
  <c r="J792" i="4"/>
  <c r="M791" i="4"/>
  <c r="L791" i="4"/>
  <c r="K791" i="4"/>
  <c r="J791" i="4"/>
  <c r="M790" i="4"/>
  <c r="L790" i="4"/>
  <c r="K790" i="4"/>
  <c r="J790" i="4"/>
  <c r="M789" i="4"/>
  <c r="L789" i="4"/>
  <c r="K789" i="4"/>
  <c r="J789" i="4"/>
  <c r="M788" i="4"/>
  <c r="L788" i="4"/>
  <c r="K788" i="4"/>
  <c r="J788" i="4"/>
  <c r="M787" i="4"/>
  <c r="L787" i="4"/>
  <c r="K787" i="4"/>
  <c r="J787" i="4"/>
  <c r="M786" i="4"/>
  <c r="L786" i="4"/>
  <c r="K786" i="4"/>
  <c r="J786" i="4"/>
  <c r="M785" i="4"/>
  <c r="L785" i="4"/>
  <c r="K785" i="4"/>
  <c r="J785" i="4"/>
  <c r="M784" i="4"/>
  <c r="L784" i="4"/>
  <c r="K784" i="4"/>
  <c r="J784" i="4"/>
  <c r="M783" i="4"/>
  <c r="L783" i="4"/>
  <c r="K783" i="4"/>
  <c r="J783" i="4"/>
  <c r="M782" i="4"/>
  <c r="L782" i="4"/>
  <c r="K782" i="4"/>
  <c r="J782" i="4"/>
  <c r="M781" i="4"/>
  <c r="L781" i="4"/>
  <c r="K781" i="4"/>
  <c r="J781" i="4"/>
  <c r="M780" i="4"/>
  <c r="L780" i="4"/>
  <c r="K780" i="4"/>
  <c r="J780" i="4"/>
  <c r="M779" i="4"/>
  <c r="L779" i="4"/>
  <c r="K779" i="4"/>
  <c r="J779" i="4"/>
  <c r="M778" i="4"/>
  <c r="L778" i="4"/>
  <c r="K778" i="4"/>
  <c r="J778" i="4"/>
  <c r="M777" i="4"/>
  <c r="L777" i="4"/>
  <c r="K777" i="4"/>
  <c r="J777" i="4"/>
  <c r="M776" i="4"/>
  <c r="L776" i="4"/>
  <c r="K776" i="4"/>
  <c r="J776" i="4"/>
  <c r="M775" i="4"/>
  <c r="L775" i="4"/>
  <c r="K775" i="4"/>
  <c r="J775" i="4"/>
  <c r="M774" i="4"/>
  <c r="L774" i="4"/>
  <c r="K774" i="4"/>
  <c r="J774" i="4"/>
  <c r="M773" i="4"/>
  <c r="L773" i="4"/>
  <c r="K773" i="4"/>
  <c r="J773" i="4"/>
  <c r="M772" i="4"/>
  <c r="L772" i="4"/>
  <c r="K772" i="4"/>
  <c r="J772" i="4"/>
  <c r="M771" i="4"/>
  <c r="L771" i="4"/>
  <c r="K771" i="4"/>
  <c r="J771" i="4"/>
  <c r="M770" i="4"/>
  <c r="L770" i="4"/>
  <c r="K770" i="4"/>
  <c r="J770" i="4"/>
  <c r="M769" i="4"/>
  <c r="L769" i="4"/>
  <c r="K769" i="4"/>
  <c r="J769" i="4"/>
  <c r="M768" i="4"/>
  <c r="L768" i="4"/>
  <c r="K768" i="4"/>
  <c r="J768" i="4"/>
  <c r="M767" i="4"/>
  <c r="L767" i="4"/>
  <c r="K767" i="4"/>
  <c r="J767" i="4"/>
  <c r="M766" i="4"/>
  <c r="L766" i="4"/>
  <c r="K766" i="4"/>
  <c r="J766" i="4"/>
  <c r="M765" i="4"/>
  <c r="L765" i="4"/>
  <c r="K765" i="4"/>
  <c r="J765" i="4"/>
  <c r="M764" i="4"/>
  <c r="L764" i="4"/>
  <c r="K764" i="4"/>
  <c r="J764" i="4"/>
  <c r="M763" i="4"/>
  <c r="L763" i="4"/>
  <c r="K763" i="4"/>
  <c r="J763" i="4"/>
  <c r="M762" i="4"/>
  <c r="L762" i="4"/>
  <c r="K762" i="4"/>
  <c r="J762" i="4"/>
  <c r="M761" i="4"/>
  <c r="L761" i="4"/>
  <c r="K761" i="4"/>
  <c r="J761" i="4"/>
  <c r="M760" i="4"/>
  <c r="L760" i="4"/>
  <c r="K760" i="4"/>
  <c r="J760" i="4"/>
  <c r="M759" i="4"/>
  <c r="L759" i="4"/>
  <c r="K759" i="4"/>
  <c r="J759" i="4"/>
  <c r="M758" i="4"/>
  <c r="L758" i="4"/>
  <c r="K758" i="4"/>
  <c r="J758" i="4"/>
  <c r="M757" i="4"/>
  <c r="L757" i="4"/>
  <c r="K757" i="4"/>
  <c r="J757" i="4"/>
  <c r="M756" i="4"/>
  <c r="L756" i="4"/>
  <c r="K756" i="4"/>
  <c r="J756" i="4"/>
  <c r="M755" i="4"/>
  <c r="L755" i="4"/>
  <c r="K755" i="4"/>
  <c r="J755" i="4"/>
  <c r="M754" i="4"/>
  <c r="L754" i="4"/>
  <c r="K754" i="4"/>
  <c r="J754" i="4"/>
  <c r="M753" i="4"/>
  <c r="L753" i="4"/>
  <c r="K753" i="4"/>
  <c r="J753" i="4"/>
  <c r="M752" i="4"/>
  <c r="L752" i="4"/>
  <c r="K752" i="4"/>
  <c r="J752" i="4"/>
  <c r="M751" i="4"/>
  <c r="L751" i="4"/>
  <c r="K751" i="4"/>
  <c r="J751" i="4"/>
  <c r="M750" i="4"/>
  <c r="L750" i="4"/>
  <c r="K750" i="4"/>
  <c r="J750" i="4"/>
  <c r="M749" i="4"/>
  <c r="L749" i="4"/>
  <c r="K749" i="4"/>
  <c r="J749" i="4"/>
  <c r="M748" i="4"/>
  <c r="L748" i="4"/>
  <c r="K748" i="4"/>
  <c r="J748" i="4"/>
  <c r="M747" i="4"/>
  <c r="L747" i="4"/>
  <c r="K747" i="4"/>
  <c r="J747" i="4"/>
  <c r="M746" i="4"/>
  <c r="L746" i="4"/>
  <c r="K746" i="4"/>
  <c r="J746" i="4"/>
  <c r="M745" i="4"/>
  <c r="L745" i="4"/>
  <c r="K745" i="4"/>
  <c r="J745" i="4"/>
  <c r="M744" i="4"/>
  <c r="L744" i="4"/>
  <c r="K744" i="4"/>
  <c r="J744" i="4"/>
  <c r="M743" i="4"/>
  <c r="L743" i="4"/>
  <c r="K743" i="4"/>
  <c r="J743" i="4"/>
  <c r="M742" i="4"/>
  <c r="L742" i="4"/>
  <c r="K742" i="4"/>
  <c r="J742" i="4"/>
  <c r="M741" i="4"/>
  <c r="L741" i="4"/>
  <c r="K741" i="4"/>
  <c r="J741" i="4"/>
  <c r="M740" i="4"/>
  <c r="L740" i="4"/>
  <c r="K740" i="4"/>
  <c r="J740" i="4"/>
  <c r="M739" i="4"/>
  <c r="L739" i="4"/>
  <c r="K739" i="4"/>
  <c r="J739" i="4"/>
  <c r="M738" i="4"/>
  <c r="L738" i="4"/>
  <c r="K738" i="4"/>
  <c r="J738" i="4"/>
  <c r="M737" i="4"/>
  <c r="L737" i="4"/>
  <c r="K737" i="4"/>
  <c r="J737" i="4"/>
  <c r="M736" i="4"/>
  <c r="L736" i="4"/>
  <c r="K736" i="4"/>
  <c r="J736" i="4"/>
  <c r="M735" i="4"/>
  <c r="L735" i="4"/>
  <c r="K735" i="4"/>
  <c r="J735" i="4"/>
  <c r="M734" i="4"/>
  <c r="L734" i="4"/>
  <c r="K734" i="4"/>
  <c r="J734" i="4"/>
  <c r="M733" i="4"/>
  <c r="L733" i="4"/>
  <c r="K733" i="4"/>
  <c r="J733" i="4"/>
  <c r="M732" i="4"/>
  <c r="L732" i="4"/>
  <c r="K732" i="4"/>
  <c r="J732" i="4"/>
  <c r="M731" i="4"/>
  <c r="L731" i="4"/>
  <c r="K731" i="4"/>
  <c r="J731" i="4"/>
  <c r="M730" i="4"/>
  <c r="L730" i="4"/>
  <c r="K730" i="4"/>
  <c r="J730" i="4"/>
  <c r="M729" i="4"/>
  <c r="L729" i="4"/>
  <c r="K729" i="4"/>
  <c r="J729" i="4"/>
  <c r="M728" i="4"/>
  <c r="L728" i="4"/>
  <c r="K728" i="4"/>
  <c r="J728" i="4"/>
  <c r="M727" i="4"/>
  <c r="L727" i="4"/>
  <c r="K727" i="4"/>
  <c r="J727" i="4"/>
  <c r="M726" i="4"/>
  <c r="L726" i="4"/>
  <c r="K726" i="4"/>
  <c r="J726" i="4"/>
  <c r="M725" i="4"/>
  <c r="L725" i="4"/>
  <c r="K725" i="4"/>
  <c r="J725" i="4"/>
  <c r="M724" i="4"/>
  <c r="L724" i="4"/>
  <c r="K724" i="4"/>
  <c r="J724" i="4"/>
  <c r="M723" i="4"/>
  <c r="L723" i="4"/>
  <c r="K723" i="4"/>
  <c r="J723" i="4"/>
  <c r="M722" i="4"/>
  <c r="L722" i="4"/>
  <c r="K722" i="4"/>
  <c r="J722" i="4"/>
  <c r="M721" i="4"/>
  <c r="L721" i="4"/>
  <c r="K721" i="4"/>
  <c r="J721" i="4"/>
  <c r="M720" i="4"/>
  <c r="L720" i="4"/>
  <c r="K720" i="4"/>
  <c r="J720" i="4"/>
  <c r="M719" i="4"/>
  <c r="L719" i="4"/>
  <c r="K719" i="4"/>
  <c r="J719" i="4"/>
  <c r="M718" i="4"/>
  <c r="L718" i="4"/>
  <c r="K718" i="4"/>
  <c r="J718" i="4"/>
  <c r="M717" i="4"/>
  <c r="L717" i="4"/>
  <c r="K717" i="4"/>
  <c r="J717" i="4"/>
  <c r="M716" i="4"/>
  <c r="L716" i="4"/>
  <c r="K716" i="4"/>
  <c r="J716" i="4"/>
  <c r="M715" i="4"/>
  <c r="L715" i="4"/>
  <c r="K715" i="4"/>
  <c r="J715" i="4"/>
  <c r="M714" i="4"/>
  <c r="L714" i="4"/>
  <c r="K714" i="4"/>
  <c r="J714" i="4"/>
  <c r="M713" i="4"/>
  <c r="L713" i="4"/>
  <c r="K713" i="4"/>
  <c r="J713" i="4"/>
  <c r="M712" i="4"/>
  <c r="L712" i="4"/>
  <c r="K712" i="4"/>
  <c r="J712" i="4"/>
  <c r="M711" i="4"/>
  <c r="L711" i="4"/>
  <c r="K711" i="4"/>
  <c r="J711" i="4"/>
  <c r="M710" i="4"/>
  <c r="L710" i="4"/>
  <c r="K710" i="4"/>
  <c r="J710" i="4"/>
  <c r="M709" i="4"/>
  <c r="L709" i="4"/>
  <c r="K709" i="4"/>
  <c r="J709" i="4"/>
  <c r="M708" i="4"/>
  <c r="L708" i="4"/>
  <c r="K708" i="4"/>
  <c r="J708" i="4"/>
  <c r="M707" i="4"/>
  <c r="L707" i="4"/>
  <c r="K707" i="4"/>
  <c r="J707" i="4"/>
  <c r="M706" i="4"/>
  <c r="L706" i="4"/>
  <c r="K706" i="4"/>
  <c r="J706" i="4"/>
  <c r="M705" i="4"/>
  <c r="L705" i="4"/>
  <c r="K705" i="4"/>
  <c r="J705" i="4"/>
  <c r="M704" i="4"/>
  <c r="L704" i="4"/>
  <c r="K704" i="4"/>
  <c r="J704" i="4"/>
  <c r="M703" i="4"/>
  <c r="L703" i="4"/>
  <c r="K703" i="4"/>
  <c r="J703" i="4"/>
  <c r="M702" i="4"/>
  <c r="L702" i="4"/>
  <c r="K702" i="4"/>
  <c r="J702" i="4"/>
  <c r="M701" i="4"/>
  <c r="L701" i="4"/>
  <c r="K701" i="4"/>
  <c r="J701" i="4"/>
  <c r="M700" i="4"/>
  <c r="L700" i="4"/>
  <c r="K700" i="4"/>
  <c r="J700" i="4"/>
  <c r="M699" i="4"/>
  <c r="L699" i="4"/>
  <c r="K699" i="4"/>
  <c r="J699" i="4"/>
  <c r="M698" i="4"/>
  <c r="L698" i="4"/>
  <c r="K698" i="4"/>
  <c r="J698" i="4"/>
  <c r="M697" i="4"/>
  <c r="L697" i="4"/>
  <c r="K697" i="4"/>
  <c r="J697" i="4"/>
  <c r="M696" i="4"/>
  <c r="L696" i="4"/>
  <c r="K696" i="4"/>
  <c r="J696" i="4"/>
  <c r="M695" i="4"/>
  <c r="L695" i="4"/>
  <c r="K695" i="4"/>
  <c r="J695" i="4"/>
  <c r="M694" i="4"/>
  <c r="L694" i="4"/>
  <c r="K694" i="4"/>
  <c r="J694" i="4"/>
  <c r="M693" i="4"/>
  <c r="L693" i="4"/>
  <c r="K693" i="4"/>
  <c r="J693" i="4"/>
  <c r="M692" i="4"/>
  <c r="L692" i="4"/>
  <c r="K692" i="4"/>
  <c r="J692" i="4"/>
  <c r="M691" i="4"/>
  <c r="L691" i="4"/>
  <c r="K691" i="4"/>
  <c r="J691" i="4"/>
  <c r="M690" i="4"/>
  <c r="L690" i="4"/>
  <c r="K690" i="4"/>
  <c r="J690" i="4"/>
  <c r="M689" i="4"/>
  <c r="L689" i="4"/>
  <c r="K689" i="4"/>
  <c r="J689" i="4"/>
  <c r="M688" i="4"/>
  <c r="L688" i="4"/>
  <c r="K688" i="4"/>
  <c r="J688" i="4"/>
  <c r="M687" i="4"/>
  <c r="L687" i="4"/>
  <c r="K687" i="4"/>
  <c r="J687" i="4"/>
  <c r="M686" i="4"/>
  <c r="L686" i="4"/>
  <c r="K686" i="4"/>
  <c r="J686" i="4"/>
  <c r="M685" i="4"/>
  <c r="L685" i="4"/>
  <c r="K685" i="4"/>
  <c r="J685" i="4"/>
  <c r="M684" i="4"/>
  <c r="L684" i="4"/>
  <c r="K684" i="4"/>
  <c r="J684" i="4"/>
  <c r="M683" i="4"/>
  <c r="L683" i="4"/>
  <c r="K683" i="4"/>
  <c r="J683" i="4"/>
  <c r="M682" i="4"/>
  <c r="L682" i="4"/>
  <c r="K682" i="4"/>
  <c r="J682" i="4"/>
  <c r="M681" i="4"/>
  <c r="L681" i="4"/>
  <c r="K681" i="4"/>
  <c r="J681" i="4"/>
  <c r="M680" i="4"/>
  <c r="L680" i="4"/>
  <c r="K680" i="4"/>
  <c r="J680" i="4"/>
  <c r="M679" i="4"/>
  <c r="L679" i="4"/>
  <c r="K679" i="4"/>
  <c r="J679" i="4"/>
  <c r="M678" i="4"/>
  <c r="L678" i="4"/>
  <c r="K678" i="4"/>
  <c r="J678" i="4"/>
  <c r="M677" i="4"/>
  <c r="L677" i="4"/>
  <c r="K677" i="4"/>
  <c r="J677" i="4"/>
  <c r="M676" i="4"/>
  <c r="L676" i="4"/>
  <c r="K676" i="4"/>
  <c r="J676" i="4"/>
  <c r="M675" i="4"/>
  <c r="L675" i="4"/>
  <c r="K675" i="4"/>
  <c r="J675" i="4"/>
  <c r="M674" i="4"/>
  <c r="L674" i="4"/>
  <c r="K674" i="4"/>
  <c r="J674" i="4"/>
  <c r="M673" i="4"/>
  <c r="L673" i="4"/>
  <c r="K673" i="4"/>
  <c r="J673" i="4"/>
  <c r="M672" i="4"/>
  <c r="L672" i="4"/>
  <c r="K672" i="4"/>
  <c r="J672" i="4"/>
  <c r="M671" i="4"/>
  <c r="L671" i="4"/>
  <c r="K671" i="4"/>
  <c r="J671" i="4"/>
  <c r="M670" i="4"/>
  <c r="L670" i="4"/>
  <c r="K670" i="4"/>
  <c r="J670" i="4"/>
  <c r="M669" i="4"/>
  <c r="L669" i="4"/>
  <c r="K669" i="4"/>
  <c r="J669" i="4"/>
  <c r="M668" i="4"/>
  <c r="L668" i="4"/>
  <c r="K668" i="4"/>
  <c r="J668" i="4"/>
  <c r="M667" i="4"/>
  <c r="L667" i="4"/>
  <c r="K667" i="4"/>
  <c r="J667" i="4"/>
  <c r="M666" i="4"/>
  <c r="L666" i="4"/>
  <c r="K666" i="4"/>
  <c r="J666" i="4"/>
  <c r="M665" i="4"/>
  <c r="L665" i="4"/>
  <c r="K665" i="4"/>
  <c r="J665" i="4"/>
  <c r="M664" i="4"/>
  <c r="L664" i="4"/>
  <c r="K664" i="4"/>
  <c r="J664" i="4"/>
  <c r="M663" i="4"/>
  <c r="L663" i="4"/>
  <c r="K663" i="4"/>
  <c r="J663" i="4"/>
  <c r="M662" i="4"/>
  <c r="L662" i="4"/>
  <c r="K662" i="4"/>
  <c r="J662" i="4"/>
  <c r="M661" i="4"/>
  <c r="L661" i="4"/>
  <c r="K661" i="4"/>
  <c r="J661" i="4"/>
  <c r="M660" i="4"/>
  <c r="L660" i="4"/>
  <c r="K660" i="4"/>
  <c r="J660" i="4"/>
  <c r="M659" i="4"/>
  <c r="L659" i="4"/>
  <c r="K659" i="4"/>
  <c r="J659" i="4"/>
  <c r="M658" i="4"/>
  <c r="L658" i="4"/>
  <c r="K658" i="4"/>
  <c r="J658" i="4"/>
  <c r="M657" i="4"/>
  <c r="L657" i="4"/>
  <c r="K657" i="4"/>
  <c r="J657" i="4"/>
  <c r="M656" i="4"/>
  <c r="L656" i="4"/>
  <c r="K656" i="4"/>
  <c r="J656" i="4"/>
  <c r="M655" i="4"/>
  <c r="L655" i="4"/>
  <c r="K655" i="4"/>
  <c r="J655" i="4"/>
  <c r="M654" i="4"/>
  <c r="L654" i="4"/>
  <c r="K654" i="4"/>
  <c r="J654" i="4"/>
  <c r="M653" i="4"/>
  <c r="L653" i="4"/>
  <c r="K653" i="4"/>
  <c r="J653" i="4"/>
  <c r="M652" i="4"/>
  <c r="L652" i="4"/>
  <c r="K652" i="4"/>
  <c r="J652" i="4"/>
  <c r="M651" i="4"/>
  <c r="L651" i="4"/>
  <c r="K651" i="4"/>
  <c r="J651" i="4"/>
  <c r="M650" i="4"/>
  <c r="L650" i="4"/>
  <c r="K650" i="4"/>
  <c r="J650" i="4"/>
  <c r="M649" i="4"/>
  <c r="L649" i="4"/>
  <c r="K649" i="4"/>
  <c r="J649" i="4"/>
  <c r="M648" i="4"/>
  <c r="L648" i="4"/>
  <c r="K648" i="4"/>
  <c r="J648" i="4"/>
  <c r="M647" i="4"/>
  <c r="L647" i="4"/>
  <c r="K647" i="4"/>
  <c r="J647" i="4"/>
  <c r="M646" i="4"/>
  <c r="L646" i="4"/>
  <c r="K646" i="4"/>
  <c r="J646" i="4"/>
  <c r="M645" i="4"/>
  <c r="L645" i="4"/>
  <c r="K645" i="4"/>
  <c r="J645" i="4"/>
  <c r="M644" i="4"/>
  <c r="L644" i="4"/>
  <c r="K644" i="4"/>
  <c r="J644" i="4"/>
  <c r="M643" i="4"/>
  <c r="L643" i="4"/>
  <c r="K643" i="4"/>
  <c r="J643" i="4"/>
  <c r="M642" i="4"/>
  <c r="L642" i="4"/>
  <c r="K642" i="4"/>
  <c r="J642" i="4"/>
  <c r="M641" i="4"/>
  <c r="L641" i="4"/>
  <c r="K641" i="4"/>
  <c r="J641" i="4"/>
  <c r="M640" i="4"/>
  <c r="L640" i="4"/>
  <c r="K640" i="4"/>
  <c r="J640" i="4"/>
  <c r="M639" i="4"/>
  <c r="L639" i="4"/>
  <c r="K639" i="4"/>
  <c r="J639" i="4"/>
  <c r="M638" i="4"/>
  <c r="L638" i="4"/>
  <c r="K638" i="4"/>
  <c r="J638" i="4"/>
  <c r="M637" i="4"/>
  <c r="L637" i="4"/>
  <c r="K637" i="4"/>
  <c r="J637" i="4"/>
  <c r="M636" i="4"/>
  <c r="L636" i="4"/>
  <c r="K636" i="4"/>
  <c r="J636" i="4"/>
  <c r="M635" i="4"/>
  <c r="L635" i="4"/>
  <c r="K635" i="4"/>
  <c r="J635" i="4"/>
  <c r="M634" i="4"/>
  <c r="L634" i="4"/>
  <c r="K634" i="4"/>
  <c r="J634" i="4"/>
  <c r="M633" i="4"/>
  <c r="L633" i="4"/>
  <c r="K633" i="4"/>
  <c r="J633" i="4"/>
  <c r="M632" i="4"/>
  <c r="L632" i="4"/>
  <c r="K632" i="4"/>
  <c r="J632" i="4"/>
  <c r="M631" i="4"/>
  <c r="L631" i="4"/>
  <c r="K631" i="4"/>
  <c r="J631" i="4"/>
  <c r="M630" i="4"/>
  <c r="L630" i="4"/>
  <c r="K630" i="4"/>
  <c r="J630" i="4"/>
  <c r="M629" i="4"/>
  <c r="L629" i="4"/>
  <c r="K629" i="4"/>
  <c r="J629" i="4"/>
  <c r="M628" i="4"/>
  <c r="L628" i="4"/>
  <c r="K628" i="4"/>
  <c r="J628" i="4"/>
  <c r="M627" i="4"/>
  <c r="L627" i="4"/>
  <c r="K627" i="4"/>
  <c r="J627" i="4"/>
  <c r="M626" i="4"/>
  <c r="L626" i="4"/>
  <c r="K626" i="4"/>
  <c r="J626" i="4"/>
  <c r="M625" i="4"/>
  <c r="L625" i="4"/>
  <c r="K625" i="4"/>
  <c r="J625" i="4"/>
  <c r="M624" i="4"/>
  <c r="L624" i="4"/>
  <c r="K624" i="4"/>
  <c r="J624" i="4"/>
  <c r="M623" i="4"/>
  <c r="L623" i="4"/>
  <c r="K623" i="4"/>
  <c r="J623" i="4"/>
  <c r="M622" i="4"/>
  <c r="L622" i="4"/>
  <c r="K622" i="4"/>
  <c r="J622" i="4"/>
  <c r="M621" i="4"/>
  <c r="L621" i="4"/>
  <c r="K621" i="4"/>
  <c r="J621" i="4"/>
  <c r="M620" i="4"/>
  <c r="L620" i="4"/>
  <c r="K620" i="4"/>
  <c r="J620" i="4"/>
  <c r="M619" i="4"/>
  <c r="L619" i="4"/>
  <c r="K619" i="4"/>
  <c r="J619" i="4"/>
  <c r="M618" i="4"/>
  <c r="L618" i="4"/>
  <c r="K618" i="4"/>
  <c r="J618" i="4"/>
  <c r="M617" i="4"/>
  <c r="L617" i="4"/>
  <c r="K617" i="4"/>
  <c r="J617" i="4"/>
  <c r="M616" i="4"/>
  <c r="L616" i="4"/>
  <c r="K616" i="4"/>
  <c r="J616" i="4"/>
  <c r="M615" i="4"/>
  <c r="L615" i="4"/>
  <c r="K615" i="4"/>
  <c r="J615" i="4"/>
  <c r="M614" i="4"/>
  <c r="L614" i="4"/>
  <c r="K614" i="4"/>
  <c r="J614" i="4"/>
  <c r="M613" i="4"/>
  <c r="L613" i="4"/>
  <c r="K613" i="4"/>
  <c r="J613" i="4"/>
  <c r="M612" i="4"/>
  <c r="L612" i="4"/>
  <c r="K612" i="4"/>
  <c r="J612" i="4"/>
  <c r="M611" i="4"/>
  <c r="L611" i="4"/>
  <c r="K611" i="4"/>
  <c r="J611" i="4"/>
  <c r="M610" i="4"/>
  <c r="L610" i="4"/>
  <c r="K610" i="4"/>
  <c r="J610" i="4"/>
  <c r="M609" i="4"/>
  <c r="L609" i="4"/>
  <c r="K609" i="4"/>
  <c r="J609" i="4"/>
  <c r="M608" i="4"/>
  <c r="L608" i="4"/>
  <c r="K608" i="4"/>
  <c r="J608" i="4"/>
  <c r="M607" i="4"/>
  <c r="L607" i="4"/>
  <c r="K607" i="4"/>
  <c r="J607" i="4"/>
  <c r="M606" i="4"/>
  <c r="L606" i="4"/>
  <c r="K606" i="4"/>
  <c r="J606" i="4"/>
  <c r="M605" i="4"/>
  <c r="L605" i="4"/>
  <c r="K605" i="4"/>
  <c r="J605" i="4"/>
  <c r="M604" i="4"/>
  <c r="L604" i="4"/>
  <c r="K604" i="4"/>
  <c r="J604" i="4"/>
  <c r="M603" i="4"/>
  <c r="L603" i="4"/>
  <c r="K603" i="4"/>
  <c r="J603" i="4"/>
  <c r="M602" i="4"/>
  <c r="L602" i="4"/>
  <c r="K602" i="4"/>
  <c r="J602" i="4"/>
  <c r="M601" i="4"/>
  <c r="L601" i="4"/>
  <c r="K601" i="4"/>
  <c r="J601" i="4"/>
  <c r="M600" i="4"/>
  <c r="L600" i="4"/>
  <c r="K600" i="4"/>
  <c r="J600" i="4"/>
  <c r="M599" i="4"/>
  <c r="L599" i="4"/>
  <c r="K599" i="4"/>
  <c r="J599" i="4"/>
  <c r="M598" i="4"/>
  <c r="L598" i="4"/>
  <c r="K598" i="4"/>
  <c r="J598" i="4"/>
  <c r="M597" i="4"/>
  <c r="L597" i="4"/>
  <c r="K597" i="4"/>
  <c r="J597" i="4"/>
  <c r="M596" i="4"/>
  <c r="L596" i="4"/>
  <c r="K596" i="4"/>
  <c r="J596" i="4"/>
  <c r="M595" i="4"/>
  <c r="L595" i="4"/>
  <c r="K595" i="4"/>
  <c r="J595" i="4"/>
  <c r="M594" i="4"/>
  <c r="L594" i="4"/>
  <c r="K594" i="4"/>
  <c r="J594" i="4"/>
  <c r="M593" i="4"/>
  <c r="L593" i="4"/>
  <c r="K593" i="4"/>
  <c r="J593" i="4"/>
  <c r="M592" i="4"/>
  <c r="L592" i="4"/>
  <c r="K592" i="4"/>
  <c r="J592" i="4"/>
  <c r="M591" i="4"/>
  <c r="L591" i="4"/>
  <c r="K591" i="4"/>
  <c r="J591" i="4"/>
  <c r="M590" i="4"/>
  <c r="L590" i="4"/>
  <c r="K590" i="4"/>
  <c r="J590" i="4"/>
  <c r="M589" i="4"/>
  <c r="L589" i="4"/>
  <c r="K589" i="4"/>
  <c r="J589" i="4"/>
  <c r="M588" i="4"/>
  <c r="L588" i="4"/>
  <c r="K588" i="4"/>
  <c r="J588" i="4"/>
  <c r="M587" i="4"/>
  <c r="L587" i="4"/>
  <c r="K587" i="4"/>
  <c r="J587" i="4"/>
  <c r="M586" i="4"/>
  <c r="L586" i="4"/>
  <c r="K586" i="4"/>
  <c r="J586" i="4"/>
  <c r="M585" i="4"/>
  <c r="L585" i="4"/>
  <c r="K585" i="4"/>
  <c r="J585" i="4"/>
  <c r="M584" i="4"/>
  <c r="L584" i="4"/>
  <c r="K584" i="4"/>
  <c r="J584" i="4"/>
  <c r="M583" i="4"/>
  <c r="L583" i="4"/>
  <c r="K583" i="4"/>
  <c r="J583" i="4"/>
  <c r="M582" i="4"/>
  <c r="L582" i="4"/>
  <c r="K582" i="4"/>
  <c r="J582" i="4"/>
  <c r="M581" i="4"/>
  <c r="L581" i="4"/>
  <c r="K581" i="4"/>
  <c r="J581" i="4"/>
  <c r="M580" i="4"/>
  <c r="L580" i="4"/>
  <c r="K580" i="4"/>
  <c r="J580" i="4"/>
  <c r="M579" i="4"/>
  <c r="L579" i="4"/>
  <c r="K579" i="4"/>
  <c r="J579" i="4"/>
  <c r="M578" i="4"/>
  <c r="L578" i="4"/>
  <c r="K578" i="4"/>
  <c r="J578" i="4"/>
  <c r="M577" i="4"/>
  <c r="L577" i="4"/>
  <c r="K577" i="4"/>
  <c r="J577" i="4"/>
  <c r="M576" i="4"/>
  <c r="L576" i="4"/>
  <c r="K576" i="4"/>
  <c r="J576" i="4"/>
  <c r="M575" i="4"/>
  <c r="L575" i="4"/>
  <c r="K575" i="4"/>
  <c r="J575" i="4"/>
  <c r="M574" i="4"/>
  <c r="L574" i="4"/>
  <c r="K574" i="4"/>
  <c r="J574" i="4"/>
  <c r="M573" i="4"/>
  <c r="L573" i="4"/>
  <c r="K573" i="4"/>
  <c r="J573" i="4"/>
  <c r="M572" i="4"/>
  <c r="L572" i="4"/>
  <c r="K572" i="4"/>
  <c r="J572" i="4"/>
  <c r="M571" i="4"/>
  <c r="L571" i="4"/>
  <c r="K571" i="4"/>
  <c r="J571" i="4"/>
  <c r="M570" i="4"/>
  <c r="L570" i="4"/>
  <c r="K570" i="4"/>
  <c r="J570" i="4"/>
  <c r="M569" i="4"/>
  <c r="L569" i="4"/>
  <c r="K569" i="4"/>
  <c r="J569" i="4"/>
  <c r="M568" i="4"/>
  <c r="L568" i="4"/>
  <c r="K568" i="4"/>
  <c r="J568" i="4"/>
  <c r="M567" i="4"/>
  <c r="L567" i="4"/>
  <c r="K567" i="4"/>
  <c r="J567" i="4"/>
  <c r="M566" i="4"/>
  <c r="L566" i="4"/>
  <c r="K566" i="4"/>
  <c r="J566" i="4"/>
  <c r="M565" i="4"/>
  <c r="L565" i="4"/>
  <c r="K565" i="4"/>
  <c r="J565" i="4"/>
  <c r="M564" i="4"/>
  <c r="L564" i="4"/>
  <c r="K564" i="4"/>
  <c r="J564" i="4"/>
  <c r="M563" i="4"/>
  <c r="L563" i="4"/>
  <c r="K563" i="4"/>
  <c r="J563" i="4"/>
  <c r="M562" i="4"/>
  <c r="L562" i="4"/>
  <c r="K562" i="4"/>
  <c r="J562" i="4"/>
  <c r="M561" i="4"/>
  <c r="L561" i="4"/>
  <c r="K561" i="4"/>
  <c r="J561" i="4"/>
  <c r="M560" i="4"/>
  <c r="L560" i="4"/>
  <c r="K560" i="4"/>
  <c r="J560" i="4"/>
  <c r="M559" i="4"/>
  <c r="L559" i="4"/>
  <c r="K559" i="4"/>
  <c r="J559" i="4"/>
  <c r="M558" i="4"/>
  <c r="L558" i="4"/>
  <c r="K558" i="4"/>
  <c r="J558" i="4"/>
  <c r="M557" i="4"/>
  <c r="L557" i="4"/>
  <c r="K557" i="4"/>
  <c r="J557" i="4"/>
  <c r="M556" i="4"/>
  <c r="L556" i="4"/>
  <c r="K556" i="4"/>
  <c r="J556" i="4"/>
  <c r="M555" i="4"/>
  <c r="L555" i="4"/>
  <c r="K555" i="4"/>
  <c r="J555" i="4"/>
  <c r="M554" i="4"/>
  <c r="L554" i="4"/>
  <c r="K554" i="4"/>
  <c r="J554" i="4"/>
  <c r="M553" i="4"/>
  <c r="L553" i="4"/>
  <c r="K553" i="4"/>
  <c r="J553" i="4"/>
  <c r="M552" i="4"/>
  <c r="L552" i="4"/>
  <c r="K552" i="4"/>
  <c r="J552" i="4"/>
  <c r="M551" i="4"/>
  <c r="L551" i="4"/>
  <c r="K551" i="4"/>
  <c r="J551" i="4"/>
  <c r="M550" i="4"/>
  <c r="L550" i="4"/>
  <c r="K550" i="4"/>
  <c r="J550" i="4"/>
  <c r="M549" i="4"/>
  <c r="L549" i="4"/>
  <c r="K549" i="4"/>
  <c r="J549" i="4"/>
  <c r="M548" i="4"/>
  <c r="L548" i="4"/>
  <c r="K548" i="4"/>
  <c r="J548" i="4"/>
  <c r="M547" i="4"/>
  <c r="L547" i="4"/>
  <c r="K547" i="4"/>
  <c r="J547" i="4"/>
  <c r="M546" i="4"/>
  <c r="L546" i="4"/>
  <c r="K546" i="4"/>
  <c r="J546" i="4"/>
  <c r="M545" i="4"/>
  <c r="L545" i="4"/>
  <c r="K545" i="4"/>
  <c r="J545" i="4"/>
  <c r="M544" i="4"/>
  <c r="L544" i="4"/>
  <c r="K544" i="4"/>
  <c r="J544" i="4"/>
  <c r="M543" i="4"/>
  <c r="L543" i="4"/>
  <c r="K543" i="4"/>
  <c r="J543" i="4"/>
  <c r="M542" i="4"/>
  <c r="L542" i="4"/>
  <c r="K542" i="4"/>
  <c r="J542" i="4"/>
  <c r="M541" i="4"/>
  <c r="L541" i="4"/>
  <c r="K541" i="4"/>
  <c r="J541" i="4"/>
  <c r="M540" i="4"/>
  <c r="L540" i="4"/>
  <c r="K540" i="4"/>
  <c r="J540" i="4"/>
  <c r="M539" i="4"/>
  <c r="L539" i="4"/>
  <c r="K539" i="4"/>
  <c r="J539" i="4"/>
  <c r="M538" i="4"/>
  <c r="L538" i="4"/>
  <c r="K538" i="4"/>
  <c r="J538" i="4"/>
  <c r="M537" i="4"/>
  <c r="L537" i="4"/>
  <c r="K537" i="4"/>
  <c r="J537" i="4"/>
  <c r="M536" i="4"/>
  <c r="L536" i="4"/>
  <c r="K536" i="4"/>
  <c r="J536" i="4"/>
  <c r="M535" i="4"/>
  <c r="L535" i="4"/>
  <c r="K535" i="4"/>
  <c r="J535" i="4"/>
  <c r="M534" i="4"/>
  <c r="L534" i="4"/>
  <c r="K534" i="4"/>
  <c r="J534" i="4"/>
  <c r="M533" i="4"/>
  <c r="L533" i="4"/>
  <c r="K533" i="4"/>
  <c r="J533" i="4"/>
  <c r="M532" i="4"/>
  <c r="L532" i="4"/>
  <c r="K532" i="4"/>
  <c r="J532" i="4"/>
  <c r="M531" i="4"/>
  <c r="L531" i="4"/>
  <c r="K531" i="4"/>
  <c r="J531" i="4"/>
  <c r="M530" i="4"/>
  <c r="L530" i="4"/>
  <c r="K530" i="4"/>
  <c r="J530" i="4"/>
  <c r="M529" i="4"/>
  <c r="L529" i="4"/>
  <c r="K529" i="4"/>
  <c r="J529" i="4"/>
  <c r="M528" i="4"/>
  <c r="L528" i="4"/>
  <c r="K528" i="4"/>
  <c r="J528" i="4"/>
  <c r="M527" i="4"/>
  <c r="L527" i="4"/>
  <c r="K527" i="4"/>
  <c r="J527" i="4"/>
  <c r="M526" i="4"/>
  <c r="L526" i="4"/>
  <c r="K526" i="4"/>
  <c r="J526" i="4"/>
  <c r="M525" i="4"/>
  <c r="L525" i="4"/>
  <c r="K525" i="4"/>
  <c r="J525" i="4"/>
  <c r="M524" i="4"/>
  <c r="L524" i="4"/>
  <c r="K524" i="4"/>
  <c r="J524" i="4"/>
  <c r="M523" i="4"/>
  <c r="L523" i="4"/>
  <c r="K523" i="4"/>
  <c r="J523" i="4"/>
  <c r="M522" i="4"/>
  <c r="L522" i="4"/>
  <c r="K522" i="4"/>
  <c r="J522" i="4"/>
  <c r="M521" i="4"/>
  <c r="L521" i="4"/>
  <c r="K521" i="4"/>
  <c r="J521" i="4"/>
  <c r="M520" i="4"/>
  <c r="L520" i="4"/>
  <c r="K520" i="4"/>
  <c r="J520" i="4"/>
  <c r="M519" i="4"/>
  <c r="L519" i="4"/>
  <c r="K519" i="4"/>
  <c r="J519" i="4"/>
  <c r="M518" i="4"/>
  <c r="L518" i="4"/>
  <c r="K518" i="4"/>
  <c r="J518" i="4"/>
  <c r="M517" i="4"/>
  <c r="L517" i="4"/>
  <c r="K517" i="4"/>
  <c r="J517" i="4"/>
  <c r="M516" i="4"/>
  <c r="L516" i="4"/>
  <c r="K516" i="4"/>
  <c r="J516" i="4"/>
  <c r="M515" i="4"/>
  <c r="L515" i="4"/>
  <c r="K515" i="4"/>
  <c r="J515" i="4"/>
  <c r="M514" i="4"/>
  <c r="L514" i="4"/>
  <c r="K514" i="4"/>
  <c r="J514" i="4"/>
  <c r="M513" i="4"/>
  <c r="L513" i="4"/>
  <c r="K513" i="4"/>
  <c r="J513" i="4"/>
  <c r="M512" i="4"/>
  <c r="L512" i="4"/>
  <c r="K512" i="4"/>
  <c r="J512" i="4"/>
  <c r="M511" i="4"/>
  <c r="L511" i="4"/>
  <c r="K511" i="4"/>
  <c r="J511" i="4"/>
  <c r="M510" i="4"/>
  <c r="L510" i="4"/>
  <c r="K510" i="4"/>
  <c r="J510" i="4"/>
  <c r="M509" i="4"/>
  <c r="L509" i="4"/>
  <c r="K509" i="4"/>
  <c r="J509" i="4"/>
  <c r="M508" i="4"/>
  <c r="L508" i="4"/>
  <c r="K508" i="4"/>
  <c r="J508" i="4"/>
  <c r="M507" i="4"/>
  <c r="L507" i="4"/>
  <c r="K507" i="4"/>
  <c r="J507" i="4"/>
  <c r="M506" i="4"/>
  <c r="L506" i="4"/>
  <c r="K506" i="4"/>
  <c r="J506" i="4"/>
  <c r="M505" i="4"/>
  <c r="L505" i="4"/>
  <c r="K505" i="4"/>
  <c r="J505" i="4"/>
  <c r="M504" i="4"/>
  <c r="L504" i="4"/>
  <c r="K504" i="4"/>
  <c r="J504" i="4"/>
  <c r="M503" i="4"/>
  <c r="L503" i="4"/>
  <c r="K503" i="4"/>
  <c r="J503" i="4"/>
  <c r="M502" i="4"/>
  <c r="L502" i="4"/>
  <c r="K502" i="4"/>
  <c r="J502" i="4"/>
  <c r="M501" i="4"/>
  <c r="L501" i="4"/>
  <c r="K501" i="4"/>
  <c r="J501" i="4"/>
  <c r="M500" i="4"/>
  <c r="L500" i="4"/>
  <c r="K500" i="4"/>
  <c r="J500" i="4"/>
  <c r="M499" i="4"/>
  <c r="L499" i="4"/>
  <c r="K499" i="4"/>
  <c r="J499" i="4"/>
  <c r="M498" i="4"/>
  <c r="L498" i="4"/>
  <c r="K498" i="4"/>
  <c r="J498" i="4"/>
  <c r="M497" i="4"/>
  <c r="L497" i="4"/>
  <c r="K497" i="4"/>
  <c r="J497" i="4"/>
  <c r="M496" i="4"/>
  <c r="L496" i="4"/>
  <c r="K496" i="4"/>
  <c r="J496" i="4"/>
  <c r="M495" i="4"/>
  <c r="L495" i="4"/>
  <c r="K495" i="4"/>
  <c r="J495" i="4"/>
  <c r="M494" i="4"/>
  <c r="L494" i="4"/>
  <c r="K494" i="4"/>
  <c r="J494" i="4"/>
  <c r="M493" i="4"/>
  <c r="L493" i="4"/>
  <c r="K493" i="4"/>
  <c r="J493" i="4"/>
  <c r="M492" i="4"/>
  <c r="L492" i="4"/>
  <c r="K492" i="4"/>
  <c r="J492" i="4"/>
  <c r="M491" i="4"/>
  <c r="L491" i="4"/>
  <c r="K491" i="4"/>
  <c r="J491" i="4"/>
  <c r="M490" i="4"/>
  <c r="L490" i="4"/>
  <c r="K490" i="4"/>
  <c r="J490" i="4"/>
  <c r="M489" i="4"/>
  <c r="L489" i="4"/>
  <c r="K489" i="4"/>
  <c r="J489" i="4"/>
  <c r="M488" i="4"/>
  <c r="L488" i="4"/>
  <c r="K488" i="4"/>
  <c r="J488" i="4"/>
  <c r="M487" i="4"/>
  <c r="L487" i="4"/>
  <c r="K487" i="4"/>
  <c r="J487" i="4"/>
  <c r="M486" i="4"/>
  <c r="L486" i="4"/>
  <c r="K486" i="4"/>
  <c r="J486" i="4"/>
  <c r="M485" i="4"/>
  <c r="L485" i="4"/>
  <c r="K485" i="4"/>
  <c r="J485" i="4"/>
  <c r="M484" i="4"/>
  <c r="L484" i="4"/>
  <c r="K484" i="4"/>
  <c r="J484" i="4"/>
  <c r="M483" i="4"/>
  <c r="L483" i="4"/>
  <c r="K483" i="4"/>
  <c r="J483" i="4"/>
  <c r="M482" i="4"/>
  <c r="L482" i="4"/>
  <c r="K482" i="4"/>
  <c r="J482" i="4"/>
  <c r="M481" i="4"/>
  <c r="L481" i="4"/>
  <c r="K481" i="4"/>
  <c r="J481" i="4"/>
  <c r="M480" i="4"/>
  <c r="L480" i="4"/>
  <c r="K480" i="4"/>
  <c r="J480" i="4"/>
  <c r="M479" i="4"/>
  <c r="L479" i="4"/>
  <c r="K479" i="4"/>
  <c r="J479" i="4"/>
  <c r="M478" i="4"/>
  <c r="L478" i="4"/>
  <c r="K478" i="4"/>
  <c r="J478" i="4"/>
  <c r="M477" i="4"/>
  <c r="L477" i="4"/>
  <c r="K477" i="4"/>
  <c r="J477" i="4"/>
  <c r="M476" i="4"/>
  <c r="L476" i="4"/>
  <c r="K476" i="4"/>
  <c r="J476" i="4"/>
  <c r="M475" i="4"/>
  <c r="L475" i="4"/>
  <c r="K475" i="4"/>
  <c r="J475" i="4"/>
  <c r="M474" i="4"/>
  <c r="L474" i="4"/>
  <c r="K474" i="4"/>
  <c r="J474" i="4"/>
  <c r="M473" i="4"/>
  <c r="L473" i="4"/>
  <c r="K473" i="4"/>
  <c r="J473" i="4"/>
  <c r="M472" i="4"/>
  <c r="L472" i="4"/>
  <c r="K472" i="4"/>
  <c r="J472" i="4"/>
  <c r="M471" i="4"/>
  <c r="L471" i="4"/>
  <c r="K471" i="4"/>
  <c r="J471" i="4"/>
  <c r="M470" i="4"/>
  <c r="L470" i="4"/>
  <c r="K470" i="4"/>
  <c r="J470" i="4"/>
  <c r="M469" i="4"/>
  <c r="L469" i="4"/>
  <c r="K469" i="4"/>
  <c r="J469" i="4"/>
  <c r="M468" i="4"/>
  <c r="L468" i="4"/>
  <c r="K468" i="4"/>
  <c r="J468" i="4"/>
  <c r="M467" i="4"/>
  <c r="L467" i="4"/>
  <c r="K467" i="4"/>
  <c r="J467" i="4"/>
  <c r="M466" i="4"/>
  <c r="L466" i="4"/>
  <c r="K466" i="4"/>
  <c r="J466" i="4"/>
  <c r="M465" i="4"/>
  <c r="L465" i="4"/>
  <c r="K465" i="4"/>
  <c r="J465" i="4"/>
  <c r="M464" i="4"/>
  <c r="L464" i="4"/>
  <c r="K464" i="4"/>
  <c r="J464" i="4"/>
  <c r="M463" i="4"/>
  <c r="L463" i="4"/>
  <c r="K463" i="4"/>
  <c r="J463" i="4"/>
  <c r="M462" i="4"/>
  <c r="L462" i="4"/>
  <c r="K462" i="4"/>
  <c r="J462" i="4"/>
  <c r="M461" i="4"/>
  <c r="L461" i="4"/>
  <c r="K461" i="4"/>
  <c r="J461" i="4"/>
  <c r="M460" i="4"/>
  <c r="L460" i="4"/>
  <c r="K460" i="4"/>
  <c r="J460" i="4"/>
  <c r="M459" i="4"/>
  <c r="L459" i="4"/>
  <c r="K459" i="4"/>
  <c r="J459" i="4"/>
  <c r="M458" i="4"/>
  <c r="L458" i="4"/>
  <c r="K458" i="4"/>
  <c r="J458" i="4"/>
  <c r="M457" i="4"/>
  <c r="L457" i="4"/>
  <c r="K457" i="4"/>
  <c r="J457" i="4"/>
  <c r="M456" i="4"/>
  <c r="L456" i="4"/>
  <c r="K456" i="4"/>
  <c r="J456" i="4"/>
  <c r="M455" i="4"/>
  <c r="L455" i="4"/>
  <c r="K455" i="4"/>
  <c r="J455" i="4"/>
  <c r="M454" i="4"/>
  <c r="L454" i="4"/>
  <c r="K454" i="4"/>
  <c r="J454" i="4"/>
  <c r="M453" i="4"/>
  <c r="L453" i="4"/>
  <c r="K453" i="4"/>
  <c r="J453" i="4"/>
  <c r="M452" i="4"/>
  <c r="L452" i="4"/>
  <c r="K452" i="4"/>
  <c r="J452" i="4"/>
  <c r="M451" i="4"/>
  <c r="L451" i="4"/>
  <c r="K451" i="4"/>
  <c r="J451" i="4"/>
  <c r="M450" i="4"/>
  <c r="L450" i="4"/>
  <c r="K450" i="4"/>
  <c r="J450" i="4"/>
  <c r="M449" i="4"/>
  <c r="L449" i="4"/>
  <c r="K449" i="4"/>
  <c r="J449" i="4"/>
  <c r="M448" i="4"/>
  <c r="L448" i="4"/>
  <c r="K448" i="4"/>
  <c r="J448" i="4"/>
  <c r="M447" i="4"/>
  <c r="L447" i="4"/>
  <c r="K447" i="4"/>
  <c r="J447" i="4"/>
  <c r="M446" i="4"/>
  <c r="L446" i="4"/>
  <c r="K446" i="4"/>
  <c r="J446" i="4"/>
  <c r="M445" i="4"/>
  <c r="L445" i="4"/>
  <c r="K445" i="4"/>
  <c r="J445" i="4"/>
  <c r="M444" i="4"/>
  <c r="L444" i="4"/>
  <c r="K444" i="4"/>
  <c r="J444" i="4"/>
  <c r="M443" i="4"/>
  <c r="L443" i="4"/>
  <c r="K443" i="4"/>
  <c r="J443" i="4"/>
  <c r="M442" i="4"/>
  <c r="L442" i="4"/>
  <c r="K442" i="4"/>
  <c r="J442" i="4"/>
  <c r="M441" i="4"/>
  <c r="L441" i="4"/>
  <c r="K441" i="4"/>
  <c r="J441" i="4"/>
  <c r="M440" i="4"/>
  <c r="L440" i="4"/>
  <c r="K440" i="4"/>
  <c r="J440" i="4"/>
  <c r="M439" i="4"/>
  <c r="L439" i="4"/>
  <c r="K439" i="4"/>
  <c r="J439" i="4"/>
  <c r="M438" i="4"/>
  <c r="L438" i="4"/>
  <c r="K438" i="4"/>
  <c r="J438" i="4"/>
  <c r="M437" i="4"/>
  <c r="L437" i="4"/>
  <c r="K437" i="4"/>
  <c r="J437" i="4"/>
  <c r="M436" i="4"/>
  <c r="L436" i="4"/>
  <c r="K436" i="4"/>
  <c r="J436" i="4"/>
  <c r="M435" i="4"/>
  <c r="L435" i="4"/>
  <c r="K435" i="4"/>
  <c r="J435" i="4"/>
  <c r="M434" i="4"/>
  <c r="L434" i="4"/>
  <c r="K434" i="4"/>
  <c r="J434" i="4"/>
  <c r="M433" i="4"/>
  <c r="L433" i="4"/>
  <c r="K433" i="4"/>
  <c r="J433" i="4"/>
  <c r="M432" i="4"/>
  <c r="L432" i="4"/>
  <c r="K432" i="4"/>
  <c r="J432" i="4"/>
  <c r="M431" i="4"/>
  <c r="L431" i="4"/>
  <c r="K431" i="4"/>
  <c r="J431" i="4"/>
  <c r="M430" i="4"/>
  <c r="L430" i="4"/>
  <c r="K430" i="4"/>
  <c r="J430" i="4"/>
  <c r="M429" i="4"/>
  <c r="L429" i="4"/>
  <c r="K429" i="4"/>
  <c r="J429" i="4"/>
  <c r="M428" i="4"/>
  <c r="L428" i="4"/>
  <c r="K428" i="4"/>
  <c r="J428" i="4"/>
  <c r="M427" i="4"/>
  <c r="L427" i="4"/>
  <c r="K427" i="4"/>
  <c r="J427" i="4"/>
  <c r="M426" i="4"/>
  <c r="L426" i="4"/>
  <c r="K426" i="4"/>
  <c r="J426" i="4"/>
  <c r="M425" i="4"/>
  <c r="L425" i="4"/>
  <c r="K425" i="4"/>
  <c r="J425" i="4"/>
  <c r="M424" i="4"/>
  <c r="L424" i="4"/>
  <c r="K424" i="4"/>
  <c r="J424" i="4"/>
  <c r="M423" i="4"/>
  <c r="L423" i="4"/>
  <c r="K423" i="4"/>
  <c r="J423" i="4"/>
  <c r="M422" i="4"/>
  <c r="L422" i="4"/>
  <c r="K422" i="4"/>
  <c r="J422" i="4"/>
  <c r="M421" i="4"/>
  <c r="L421" i="4"/>
  <c r="K421" i="4"/>
  <c r="J421" i="4"/>
  <c r="M420" i="4"/>
  <c r="L420" i="4"/>
  <c r="K420" i="4"/>
  <c r="J420" i="4"/>
  <c r="M419" i="4"/>
  <c r="L419" i="4"/>
  <c r="K419" i="4"/>
  <c r="J419" i="4"/>
  <c r="M418" i="4"/>
  <c r="L418" i="4"/>
  <c r="K418" i="4"/>
  <c r="J418" i="4"/>
  <c r="M417" i="4"/>
  <c r="L417" i="4"/>
  <c r="K417" i="4"/>
  <c r="J417" i="4"/>
  <c r="M416" i="4"/>
  <c r="L416" i="4"/>
  <c r="K416" i="4"/>
  <c r="J416" i="4"/>
  <c r="M415" i="4"/>
  <c r="L415" i="4"/>
  <c r="K415" i="4"/>
  <c r="J415" i="4"/>
  <c r="M414" i="4"/>
  <c r="L414" i="4"/>
  <c r="K414" i="4"/>
  <c r="J414" i="4"/>
  <c r="M413" i="4"/>
  <c r="L413" i="4"/>
  <c r="K413" i="4"/>
  <c r="J413" i="4"/>
  <c r="M412" i="4"/>
  <c r="L412" i="4"/>
  <c r="K412" i="4"/>
  <c r="J412" i="4"/>
  <c r="M411" i="4"/>
  <c r="L411" i="4"/>
  <c r="K411" i="4"/>
  <c r="J411" i="4"/>
  <c r="M410" i="4"/>
  <c r="L410" i="4"/>
  <c r="K410" i="4"/>
  <c r="J410" i="4"/>
  <c r="M409" i="4"/>
  <c r="L409" i="4"/>
  <c r="K409" i="4"/>
  <c r="J409" i="4"/>
  <c r="M408" i="4"/>
  <c r="L408" i="4"/>
  <c r="K408" i="4"/>
  <c r="J408" i="4"/>
  <c r="M407" i="4"/>
  <c r="L407" i="4"/>
  <c r="K407" i="4"/>
  <c r="J407" i="4"/>
  <c r="M406" i="4"/>
  <c r="L406" i="4"/>
  <c r="K406" i="4"/>
  <c r="J406" i="4"/>
  <c r="M405" i="4"/>
  <c r="L405" i="4"/>
  <c r="K405" i="4"/>
  <c r="J405" i="4"/>
  <c r="M404" i="4"/>
  <c r="L404" i="4"/>
  <c r="K404" i="4"/>
  <c r="J404" i="4"/>
  <c r="M403" i="4"/>
  <c r="L403" i="4"/>
  <c r="K403" i="4"/>
  <c r="J403" i="4"/>
  <c r="M402" i="4"/>
  <c r="L402" i="4"/>
  <c r="K402" i="4"/>
  <c r="J402" i="4"/>
  <c r="M401" i="4"/>
  <c r="L401" i="4"/>
  <c r="K401" i="4"/>
  <c r="J401" i="4"/>
  <c r="M400" i="4"/>
  <c r="L400" i="4"/>
  <c r="K400" i="4"/>
  <c r="J400" i="4"/>
  <c r="M399" i="4"/>
  <c r="L399" i="4"/>
  <c r="K399" i="4"/>
  <c r="J399" i="4"/>
  <c r="M398" i="4"/>
  <c r="L398" i="4"/>
  <c r="K398" i="4"/>
  <c r="J398" i="4"/>
  <c r="M397" i="4"/>
  <c r="L397" i="4"/>
  <c r="K397" i="4"/>
  <c r="J397" i="4"/>
  <c r="M396" i="4"/>
  <c r="L396" i="4"/>
  <c r="K396" i="4"/>
  <c r="J396" i="4"/>
  <c r="M395" i="4"/>
  <c r="L395" i="4"/>
  <c r="K395" i="4"/>
  <c r="J395" i="4"/>
  <c r="M394" i="4"/>
  <c r="L394" i="4"/>
  <c r="K394" i="4"/>
  <c r="J394" i="4"/>
  <c r="M393" i="4"/>
  <c r="L393" i="4"/>
  <c r="K393" i="4"/>
  <c r="J393" i="4"/>
  <c r="M392" i="4"/>
  <c r="L392" i="4"/>
  <c r="K392" i="4"/>
  <c r="J392" i="4"/>
  <c r="M391" i="4"/>
  <c r="L391" i="4"/>
  <c r="K391" i="4"/>
  <c r="J391" i="4"/>
  <c r="M390" i="4"/>
  <c r="L390" i="4"/>
  <c r="K390" i="4"/>
  <c r="J390" i="4"/>
  <c r="M389" i="4"/>
  <c r="L389" i="4"/>
  <c r="K389" i="4"/>
  <c r="J389" i="4"/>
  <c r="M388" i="4"/>
  <c r="L388" i="4"/>
  <c r="K388" i="4"/>
  <c r="J388" i="4"/>
  <c r="M387" i="4"/>
  <c r="L387" i="4"/>
  <c r="K387" i="4"/>
  <c r="J387" i="4"/>
  <c r="M386" i="4"/>
  <c r="L386" i="4"/>
  <c r="K386" i="4"/>
  <c r="J386" i="4"/>
  <c r="M385" i="4"/>
  <c r="L385" i="4"/>
  <c r="K385" i="4"/>
  <c r="J385" i="4"/>
  <c r="M384" i="4"/>
  <c r="L384" i="4"/>
  <c r="K384" i="4"/>
  <c r="J384" i="4"/>
  <c r="M383" i="4"/>
  <c r="L383" i="4"/>
  <c r="K383" i="4"/>
  <c r="J383" i="4"/>
  <c r="M382" i="4"/>
  <c r="L382" i="4"/>
  <c r="K382" i="4"/>
  <c r="J382" i="4"/>
  <c r="M381" i="4"/>
  <c r="L381" i="4"/>
  <c r="K381" i="4"/>
  <c r="J381" i="4"/>
  <c r="M380" i="4"/>
  <c r="L380" i="4"/>
  <c r="K380" i="4"/>
  <c r="J380" i="4"/>
  <c r="M379" i="4"/>
  <c r="L379" i="4"/>
  <c r="K379" i="4"/>
  <c r="J379" i="4"/>
  <c r="M378" i="4"/>
  <c r="L378" i="4"/>
  <c r="K378" i="4"/>
  <c r="J378" i="4"/>
  <c r="M377" i="4"/>
  <c r="L377" i="4"/>
  <c r="K377" i="4"/>
  <c r="J377" i="4"/>
  <c r="M376" i="4"/>
  <c r="L376" i="4"/>
  <c r="K376" i="4"/>
  <c r="J376" i="4"/>
  <c r="M375" i="4"/>
  <c r="L375" i="4"/>
  <c r="K375" i="4"/>
  <c r="J375" i="4"/>
  <c r="M374" i="4"/>
  <c r="L374" i="4"/>
  <c r="K374" i="4"/>
  <c r="J374" i="4"/>
  <c r="M373" i="4"/>
  <c r="L373" i="4"/>
  <c r="K373" i="4"/>
  <c r="J373" i="4"/>
  <c r="M372" i="4"/>
  <c r="L372" i="4"/>
  <c r="K372" i="4"/>
  <c r="J372" i="4"/>
  <c r="M371" i="4"/>
  <c r="L371" i="4"/>
  <c r="K371" i="4"/>
  <c r="J371" i="4"/>
  <c r="M370" i="4"/>
  <c r="L370" i="4"/>
  <c r="K370" i="4"/>
  <c r="J370" i="4"/>
  <c r="M369" i="4"/>
  <c r="L369" i="4"/>
  <c r="K369" i="4"/>
  <c r="J369" i="4"/>
  <c r="M368" i="4"/>
  <c r="L368" i="4"/>
  <c r="K368" i="4"/>
  <c r="J368" i="4"/>
  <c r="M367" i="4"/>
  <c r="L367" i="4"/>
  <c r="K367" i="4"/>
  <c r="J367" i="4"/>
  <c r="M366" i="4"/>
  <c r="L366" i="4"/>
  <c r="K366" i="4"/>
  <c r="J366" i="4"/>
  <c r="M365" i="4"/>
  <c r="L365" i="4"/>
  <c r="K365" i="4"/>
  <c r="J365" i="4"/>
  <c r="M364" i="4"/>
  <c r="L364" i="4"/>
  <c r="K364" i="4"/>
  <c r="J364" i="4"/>
  <c r="M363" i="4"/>
  <c r="L363" i="4"/>
  <c r="K363" i="4"/>
  <c r="J363" i="4"/>
  <c r="M362" i="4"/>
  <c r="L362" i="4"/>
  <c r="K362" i="4"/>
  <c r="J362" i="4"/>
  <c r="M361" i="4"/>
  <c r="L361" i="4"/>
  <c r="K361" i="4"/>
  <c r="J361" i="4"/>
  <c r="M360" i="4"/>
  <c r="L360" i="4"/>
  <c r="K360" i="4"/>
  <c r="J360" i="4"/>
  <c r="M359" i="4"/>
  <c r="L359" i="4"/>
  <c r="K359" i="4"/>
  <c r="J359" i="4"/>
  <c r="M358" i="4"/>
  <c r="L358" i="4"/>
  <c r="K358" i="4"/>
  <c r="J358" i="4"/>
  <c r="M357" i="4"/>
  <c r="L357" i="4"/>
  <c r="K357" i="4"/>
  <c r="J357" i="4"/>
  <c r="M356" i="4"/>
  <c r="L356" i="4"/>
  <c r="K356" i="4"/>
  <c r="J356" i="4"/>
  <c r="M355" i="4"/>
  <c r="L355" i="4"/>
  <c r="K355" i="4"/>
  <c r="J355" i="4"/>
  <c r="M354" i="4"/>
  <c r="L354" i="4"/>
  <c r="K354" i="4"/>
  <c r="J354" i="4"/>
  <c r="M353" i="4"/>
  <c r="L353" i="4"/>
  <c r="K353" i="4"/>
  <c r="J353" i="4"/>
  <c r="M352" i="4"/>
  <c r="L352" i="4"/>
  <c r="K352" i="4"/>
  <c r="J352" i="4"/>
  <c r="M351" i="4"/>
  <c r="L351" i="4"/>
  <c r="K351" i="4"/>
  <c r="J351" i="4"/>
  <c r="M350" i="4"/>
  <c r="L350" i="4"/>
  <c r="K350" i="4"/>
  <c r="J350" i="4"/>
  <c r="M349" i="4"/>
  <c r="L349" i="4"/>
  <c r="K349" i="4"/>
  <c r="J349" i="4"/>
  <c r="M348" i="4"/>
  <c r="L348" i="4"/>
  <c r="K348" i="4"/>
  <c r="J348" i="4"/>
  <c r="M347" i="4"/>
  <c r="L347" i="4"/>
  <c r="K347" i="4"/>
  <c r="J347" i="4"/>
  <c r="M346" i="4"/>
  <c r="L346" i="4"/>
  <c r="K346" i="4"/>
  <c r="J346" i="4"/>
  <c r="M345" i="4"/>
  <c r="L345" i="4"/>
  <c r="K345" i="4"/>
  <c r="J345" i="4"/>
  <c r="M344" i="4"/>
  <c r="L344" i="4"/>
  <c r="K344" i="4"/>
  <c r="J344" i="4"/>
  <c r="M343" i="4"/>
  <c r="L343" i="4"/>
  <c r="K343" i="4"/>
  <c r="J343" i="4"/>
  <c r="M342" i="4"/>
  <c r="L342" i="4"/>
  <c r="K342" i="4"/>
  <c r="J342" i="4"/>
  <c r="M341" i="4"/>
  <c r="L341" i="4"/>
  <c r="K341" i="4"/>
  <c r="J341" i="4"/>
  <c r="M340" i="4"/>
  <c r="L340" i="4"/>
  <c r="K340" i="4"/>
  <c r="J340" i="4"/>
  <c r="M339" i="4"/>
  <c r="L339" i="4"/>
  <c r="K339" i="4"/>
  <c r="J339" i="4"/>
  <c r="M338" i="4"/>
  <c r="L338" i="4"/>
  <c r="K338" i="4"/>
  <c r="J338" i="4"/>
  <c r="M337" i="4"/>
  <c r="L337" i="4"/>
  <c r="K337" i="4"/>
  <c r="J337" i="4"/>
  <c r="M336" i="4"/>
  <c r="L336" i="4"/>
  <c r="K336" i="4"/>
  <c r="J336" i="4"/>
  <c r="M335" i="4"/>
  <c r="L335" i="4"/>
  <c r="K335" i="4"/>
  <c r="J335" i="4"/>
  <c r="M334" i="4"/>
  <c r="L334" i="4"/>
  <c r="K334" i="4"/>
  <c r="J334" i="4"/>
  <c r="M333" i="4"/>
  <c r="L333" i="4"/>
  <c r="K333" i="4"/>
  <c r="J333" i="4"/>
  <c r="M332" i="4"/>
  <c r="L332" i="4"/>
  <c r="K332" i="4"/>
  <c r="J332" i="4"/>
  <c r="M331" i="4"/>
  <c r="L331" i="4"/>
  <c r="K331" i="4"/>
  <c r="J331" i="4"/>
  <c r="M330" i="4"/>
  <c r="L330" i="4"/>
  <c r="K330" i="4"/>
  <c r="J330" i="4"/>
  <c r="M329" i="4"/>
  <c r="L329" i="4"/>
  <c r="K329" i="4"/>
  <c r="J329" i="4"/>
  <c r="M328" i="4"/>
  <c r="L328" i="4"/>
  <c r="K328" i="4"/>
  <c r="J328" i="4"/>
  <c r="M327" i="4"/>
  <c r="L327" i="4"/>
  <c r="K327" i="4"/>
  <c r="J327" i="4"/>
  <c r="M326" i="4"/>
  <c r="L326" i="4"/>
  <c r="K326" i="4"/>
  <c r="J326" i="4"/>
  <c r="M325" i="4"/>
  <c r="L325" i="4"/>
  <c r="K325" i="4"/>
  <c r="J325" i="4"/>
  <c r="M324" i="4"/>
  <c r="L324" i="4"/>
  <c r="K324" i="4"/>
  <c r="J324" i="4"/>
  <c r="M323" i="4"/>
  <c r="L323" i="4"/>
  <c r="K323" i="4"/>
  <c r="J323" i="4"/>
  <c r="M322" i="4"/>
  <c r="L322" i="4"/>
  <c r="K322" i="4"/>
  <c r="J322" i="4"/>
  <c r="M321" i="4"/>
  <c r="L321" i="4"/>
  <c r="K321" i="4"/>
  <c r="J321" i="4"/>
  <c r="M320" i="4"/>
  <c r="L320" i="4"/>
  <c r="K320" i="4"/>
  <c r="J320" i="4"/>
  <c r="M319" i="4"/>
  <c r="L319" i="4"/>
  <c r="K319" i="4"/>
  <c r="J319" i="4"/>
  <c r="M318" i="4"/>
  <c r="L318" i="4"/>
  <c r="K318" i="4"/>
  <c r="J318" i="4"/>
  <c r="M317" i="4"/>
  <c r="L317" i="4"/>
  <c r="K317" i="4"/>
  <c r="J317" i="4"/>
  <c r="M316" i="4"/>
  <c r="L316" i="4"/>
  <c r="K316" i="4"/>
  <c r="J316" i="4"/>
  <c r="M315" i="4"/>
  <c r="L315" i="4"/>
  <c r="K315" i="4"/>
  <c r="J315" i="4"/>
  <c r="M314" i="4"/>
  <c r="L314" i="4"/>
  <c r="K314" i="4"/>
  <c r="J314" i="4"/>
  <c r="M313" i="4"/>
  <c r="L313" i="4"/>
  <c r="K313" i="4"/>
  <c r="J313" i="4"/>
  <c r="M312" i="4"/>
  <c r="L312" i="4"/>
  <c r="K312" i="4"/>
  <c r="J312" i="4"/>
  <c r="M311" i="4"/>
  <c r="L311" i="4"/>
  <c r="K311" i="4"/>
  <c r="J311" i="4"/>
  <c r="M310" i="4"/>
  <c r="L310" i="4"/>
  <c r="K310" i="4"/>
  <c r="J310" i="4"/>
  <c r="M309" i="4"/>
  <c r="L309" i="4"/>
  <c r="K309" i="4"/>
  <c r="J309" i="4"/>
  <c r="M308" i="4"/>
  <c r="L308" i="4"/>
  <c r="K308" i="4"/>
  <c r="J308" i="4"/>
  <c r="M307" i="4"/>
  <c r="L307" i="4"/>
  <c r="K307" i="4"/>
  <c r="J307" i="4"/>
  <c r="M306" i="4"/>
  <c r="L306" i="4"/>
  <c r="K306" i="4"/>
  <c r="J306" i="4"/>
  <c r="M305" i="4"/>
  <c r="L305" i="4"/>
  <c r="K305" i="4"/>
  <c r="J305" i="4"/>
  <c r="M304" i="4"/>
  <c r="L304" i="4"/>
  <c r="K304" i="4"/>
  <c r="J304" i="4"/>
  <c r="M303" i="4"/>
  <c r="L303" i="4"/>
  <c r="K303" i="4"/>
  <c r="J303" i="4"/>
  <c r="M302" i="4"/>
  <c r="L302" i="4"/>
  <c r="K302" i="4"/>
  <c r="J302" i="4"/>
  <c r="M301" i="4"/>
  <c r="L301" i="4"/>
  <c r="K301" i="4"/>
  <c r="J301" i="4"/>
  <c r="M300" i="4"/>
  <c r="L300" i="4"/>
  <c r="K300" i="4"/>
  <c r="J300" i="4"/>
  <c r="M299" i="4"/>
  <c r="L299" i="4"/>
  <c r="K299" i="4"/>
  <c r="J299" i="4"/>
  <c r="M298" i="4"/>
  <c r="L298" i="4"/>
  <c r="K298" i="4"/>
  <c r="J298" i="4"/>
  <c r="M297" i="4"/>
  <c r="L297" i="4"/>
  <c r="K297" i="4"/>
  <c r="J297" i="4"/>
  <c r="M296" i="4"/>
  <c r="L296" i="4"/>
  <c r="K296" i="4"/>
  <c r="J296" i="4"/>
  <c r="M295" i="4"/>
  <c r="L295" i="4"/>
  <c r="K295" i="4"/>
  <c r="J295" i="4"/>
  <c r="M294" i="4"/>
  <c r="L294" i="4"/>
  <c r="K294" i="4"/>
  <c r="J294" i="4"/>
  <c r="M293" i="4"/>
  <c r="L293" i="4"/>
  <c r="K293" i="4"/>
  <c r="J293" i="4"/>
  <c r="M292" i="4"/>
  <c r="L292" i="4"/>
  <c r="K292" i="4"/>
  <c r="J292" i="4"/>
  <c r="M291" i="4"/>
  <c r="L291" i="4"/>
  <c r="K291" i="4"/>
  <c r="J291" i="4"/>
  <c r="M290" i="4"/>
  <c r="L290" i="4"/>
  <c r="K290" i="4"/>
  <c r="J290" i="4"/>
  <c r="M289" i="4"/>
  <c r="L289" i="4"/>
  <c r="K289" i="4"/>
  <c r="J289" i="4"/>
  <c r="M288" i="4"/>
  <c r="L288" i="4"/>
  <c r="K288" i="4"/>
  <c r="J288" i="4"/>
  <c r="M287" i="4"/>
  <c r="L287" i="4"/>
  <c r="K287" i="4"/>
  <c r="J287" i="4"/>
  <c r="M286" i="4"/>
  <c r="L286" i="4"/>
  <c r="K286" i="4"/>
  <c r="J286" i="4"/>
  <c r="M285" i="4"/>
  <c r="L285" i="4"/>
  <c r="K285" i="4"/>
  <c r="J285" i="4"/>
  <c r="M284" i="4"/>
  <c r="L284" i="4"/>
  <c r="K284" i="4"/>
  <c r="J284" i="4"/>
  <c r="M283" i="4"/>
  <c r="L283" i="4"/>
  <c r="K283" i="4"/>
  <c r="J283" i="4"/>
  <c r="M282" i="4"/>
  <c r="L282" i="4"/>
  <c r="K282" i="4"/>
  <c r="J282" i="4"/>
  <c r="M281" i="4"/>
  <c r="L281" i="4"/>
  <c r="K281" i="4"/>
  <c r="J281" i="4"/>
  <c r="M280" i="4"/>
  <c r="L280" i="4"/>
  <c r="K280" i="4"/>
  <c r="J280" i="4"/>
  <c r="M279" i="4"/>
  <c r="L279" i="4"/>
  <c r="K279" i="4"/>
  <c r="J279" i="4"/>
  <c r="M278" i="4"/>
  <c r="L278" i="4"/>
  <c r="K278" i="4"/>
  <c r="J278" i="4"/>
  <c r="M277" i="4"/>
  <c r="L277" i="4"/>
  <c r="K277" i="4"/>
  <c r="J277" i="4"/>
  <c r="M276" i="4"/>
  <c r="L276" i="4"/>
  <c r="K276" i="4"/>
  <c r="J276" i="4"/>
  <c r="M275" i="4"/>
  <c r="L275" i="4"/>
  <c r="K275" i="4"/>
  <c r="J275" i="4"/>
  <c r="M274" i="4"/>
  <c r="L274" i="4"/>
  <c r="K274" i="4"/>
  <c r="J274" i="4"/>
  <c r="M273" i="4"/>
  <c r="L273" i="4"/>
  <c r="K273" i="4"/>
  <c r="J273" i="4"/>
  <c r="M272" i="4"/>
  <c r="L272" i="4"/>
  <c r="K272" i="4"/>
  <c r="J272" i="4"/>
  <c r="M271" i="4"/>
  <c r="L271" i="4"/>
  <c r="K271" i="4"/>
  <c r="J271" i="4"/>
  <c r="M270" i="4"/>
  <c r="L270" i="4"/>
  <c r="K270" i="4"/>
  <c r="J270" i="4"/>
  <c r="M269" i="4"/>
  <c r="L269" i="4"/>
  <c r="K269" i="4"/>
  <c r="J269" i="4"/>
  <c r="M268" i="4"/>
  <c r="L268" i="4"/>
  <c r="K268" i="4"/>
  <c r="J268" i="4"/>
  <c r="M267" i="4"/>
  <c r="L267" i="4"/>
  <c r="K267" i="4"/>
  <c r="J267" i="4"/>
  <c r="M266" i="4"/>
  <c r="L266" i="4"/>
  <c r="K266" i="4"/>
  <c r="J266" i="4"/>
  <c r="M265" i="4"/>
  <c r="L265" i="4"/>
  <c r="K265" i="4"/>
  <c r="J265" i="4"/>
  <c r="M264" i="4"/>
  <c r="L264" i="4"/>
  <c r="K264" i="4"/>
  <c r="J264" i="4"/>
  <c r="M263" i="4"/>
  <c r="L263" i="4"/>
  <c r="K263" i="4"/>
  <c r="J263" i="4"/>
  <c r="M262" i="4"/>
  <c r="L262" i="4"/>
  <c r="K262" i="4"/>
  <c r="J262" i="4"/>
  <c r="M261" i="4"/>
  <c r="L261" i="4"/>
  <c r="K261" i="4"/>
  <c r="J261" i="4"/>
  <c r="M260" i="4"/>
  <c r="L260" i="4"/>
  <c r="K260" i="4"/>
  <c r="J260" i="4"/>
  <c r="M259" i="4"/>
  <c r="L259" i="4"/>
  <c r="K259" i="4"/>
  <c r="J259" i="4"/>
  <c r="M258" i="4"/>
  <c r="L258" i="4"/>
  <c r="K258" i="4"/>
  <c r="J258" i="4"/>
  <c r="M257" i="4"/>
  <c r="L257" i="4"/>
  <c r="K257" i="4"/>
  <c r="J257" i="4"/>
  <c r="M256" i="4"/>
  <c r="L256" i="4"/>
  <c r="K256" i="4"/>
  <c r="J256" i="4"/>
  <c r="M255" i="4"/>
  <c r="L255" i="4"/>
  <c r="K255" i="4"/>
  <c r="J255" i="4"/>
  <c r="M254" i="4"/>
  <c r="L254" i="4"/>
  <c r="K254" i="4"/>
  <c r="J254" i="4"/>
  <c r="M253" i="4"/>
  <c r="L253" i="4"/>
  <c r="K253" i="4"/>
  <c r="J253" i="4"/>
  <c r="M252" i="4"/>
  <c r="L252" i="4"/>
  <c r="K252" i="4"/>
  <c r="J252" i="4"/>
  <c r="M251" i="4"/>
  <c r="L251" i="4"/>
  <c r="K251" i="4"/>
  <c r="J251" i="4"/>
  <c r="M250" i="4"/>
  <c r="L250" i="4"/>
  <c r="K250" i="4"/>
  <c r="J250" i="4"/>
  <c r="M249" i="4"/>
  <c r="L249" i="4"/>
  <c r="K249" i="4"/>
  <c r="J249" i="4"/>
  <c r="M248" i="4"/>
  <c r="L248" i="4"/>
  <c r="K248" i="4"/>
  <c r="J248" i="4"/>
  <c r="M247" i="4"/>
  <c r="L247" i="4"/>
  <c r="K247" i="4"/>
  <c r="J247" i="4"/>
  <c r="M246" i="4"/>
  <c r="L246" i="4"/>
  <c r="K246" i="4"/>
  <c r="J246" i="4"/>
  <c r="M245" i="4"/>
  <c r="L245" i="4"/>
  <c r="K245" i="4"/>
  <c r="J245" i="4"/>
  <c r="M244" i="4"/>
  <c r="L244" i="4"/>
  <c r="K244" i="4"/>
  <c r="J244" i="4"/>
  <c r="M243" i="4"/>
  <c r="L243" i="4"/>
  <c r="K243" i="4"/>
  <c r="J243" i="4"/>
  <c r="M242" i="4"/>
  <c r="L242" i="4"/>
  <c r="K242" i="4"/>
  <c r="J242" i="4"/>
  <c r="M241" i="4"/>
  <c r="L241" i="4"/>
  <c r="K241" i="4"/>
  <c r="J241" i="4"/>
  <c r="M240" i="4"/>
  <c r="L240" i="4"/>
  <c r="K240" i="4"/>
  <c r="J240" i="4"/>
  <c r="M239" i="4"/>
  <c r="L239" i="4"/>
  <c r="K239" i="4"/>
  <c r="J239" i="4"/>
  <c r="M238" i="4"/>
  <c r="L238" i="4"/>
  <c r="K238" i="4"/>
  <c r="J238" i="4"/>
  <c r="M237" i="4"/>
  <c r="L237" i="4"/>
  <c r="K237" i="4"/>
  <c r="J237" i="4"/>
  <c r="M236" i="4"/>
  <c r="L236" i="4"/>
  <c r="K236" i="4"/>
  <c r="J236" i="4"/>
  <c r="M235" i="4"/>
  <c r="L235" i="4"/>
  <c r="K235" i="4"/>
  <c r="J235" i="4"/>
  <c r="M234" i="4"/>
  <c r="L234" i="4"/>
  <c r="K234" i="4"/>
  <c r="J234" i="4"/>
  <c r="M233" i="4"/>
  <c r="L233" i="4"/>
  <c r="K233" i="4"/>
  <c r="J233" i="4"/>
  <c r="M232" i="4"/>
  <c r="L232" i="4"/>
  <c r="K232" i="4"/>
  <c r="J232" i="4"/>
  <c r="M231" i="4"/>
  <c r="L231" i="4"/>
  <c r="K231" i="4"/>
  <c r="J231" i="4"/>
  <c r="M230" i="4"/>
  <c r="L230" i="4"/>
  <c r="K230" i="4"/>
  <c r="J230" i="4"/>
  <c r="M229" i="4"/>
  <c r="L229" i="4"/>
  <c r="K229" i="4"/>
  <c r="J229" i="4"/>
  <c r="M228" i="4"/>
  <c r="L228" i="4"/>
  <c r="K228" i="4"/>
  <c r="J228" i="4"/>
  <c r="M227" i="4"/>
  <c r="L227" i="4"/>
  <c r="K227" i="4"/>
  <c r="J227" i="4"/>
  <c r="M226" i="4"/>
  <c r="L226" i="4"/>
  <c r="K226" i="4"/>
  <c r="J226" i="4"/>
  <c r="M225" i="4"/>
  <c r="L225" i="4"/>
  <c r="K225" i="4"/>
  <c r="J225" i="4"/>
  <c r="M224" i="4"/>
  <c r="L224" i="4"/>
  <c r="K224" i="4"/>
  <c r="J224" i="4"/>
  <c r="M223" i="4"/>
  <c r="L223" i="4"/>
  <c r="K223" i="4"/>
  <c r="J223" i="4"/>
  <c r="M222" i="4"/>
  <c r="L222" i="4"/>
  <c r="K222" i="4"/>
  <c r="J222" i="4"/>
  <c r="M221" i="4"/>
  <c r="L221" i="4"/>
  <c r="K221" i="4"/>
  <c r="J221" i="4"/>
  <c r="M220" i="4"/>
  <c r="L220" i="4"/>
  <c r="K220" i="4"/>
  <c r="J220" i="4"/>
  <c r="M219" i="4"/>
  <c r="L219" i="4"/>
  <c r="K219" i="4"/>
  <c r="J219" i="4"/>
  <c r="M218" i="4"/>
  <c r="L218" i="4"/>
  <c r="K218" i="4"/>
  <c r="J218" i="4"/>
  <c r="M217" i="4"/>
  <c r="L217" i="4"/>
  <c r="K217" i="4"/>
  <c r="J217" i="4"/>
  <c r="M216" i="4"/>
  <c r="L216" i="4"/>
  <c r="K216" i="4"/>
  <c r="J216" i="4"/>
  <c r="M215" i="4"/>
  <c r="L215" i="4"/>
  <c r="K215" i="4"/>
  <c r="J215" i="4"/>
  <c r="M214" i="4"/>
  <c r="L214" i="4"/>
  <c r="K214" i="4"/>
  <c r="J214" i="4"/>
  <c r="M213" i="4"/>
  <c r="L213" i="4"/>
  <c r="K213" i="4"/>
  <c r="J213" i="4"/>
  <c r="M212" i="4"/>
  <c r="L212" i="4"/>
  <c r="K212" i="4"/>
  <c r="J212" i="4"/>
  <c r="M211" i="4"/>
  <c r="L211" i="4"/>
  <c r="K211" i="4"/>
  <c r="J211" i="4"/>
  <c r="M210" i="4"/>
  <c r="L210" i="4"/>
  <c r="K210" i="4"/>
  <c r="J210" i="4"/>
  <c r="M209" i="4"/>
  <c r="L209" i="4"/>
  <c r="K209" i="4"/>
  <c r="J209" i="4"/>
  <c r="M208" i="4"/>
  <c r="L208" i="4"/>
  <c r="K208" i="4"/>
  <c r="J208" i="4"/>
  <c r="M207" i="4"/>
  <c r="L207" i="4"/>
  <c r="K207" i="4"/>
  <c r="J207" i="4"/>
  <c r="M206" i="4"/>
  <c r="L206" i="4"/>
  <c r="K206" i="4"/>
  <c r="J206" i="4"/>
  <c r="M205" i="4"/>
  <c r="L205" i="4"/>
  <c r="K205" i="4"/>
  <c r="J205" i="4"/>
  <c r="M204" i="4"/>
  <c r="L204" i="4"/>
  <c r="K204" i="4"/>
  <c r="J204" i="4"/>
  <c r="M203" i="4"/>
  <c r="L203" i="4"/>
  <c r="K203" i="4"/>
  <c r="J203" i="4"/>
  <c r="M202" i="4"/>
  <c r="L202" i="4"/>
  <c r="K202" i="4"/>
  <c r="J202" i="4"/>
  <c r="M201" i="4"/>
  <c r="L201" i="4"/>
  <c r="K201" i="4"/>
  <c r="J201" i="4"/>
  <c r="M200" i="4"/>
  <c r="L200" i="4"/>
  <c r="K200" i="4"/>
  <c r="J200" i="4"/>
  <c r="M199" i="4"/>
  <c r="L199" i="4"/>
  <c r="K199" i="4"/>
  <c r="J199" i="4"/>
  <c r="M198" i="4"/>
  <c r="L198" i="4"/>
  <c r="K198" i="4"/>
  <c r="J198" i="4"/>
  <c r="M197" i="4"/>
  <c r="L197" i="4"/>
  <c r="K197" i="4"/>
  <c r="J197" i="4"/>
  <c r="M196" i="4"/>
  <c r="L196" i="4"/>
  <c r="K196" i="4"/>
  <c r="J196" i="4"/>
  <c r="M195" i="4"/>
  <c r="L195" i="4"/>
  <c r="K195" i="4"/>
  <c r="J195" i="4"/>
  <c r="M194" i="4"/>
  <c r="L194" i="4"/>
  <c r="K194" i="4"/>
  <c r="J194" i="4"/>
  <c r="M193" i="4"/>
  <c r="L193" i="4"/>
  <c r="K193" i="4"/>
  <c r="J193" i="4"/>
  <c r="M192" i="4"/>
  <c r="L192" i="4"/>
  <c r="K192" i="4"/>
  <c r="J192" i="4"/>
  <c r="M191" i="4"/>
  <c r="L191" i="4"/>
  <c r="K191" i="4"/>
  <c r="J191" i="4"/>
  <c r="M190" i="4"/>
  <c r="L190" i="4"/>
  <c r="K190" i="4"/>
  <c r="J190" i="4"/>
  <c r="M189" i="4"/>
  <c r="L189" i="4"/>
  <c r="K189" i="4"/>
  <c r="J189" i="4"/>
  <c r="M188" i="4"/>
  <c r="L188" i="4"/>
  <c r="K188" i="4"/>
  <c r="J188" i="4"/>
  <c r="M187" i="4"/>
  <c r="L187" i="4"/>
  <c r="K187" i="4"/>
  <c r="J187" i="4"/>
  <c r="M186" i="4"/>
  <c r="L186" i="4"/>
  <c r="K186" i="4"/>
  <c r="J186" i="4"/>
  <c r="M185" i="4"/>
  <c r="L185" i="4"/>
  <c r="K185" i="4"/>
  <c r="J185" i="4"/>
  <c r="M184" i="4"/>
  <c r="L184" i="4"/>
  <c r="K184" i="4"/>
  <c r="J184" i="4"/>
  <c r="M183" i="4"/>
  <c r="L183" i="4"/>
  <c r="K183" i="4"/>
  <c r="J183" i="4"/>
  <c r="M182" i="4"/>
  <c r="L182" i="4"/>
  <c r="K182" i="4"/>
  <c r="J182" i="4"/>
  <c r="M181" i="4"/>
  <c r="L181" i="4"/>
  <c r="K181" i="4"/>
  <c r="J181" i="4"/>
  <c r="M180" i="4"/>
  <c r="L180" i="4"/>
  <c r="K180" i="4"/>
  <c r="J180" i="4"/>
  <c r="M179" i="4"/>
  <c r="L179" i="4"/>
  <c r="K179" i="4"/>
  <c r="J179" i="4"/>
  <c r="M178" i="4"/>
  <c r="L178" i="4"/>
  <c r="K178" i="4"/>
  <c r="J178" i="4"/>
  <c r="M177" i="4"/>
  <c r="L177" i="4"/>
  <c r="K177" i="4"/>
  <c r="J177" i="4"/>
  <c r="M176" i="4"/>
  <c r="L176" i="4"/>
  <c r="K176" i="4"/>
  <c r="J176" i="4"/>
  <c r="M175" i="4"/>
  <c r="L175" i="4"/>
  <c r="K175" i="4"/>
  <c r="J175" i="4"/>
  <c r="M174" i="4"/>
  <c r="L174" i="4"/>
  <c r="K174" i="4"/>
  <c r="J174" i="4"/>
  <c r="M173" i="4"/>
  <c r="L173" i="4"/>
  <c r="K173" i="4"/>
  <c r="J173" i="4"/>
  <c r="M172" i="4"/>
  <c r="L172" i="4"/>
  <c r="K172" i="4"/>
  <c r="J172" i="4"/>
  <c r="M171" i="4"/>
  <c r="L171" i="4"/>
  <c r="K171" i="4"/>
  <c r="J171" i="4"/>
  <c r="M170" i="4"/>
  <c r="L170" i="4"/>
  <c r="K170" i="4"/>
  <c r="J170" i="4"/>
  <c r="M169" i="4"/>
  <c r="L169" i="4"/>
  <c r="K169" i="4"/>
  <c r="J169" i="4"/>
  <c r="M168" i="4"/>
  <c r="L168" i="4"/>
  <c r="K168" i="4"/>
  <c r="J168" i="4"/>
  <c r="M167" i="4"/>
  <c r="L167" i="4"/>
  <c r="K167" i="4"/>
  <c r="J167" i="4"/>
  <c r="M166" i="4"/>
  <c r="L166" i="4"/>
  <c r="K166" i="4"/>
  <c r="J166" i="4"/>
  <c r="M165" i="4"/>
  <c r="L165" i="4"/>
  <c r="K165" i="4"/>
  <c r="J165" i="4"/>
  <c r="M164" i="4"/>
  <c r="L164" i="4"/>
  <c r="K164" i="4"/>
  <c r="J164" i="4"/>
  <c r="M163" i="4"/>
  <c r="L163" i="4"/>
  <c r="K163" i="4"/>
  <c r="J163" i="4"/>
  <c r="M162" i="4"/>
  <c r="L162" i="4"/>
  <c r="K162" i="4"/>
  <c r="J162" i="4"/>
  <c r="M161" i="4"/>
  <c r="L161" i="4"/>
  <c r="K161" i="4"/>
  <c r="J161" i="4"/>
  <c r="M160" i="4"/>
  <c r="L160" i="4"/>
  <c r="K160" i="4"/>
  <c r="J160" i="4"/>
  <c r="M159" i="4"/>
  <c r="L159" i="4"/>
  <c r="K159" i="4"/>
  <c r="J159" i="4"/>
  <c r="M158" i="4"/>
  <c r="L158" i="4"/>
  <c r="K158" i="4"/>
  <c r="J158" i="4"/>
  <c r="M157" i="4"/>
  <c r="L157" i="4"/>
  <c r="K157" i="4"/>
  <c r="J157" i="4"/>
  <c r="M156" i="4"/>
  <c r="L156" i="4"/>
  <c r="K156" i="4"/>
  <c r="J156" i="4"/>
  <c r="M155" i="4"/>
  <c r="L155" i="4"/>
  <c r="K155" i="4"/>
  <c r="J155" i="4"/>
  <c r="M154" i="4"/>
  <c r="L154" i="4"/>
  <c r="K154" i="4"/>
  <c r="J154" i="4"/>
  <c r="M153" i="4"/>
  <c r="L153" i="4"/>
  <c r="K153" i="4"/>
  <c r="J153" i="4"/>
  <c r="M152" i="4"/>
  <c r="L152" i="4"/>
  <c r="K152" i="4"/>
  <c r="J152" i="4"/>
  <c r="M151" i="4"/>
  <c r="L151" i="4"/>
  <c r="K151" i="4"/>
  <c r="J151" i="4"/>
  <c r="M150" i="4"/>
  <c r="L150" i="4"/>
  <c r="K150" i="4"/>
  <c r="J150" i="4"/>
  <c r="M149" i="4"/>
  <c r="L149" i="4"/>
  <c r="K149" i="4"/>
  <c r="J149" i="4"/>
  <c r="M148" i="4"/>
  <c r="L148" i="4"/>
  <c r="K148" i="4"/>
  <c r="J148" i="4"/>
  <c r="M147" i="4"/>
  <c r="L147" i="4"/>
  <c r="K147" i="4"/>
  <c r="J147" i="4"/>
  <c r="M146" i="4"/>
  <c r="L146" i="4"/>
  <c r="K146" i="4"/>
  <c r="J146" i="4"/>
  <c r="M145" i="4"/>
  <c r="L145" i="4"/>
  <c r="K145" i="4"/>
  <c r="J145" i="4"/>
  <c r="M144" i="4"/>
  <c r="L144" i="4"/>
  <c r="K144" i="4"/>
  <c r="J144" i="4"/>
  <c r="M143" i="4"/>
  <c r="L143" i="4"/>
  <c r="K143" i="4"/>
  <c r="J143" i="4"/>
  <c r="M142" i="4"/>
  <c r="L142" i="4"/>
  <c r="K142" i="4"/>
  <c r="J142" i="4"/>
  <c r="M141" i="4"/>
  <c r="L141" i="4"/>
  <c r="K141" i="4"/>
  <c r="J141" i="4"/>
  <c r="M140" i="4"/>
  <c r="L140" i="4"/>
  <c r="K140" i="4"/>
  <c r="J140" i="4"/>
  <c r="M139" i="4"/>
  <c r="L139" i="4"/>
  <c r="K139" i="4"/>
  <c r="J139" i="4"/>
  <c r="M138" i="4"/>
  <c r="L138" i="4"/>
  <c r="K138" i="4"/>
  <c r="J138" i="4"/>
  <c r="M137" i="4"/>
  <c r="L137" i="4"/>
  <c r="K137" i="4"/>
  <c r="J137" i="4"/>
  <c r="M136" i="4"/>
  <c r="L136" i="4"/>
  <c r="K136" i="4"/>
  <c r="J136" i="4"/>
  <c r="M135" i="4"/>
  <c r="L135" i="4"/>
  <c r="K135" i="4"/>
  <c r="J135" i="4"/>
  <c r="M134" i="4"/>
  <c r="L134" i="4"/>
  <c r="K134" i="4"/>
  <c r="J134" i="4"/>
  <c r="M133" i="4"/>
  <c r="L133" i="4"/>
  <c r="K133" i="4"/>
  <c r="J133" i="4"/>
  <c r="M132" i="4"/>
  <c r="L132" i="4"/>
  <c r="K132" i="4"/>
  <c r="J132" i="4"/>
  <c r="M131" i="4"/>
  <c r="L131" i="4"/>
  <c r="K131" i="4"/>
  <c r="J131" i="4"/>
  <c r="M130" i="4"/>
  <c r="L130" i="4"/>
  <c r="K130" i="4"/>
  <c r="J130" i="4"/>
  <c r="M129" i="4"/>
  <c r="L129" i="4"/>
  <c r="K129" i="4"/>
  <c r="J129" i="4"/>
  <c r="M128" i="4"/>
  <c r="L128" i="4"/>
  <c r="K128" i="4"/>
  <c r="J128" i="4"/>
  <c r="M127" i="4"/>
  <c r="L127" i="4"/>
  <c r="K127" i="4"/>
  <c r="J127" i="4"/>
  <c r="M126" i="4"/>
  <c r="L126" i="4"/>
  <c r="K126" i="4"/>
  <c r="J126" i="4"/>
  <c r="M125" i="4"/>
  <c r="L125" i="4"/>
  <c r="K125" i="4"/>
  <c r="J125" i="4"/>
  <c r="M124" i="4"/>
  <c r="L124" i="4"/>
  <c r="K124" i="4"/>
  <c r="J124" i="4"/>
  <c r="M123" i="4"/>
  <c r="L123" i="4"/>
  <c r="K123" i="4"/>
  <c r="J123" i="4"/>
  <c r="M122" i="4"/>
  <c r="L122" i="4"/>
  <c r="K122" i="4"/>
  <c r="J122" i="4"/>
  <c r="M121" i="4"/>
  <c r="L121" i="4"/>
  <c r="K121" i="4"/>
  <c r="J121" i="4"/>
  <c r="M120" i="4"/>
  <c r="L120" i="4"/>
  <c r="K120" i="4"/>
  <c r="J120" i="4"/>
  <c r="M119" i="4"/>
  <c r="L119" i="4"/>
  <c r="K119" i="4"/>
  <c r="J119" i="4"/>
  <c r="M118" i="4"/>
  <c r="L118" i="4"/>
  <c r="K118" i="4"/>
  <c r="J118" i="4"/>
  <c r="M117" i="4"/>
  <c r="L117" i="4"/>
  <c r="K117" i="4"/>
  <c r="J117" i="4"/>
  <c r="M116" i="4"/>
  <c r="L116" i="4"/>
  <c r="K116" i="4"/>
  <c r="J116" i="4"/>
  <c r="M115" i="4"/>
  <c r="L115" i="4"/>
  <c r="K115" i="4"/>
  <c r="J115" i="4"/>
  <c r="M114" i="4"/>
  <c r="L114" i="4"/>
  <c r="K114" i="4"/>
  <c r="J114" i="4"/>
  <c r="M113" i="4"/>
  <c r="L113" i="4"/>
  <c r="K113" i="4"/>
  <c r="J113" i="4"/>
  <c r="M112" i="4"/>
  <c r="L112" i="4"/>
  <c r="K112" i="4"/>
  <c r="J112" i="4"/>
  <c r="M111" i="4"/>
  <c r="L111" i="4"/>
  <c r="K111" i="4"/>
  <c r="J111" i="4"/>
  <c r="M110" i="4"/>
  <c r="L110" i="4"/>
  <c r="K110" i="4"/>
  <c r="J110" i="4"/>
  <c r="M109" i="4"/>
  <c r="L109" i="4"/>
  <c r="K109" i="4"/>
  <c r="J109" i="4"/>
  <c r="M108" i="4"/>
  <c r="L108" i="4"/>
  <c r="K108" i="4"/>
  <c r="J108" i="4"/>
  <c r="M107" i="4"/>
  <c r="L107" i="4"/>
  <c r="K107" i="4"/>
  <c r="J107" i="4"/>
  <c r="M106" i="4"/>
  <c r="L106" i="4"/>
  <c r="K106" i="4"/>
  <c r="J106" i="4"/>
  <c r="M105" i="4"/>
  <c r="L105" i="4"/>
  <c r="K105" i="4"/>
  <c r="J105" i="4"/>
  <c r="M104" i="4"/>
  <c r="L104" i="4"/>
  <c r="K104" i="4"/>
  <c r="J104" i="4"/>
  <c r="M103" i="4"/>
  <c r="L103" i="4"/>
  <c r="K103" i="4"/>
  <c r="J103" i="4"/>
  <c r="M102" i="4"/>
  <c r="L102" i="4"/>
  <c r="K102" i="4"/>
  <c r="J102" i="4"/>
  <c r="M101" i="4"/>
  <c r="L101" i="4"/>
  <c r="K101" i="4"/>
  <c r="J101" i="4"/>
  <c r="M100" i="4"/>
  <c r="L100" i="4"/>
  <c r="K100" i="4"/>
  <c r="J100" i="4"/>
  <c r="M99" i="4"/>
  <c r="L99" i="4"/>
  <c r="K99" i="4"/>
  <c r="J99" i="4"/>
  <c r="M98" i="4"/>
  <c r="L98" i="4"/>
  <c r="K98" i="4"/>
  <c r="J98" i="4"/>
  <c r="M97" i="4"/>
  <c r="L97" i="4"/>
  <c r="K97" i="4"/>
  <c r="J97" i="4"/>
  <c r="M96" i="4"/>
  <c r="L96" i="4"/>
  <c r="K96" i="4"/>
  <c r="J96" i="4"/>
  <c r="M95" i="4"/>
  <c r="L95" i="4"/>
  <c r="K95" i="4"/>
  <c r="J95" i="4"/>
  <c r="M94" i="4"/>
  <c r="L94" i="4"/>
  <c r="K94" i="4"/>
  <c r="J94" i="4"/>
  <c r="M93" i="4"/>
  <c r="L93" i="4"/>
  <c r="K93" i="4"/>
  <c r="J93" i="4"/>
  <c r="M92" i="4"/>
  <c r="L92" i="4"/>
  <c r="K92" i="4"/>
  <c r="J92" i="4"/>
  <c r="M91" i="4"/>
  <c r="L91" i="4"/>
  <c r="K91" i="4"/>
  <c r="J91" i="4"/>
  <c r="M90" i="4"/>
  <c r="L90" i="4"/>
  <c r="K90" i="4"/>
  <c r="J90" i="4"/>
  <c r="M89" i="4"/>
  <c r="L89" i="4"/>
  <c r="K89" i="4"/>
  <c r="J89" i="4"/>
  <c r="M88" i="4"/>
  <c r="L88" i="4"/>
  <c r="K88" i="4"/>
  <c r="J88" i="4"/>
  <c r="M87" i="4"/>
  <c r="L87" i="4"/>
  <c r="K87" i="4"/>
  <c r="J87" i="4"/>
  <c r="M86" i="4"/>
  <c r="L86" i="4"/>
  <c r="K86" i="4"/>
  <c r="J86" i="4"/>
  <c r="M85" i="4"/>
  <c r="L85" i="4"/>
  <c r="K85" i="4"/>
  <c r="J85" i="4"/>
  <c r="M84" i="4"/>
  <c r="L84" i="4"/>
  <c r="K84" i="4"/>
  <c r="J84" i="4"/>
  <c r="M83" i="4"/>
  <c r="L83" i="4"/>
  <c r="K83" i="4"/>
  <c r="J83" i="4"/>
  <c r="M82" i="4"/>
  <c r="L82" i="4"/>
  <c r="K82" i="4"/>
  <c r="J82" i="4"/>
  <c r="M81" i="4"/>
  <c r="L81" i="4"/>
  <c r="K81" i="4"/>
  <c r="J81" i="4"/>
  <c r="M80" i="4"/>
  <c r="L80" i="4"/>
  <c r="K80" i="4"/>
  <c r="J80" i="4"/>
  <c r="M79" i="4"/>
  <c r="L79" i="4"/>
  <c r="K79" i="4"/>
  <c r="J79" i="4"/>
  <c r="M78" i="4"/>
  <c r="L78" i="4"/>
  <c r="K78" i="4"/>
  <c r="J78" i="4"/>
  <c r="M77" i="4"/>
  <c r="L77" i="4"/>
  <c r="K77" i="4"/>
  <c r="J77" i="4"/>
  <c r="M76" i="4"/>
  <c r="L76" i="4"/>
  <c r="K76" i="4"/>
  <c r="J76" i="4"/>
  <c r="M75" i="4"/>
  <c r="L75" i="4"/>
  <c r="K75" i="4"/>
  <c r="J75" i="4"/>
  <c r="M74" i="4"/>
  <c r="L74" i="4"/>
  <c r="K74" i="4"/>
  <c r="J74" i="4"/>
  <c r="M73" i="4"/>
  <c r="L73" i="4"/>
  <c r="K73" i="4"/>
  <c r="J73" i="4"/>
  <c r="M72" i="4"/>
  <c r="L72" i="4"/>
  <c r="K72" i="4"/>
  <c r="J72" i="4"/>
  <c r="M71" i="4"/>
  <c r="L71" i="4"/>
  <c r="K71" i="4"/>
  <c r="J71" i="4"/>
  <c r="M70" i="4"/>
  <c r="L70" i="4"/>
  <c r="K70" i="4"/>
  <c r="J70" i="4"/>
  <c r="M69" i="4"/>
  <c r="L69" i="4"/>
  <c r="K69" i="4"/>
  <c r="J69" i="4"/>
  <c r="M68" i="4"/>
  <c r="L68" i="4"/>
  <c r="K68" i="4"/>
  <c r="J68" i="4"/>
  <c r="M67" i="4"/>
  <c r="L67" i="4"/>
  <c r="K67" i="4"/>
  <c r="J67" i="4"/>
  <c r="M66" i="4"/>
  <c r="L66" i="4"/>
  <c r="K66" i="4"/>
  <c r="J66" i="4"/>
  <c r="M65" i="4"/>
  <c r="L65" i="4"/>
  <c r="K65" i="4"/>
  <c r="J65" i="4"/>
  <c r="M64" i="4"/>
  <c r="L64" i="4"/>
  <c r="K64" i="4"/>
  <c r="J64" i="4"/>
  <c r="M63" i="4"/>
  <c r="L63" i="4"/>
  <c r="K63" i="4"/>
  <c r="J63" i="4"/>
  <c r="M62" i="4"/>
  <c r="L62" i="4"/>
  <c r="K62" i="4"/>
  <c r="J62" i="4"/>
  <c r="M61" i="4"/>
  <c r="L61" i="4"/>
  <c r="K61" i="4"/>
  <c r="J61" i="4"/>
  <c r="M60" i="4"/>
  <c r="L60" i="4"/>
  <c r="K60" i="4"/>
  <c r="J60" i="4"/>
  <c r="M59" i="4"/>
  <c r="L59" i="4"/>
  <c r="K59" i="4"/>
  <c r="J59" i="4"/>
  <c r="M58" i="4"/>
  <c r="L58" i="4"/>
  <c r="K58" i="4"/>
  <c r="J58" i="4"/>
  <c r="M57" i="4"/>
  <c r="L57" i="4"/>
  <c r="K57" i="4"/>
  <c r="J57" i="4"/>
  <c r="M56" i="4"/>
  <c r="L56" i="4"/>
  <c r="K56" i="4"/>
  <c r="J56" i="4"/>
  <c r="M55" i="4"/>
  <c r="L55" i="4"/>
  <c r="K55" i="4"/>
  <c r="J55" i="4"/>
  <c r="M54" i="4"/>
  <c r="L54" i="4"/>
  <c r="K54" i="4"/>
  <c r="J54" i="4"/>
  <c r="M53" i="4"/>
  <c r="L53" i="4"/>
  <c r="K53" i="4"/>
  <c r="J53" i="4"/>
  <c r="M52" i="4"/>
  <c r="L52" i="4"/>
  <c r="K52" i="4"/>
  <c r="J52" i="4"/>
  <c r="M51" i="4"/>
  <c r="L51" i="4"/>
  <c r="K51" i="4"/>
  <c r="J51" i="4"/>
  <c r="M50" i="4"/>
  <c r="L50" i="4"/>
  <c r="K50" i="4"/>
  <c r="J50" i="4"/>
  <c r="M49" i="4"/>
  <c r="L49" i="4"/>
  <c r="K49" i="4"/>
  <c r="J49" i="4"/>
  <c r="M48" i="4"/>
  <c r="L48" i="4"/>
  <c r="K48" i="4"/>
  <c r="J48" i="4"/>
  <c r="M47" i="4"/>
  <c r="L47" i="4"/>
  <c r="K47" i="4"/>
  <c r="J47" i="4"/>
  <c r="M46" i="4"/>
  <c r="L46" i="4"/>
  <c r="K46" i="4"/>
  <c r="J46" i="4"/>
  <c r="M45" i="4"/>
  <c r="L45" i="4"/>
  <c r="K45" i="4"/>
  <c r="J45" i="4"/>
  <c r="M44" i="4"/>
  <c r="L44" i="4"/>
  <c r="K44" i="4"/>
  <c r="J44" i="4"/>
  <c r="M43" i="4"/>
  <c r="L43" i="4"/>
  <c r="K43" i="4"/>
  <c r="J43" i="4"/>
  <c r="M42" i="4"/>
  <c r="L42" i="4"/>
  <c r="K42" i="4"/>
  <c r="J42" i="4"/>
  <c r="M41" i="4"/>
  <c r="L41" i="4"/>
  <c r="K41" i="4"/>
  <c r="J41" i="4"/>
  <c r="M40" i="4"/>
  <c r="L40" i="4"/>
  <c r="K40" i="4"/>
  <c r="J40" i="4"/>
  <c r="M39" i="4"/>
  <c r="L39" i="4"/>
  <c r="K39" i="4"/>
  <c r="J39" i="4"/>
  <c r="M38" i="4"/>
  <c r="L38" i="4"/>
  <c r="K38" i="4"/>
  <c r="J38" i="4"/>
  <c r="M37" i="4"/>
  <c r="L37" i="4"/>
  <c r="K37" i="4"/>
  <c r="J37" i="4"/>
  <c r="M36" i="4"/>
  <c r="L36" i="4"/>
  <c r="K36" i="4"/>
  <c r="J36" i="4"/>
  <c r="M35" i="4"/>
  <c r="L35" i="4"/>
  <c r="K35" i="4"/>
  <c r="J35" i="4"/>
  <c r="M34" i="4"/>
  <c r="L34" i="4"/>
  <c r="K34" i="4"/>
  <c r="J34" i="4"/>
  <c r="M33" i="4"/>
  <c r="L33" i="4"/>
  <c r="K33" i="4"/>
  <c r="J33" i="4"/>
  <c r="M32" i="4"/>
  <c r="L32" i="4"/>
  <c r="K32" i="4"/>
  <c r="J32" i="4"/>
  <c r="M31" i="4"/>
  <c r="L31" i="4"/>
  <c r="K31" i="4"/>
  <c r="J31" i="4"/>
  <c r="M30" i="4"/>
  <c r="L30" i="4"/>
  <c r="K30" i="4"/>
  <c r="J30" i="4"/>
  <c r="M29" i="4"/>
  <c r="L29" i="4"/>
  <c r="K29" i="4"/>
  <c r="J29" i="4"/>
  <c r="M24" i="4"/>
  <c r="L24" i="4"/>
  <c r="K24" i="4"/>
  <c r="J24" i="4"/>
  <c r="M23" i="4"/>
  <c r="L23" i="4"/>
  <c r="K23" i="4"/>
  <c r="J23" i="4"/>
  <c r="M22" i="4"/>
  <c r="L22" i="4"/>
  <c r="K22" i="4"/>
  <c r="J22" i="4"/>
  <c r="M18" i="4"/>
  <c r="L18" i="4"/>
  <c r="K18" i="4"/>
  <c r="J18" i="4"/>
  <c r="M17" i="4"/>
  <c r="L17" i="4"/>
  <c r="K17" i="4"/>
  <c r="J17" i="4"/>
  <c r="M13" i="4"/>
  <c r="L13" i="4"/>
  <c r="K13" i="4"/>
  <c r="J13" i="4"/>
  <c r="M12" i="4"/>
  <c r="L12" i="4"/>
  <c r="K12" i="4"/>
  <c r="J12" i="4"/>
  <c r="F1008" i="4"/>
  <c r="F1007" i="4"/>
  <c r="F1006" i="4"/>
  <c r="F1005" i="4"/>
  <c r="F1004" i="4"/>
  <c r="F1003" i="4"/>
  <c r="F1002" i="4"/>
  <c r="F1001" i="4"/>
  <c r="F1000" i="4"/>
  <c r="F999" i="4"/>
  <c r="F998" i="4"/>
  <c r="F997" i="4"/>
  <c r="F996" i="4"/>
  <c r="F995" i="4"/>
  <c r="F994" i="4"/>
  <c r="F993" i="4"/>
  <c r="F992" i="4"/>
  <c r="F991" i="4"/>
  <c r="F990" i="4"/>
  <c r="F989" i="4"/>
  <c r="F988" i="4"/>
  <c r="F987" i="4"/>
  <c r="F986" i="4"/>
  <c r="F985" i="4"/>
  <c r="F984" i="4"/>
  <c r="F983"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I28" i="4"/>
  <c r="F27" i="4"/>
  <c r="I27" i="4"/>
  <c r="F26" i="4"/>
  <c r="I26" i="4"/>
  <c r="L26" i="4"/>
  <c r="F25" i="4"/>
  <c r="I25" i="4"/>
  <c r="F24" i="4"/>
  <c r="F23" i="4"/>
  <c r="F22" i="4"/>
  <c r="F21" i="4"/>
  <c r="I21" i="4"/>
  <c r="F20" i="4"/>
  <c r="I20" i="4"/>
  <c r="K20" i="4"/>
  <c r="F19" i="4"/>
  <c r="I19" i="4"/>
  <c r="F18" i="4"/>
  <c r="F17" i="4"/>
  <c r="F16" i="4"/>
  <c r="I16" i="4"/>
  <c r="L16" i="4"/>
  <c r="L15" i="4"/>
  <c r="F15" i="4"/>
  <c r="F14" i="4"/>
  <c r="I14" i="4"/>
  <c r="F13" i="4"/>
  <c r="F12" i="4"/>
  <c r="F11" i="4"/>
  <c r="I11" i="4"/>
  <c r="F10" i="4"/>
  <c r="I10" i="4"/>
  <c r="F9" i="4"/>
  <c r="I9" i="4"/>
  <c r="L9" i="4"/>
  <c r="P208" i="3"/>
  <c r="S208" i="3"/>
  <c r="R208" i="3"/>
  <c r="Q208" i="3"/>
  <c r="T208" i="3"/>
  <c r="P207" i="3"/>
  <c r="S207" i="3"/>
  <c r="R207" i="3"/>
  <c r="Q207" i="3"/>
  <c r="T207" i="3"/>
  <c r="P206" i="3"/>
  <c r="S206" i="3"/>
  <c r="R206" i="3"/>
  <c r="Q206" i="3"/>
  <c r="P205" i="3"/>
  <c r="S205" i="3"/>
  <c r="R205" i="3"/>
  <c r="Q205" i="3"/>
  <c r="T205" i="3"/>
  <c r="P204" i="3"/>
  <c r="S204" i="3"/>
  <c r="R204" i="3"/>
  <c r="Q204" i="3"/>
  <c r="T204" i="3"/>
  <c r="P203" i="3"/>
  <c r="S203" i="3"/>
  <c r="R203" i="3"/>
  <c r="Q203" i="3"/>
  <c r="T203" i="3"/>
  <c r="P202" i="3"/>
  <c r="S202" i="3"/>
  <c r="R202" i="3"/>
  <c r="Q202" i="3"/>
  <c r="P201" i="3"/>
  <c r="S201" i="3"/>
  <c r="R201" i="3"/>
  <c r="Q201" i="3"/>
  <c r="T201" i="3"/>
  <c r="P200" i="3"/>
  <c r="S200" i="3"/>
  <c r="R200" i="3"/>
  <c r="Q200" i="3"/>
  <c r="T200" i="3"/>
  <c r="P199" i="3"/>
  <c r="S199" i="3"/>
  <c r="R199" i="3"/>
  <c r="Q199" i="3"/>
  <c r="T199" i="3"/>
  <c r="P198" i="3"/>
  <c r="S198" i="3"/>
  <c r="R198" i="3"/>
  <c r="Q198" i="3"/>
  <c r="P197" i="3"/>
  <c r="S197" i="3"/>
  <c r="R197" i="3"/>
  <c r="Q197" i="3"/>
  <c r="T197" i="3"/>
  <c r="P196" i="3"/>
  <c r="S196" i="3"/>
  <c r="R196" i="3"/>
  <c r="Q196" i="3"/>
  <c r="T196" i="3"/>
  <c r="P195" i="3"/>
  <c r="S195" i="3"/>
  <c r="R195" i="3"/>
  <c r="Q195" i="3"/>
  <c r="P194" i="3"/>
  <c r="S194" i="3"/>
  <c r="R194" i="3"/>
  <c r="Q194" i="3"/>
  <c r="P193" i="3"/>
  <c r="S193" i="3"/>
  <c r="R193" i="3"/>
  <c r="Q193" i="3"/>
  <c r="T193" i="3"/>
  <c r="P192" i="3"/>
  <c r="S192" i="3"/>
  <c r="R192" i="3"/>
  <c r="Q192" i="3"/>
  <c r="T192" i="3"/>
  <c r="P191" i="3"/>
  <c r="S191" i="3"/>
  <c r="R191" i="3"/>
  <c r="Q191" i="3"/>
  <c r="P190" i="3"/>
  <c r="S190" i="3"/>
  <c r="R190" i="3"/>
  <c r="Q190" i="3"/>
  <c r="P189" i="3"/>
  <c r="S189" i="3"/>
  <c r="R189" i="3"/>
  <c r="Q189" i="3"/>
  <c r="T189" i="3"/>
  <c r="P188" i="3"/>
  <c r="S188" i="3"/>
  <c r="R188" i="3"/>
  <c r="Q188" i="3"/>
  <c r="T188" i="3"/>
  <c r="P187" i="3"/>
  <c r="S187" i="3"/>
  <c r="R187" i="3"/>
  <c r="Q187" i="3"/>
  <c r="P186" i="3"/>
  <c r="S186" i="3"/>
  <c r="R186" i="3"/>
  <c r="Q186" i="3"/>
  <c r="P185" i="3"/>
  <c r="S185" i="3"/>
  <c r="R185" i="3"/>
  <c r="Q185" i="3"/>
  <c r="T185" i="3"/>
  <c r="P184" i="3"/>
  <c r="S184" i="3"/>
  <c r="R184" i="3"/>
  <c r="Q184" i="3"/>
  <c r="T184" i="3"/>
  <c r="P183" i="3"/>
  <c r="S183" i="3"/>
  <c r="R183" i="3"/>
  <c r="Q183" i="3"/>
  <c r="P182" i="3"/>
  <c r="S182" i="3"/>
  <c r="R182" i="3"/>
  <c r="Q182" i="3"/>
  <c r="P181" i="3"/>
  <c r="S181" i="3"/>
  <c r="R181" i="3"/>
  <c r="Q181" i="3"/>
  <c r="T181" i="3"/>
  <c r="P180" i="3"/>
  <c r="S180" i="3"/>
  <c r="R180" i="3"/>
  <c r="Q180" i="3"/>
  <c r="T180" i="3"/>
  <c r="P179" i="3"/>
  <c r="S179" i="3"/>
  <c r="R179" i="3"/>
  <c r="Q179" i="3"/>
  <c r="P178" i="3"/>
  <c r="S178" i="3"/>
  <c r="R178" i="3"/>
  <c r="Q178" i="3"/>
  <c r="P177" i="3"/>
  <c r="S177" i="3"/>
  <c r="R177" i="3"/>
  <c r="Q177" i="3"/>
  <c r="T177" i="3"/>
  <c r="P176" i="3"/>
  <c r="S176" i="3"/>
  <c r="R176" i="3"/>
  <c r="Q176" i="3"/>
  <c r="T176" i="3"/>
  <c r="P175" i="3"/>
  <c r="S175" i="3"/>
  <c r="R175" i="3"/>
  <c r="Q175" i="3"/>
  <c r="P174" i="3"/>
  <c r="S174" i="3"/>
  <c r="R174" i="3"/>
  <c r="Q174" i="3"/>
  <c r="P173" i="3"/>
  <c r="S173" i="3"/>
  <c r="R173" i="3"/>
  <c r="Q173" i="3"/>
  <c r="T173" i="3"/>
  <c r="P172" i="3"/>
  <c r="S172" i="3"/>
  <c r="R172" i="3"/>
  <c r="Q172" i="3"/>
  <c r="T172" i="3"/>
  <c r="P171" i="3"/>
  <c r="S171" i="3"/>
  <c r="R171" i="3"/>
  <c r="Q171" i="3"/>
  <c r="P170" i="3"/>
  <c r="S170" i="3"/>
  <c r="R170" i="3"/>
  <c r="Q170" i="3"/>
  <c r="P169" i="3"/>
  <c r="S169" i="3"/>
  <c r="R169" i="3"/>
  <c r="Q169" i="3"/>
  <c r="T169" i="3"/>
  <c r="P168" i="3"/>
  <c r="S168" i="3"/>
  <c r="R168" i="3"/>
  <c r="Q168" i="3"/>
  <c r="T168" i="3"/>
  <c r="P167" i="3"/>
  <c r="S167" i="3"/>
  <c r="R167" i="3"/>
  <c r="Q167" i="3"/>
  <c r="P166" i="3"/>
  <c r="S166" i="3"/>
  <c r="R166" i="3"/>
  <c r="Q166" i="3"/>
  <c r="P165" i="3"/>
  <c r="S165" i="3"/>
  <c r="R165" i="3"/>
  <c r="Q165" i="3"/>
  <c r="T165" i="3"/>
  <c r="P164" i="3"/>
  <c r="S164" i="3"/>
  <c r="R164" i="3"/>
  <c r="Q164" i="3"/>
  <c r="P163" i="3"/>
  <c r="S163" i="3"/>
  <c r="R163" i="3"/>
  <c r="Q163" i="3"/>
  <c r="P162" i="3"/>
  <c r="S162" i="3"/>
  <c r="R162" i="3"/>
  <c r="Q162" i="3"/>
  <c r="P161" i="3"/>
  <c r="S161" i="3"/>
  <c r="R161" i="3"/>
  <c r="Q161" i="3"/>
  <c r="T161" i="3"/>
  <c r="P160" i="3"/>
  <c r="S160" i="3"/>
  <c r="R160" i="3"/>
  <c r="Q160" i="3"/>
  <c r="P159" i="3"/>
  <c r="S159" i="3"/>
  <c r="R159" i="3"/>
  <c r="Q159" i="3"/>
  <c r="P158" i="3"/>
  <c r="S158" i="3"/>
  <c r="R158" i="3"/>
  <c r="Q158" i="3"/>
  <c r="P157" i="3"/>
  <c r="S157" i="3"/>
  <c r="R157" i="3"/>
  <c r="Q157" i="3"/>
  <c r="T157" i="3"/>
  <c r="P156" i="3"/>
  <c r="S156" i="3"/>
  <c r="R156" i="3"/>
  <c r="Q156" i="3"/>
  <c r="P155" i="3"/>
  <c r="S155" i="3"/>
  <c r="R155" i="3"/>
  <c r="Q155" i="3"/>
  <c r="P154" i="3"/>
  <c r="S154" i="3"/>
  <c r="R154" i="3"/>
  <c r="Q154" i="3"/>
  <c r="P153" i="3"/>
  <c r="S153" i="3"/>
  <c r="R153" i="3"/>
  <c r="Q153" i="3"/>
  <c r="T153" i="3"/>
  <c r="P152" i="3"/>
  <c r="S152" i="3"/>
  <c r="R152" i="3"/>
  <c r="Q152" i="3"/>
  <c r="P151" i="3"/>
  <c r="S151" i="3"/>
  <c r="R151" i="3"/>
  <c r="Q151" i="3"/>
  <c r="P150" i="3"/>
  <c r="S150" i="3"/>
  <c r="R150" i="3"/>
  <c r="Q150" i="3"/>
  <c r="P149" i="3"/>
  <c r="S149" i="3"/>
  <c r="R149" i="3"/>
  <c r="Q149" i="3"/>
  <c r="T149" i="3"/>
  <c r="P148" i="3"/>
  <c r="S148" i="3"/>
  <c r="R148" i="3"/>
  <c r="Q148" i="3"/>
  <c r="P147" i="3"/>
  <c r="S147" i="3"/>
  <c r="R147" i="3"/>
  <c r="Q147" i="3"/>
  <c r="P146" i="3"/>
  <c r="S146" i="3"/>
  <c r="R146" i="3"/>
  <c r="Q146" i="3"/>
  <c r="P145" i="3"/>
  <c r="S145" i="3"/>
  <c r="R145" i="3"/>
  <c r="Q145" i="3"/>
  <c r="T145" i="3"/>
  <c r="P144" i="3"/>
  <c r="S144" i="3"/>
  <c r="R144" i="3"/>
  <c r="Q144" i="3"/>
  <c r="P143" i="3"/>
  <c r="S143" i="3"/>
  <c r="R143" i="3"/>
  <c r="Q143" i="3"/>
  <c r="P142" i="3"/>
  <c r="S142" i="3"/>
  <c r="R142" i="3"/>
  <c r="Q142" i="3"/>
  <c r="P141" i="3"/>
  <c r="S141" i="3"/>
  <c r="R141" i="3"/>
  <c r="Q141" i="3"/>
  <c r="T141" i="3"/>
  <c r="P140" i="3"/>
  <c r="S140" i="3"/>
  <c r="R140" i="3"/>
  <c r="Q140" i="3"/>
  <c r="P139" i="3"/>
  <c r="S139" i="3"/>
  <c r="R139" i="3"/>
  <c r="Q139" i="3"/>
  <c r="P138" i="3"/>
  <c r="S138" i="3"/>
  <c r="R138" i="3"/>
  <c r="Q138" i="3"/>
  <c r="P137" i="3"/>
  <c r="S137" i="3"/>
  <c r="R137" i="3"/>
  <c r="Q137" i="3"/>
  <c r="T137" i="3"/>
  <c r="P136" i="3"/>
  <c r="S136" i="3"/>
  <c r="R136" i="3"/>
  <c r="Q136" i="3"/>
  <c r="P135" i="3"/>
  <c r="S135" i="3"/>
  <c r="R135" i="3"/>
  <c r="Q135" i="3"/>
  <c r="P134" i="3"/>
  <c r="S134" i="3"/>
  <c r="R134" i="3"/>
  <c r="Q134" i="3"/>
  <c r="P133" i="3"/>
  <c r="S133" i="3"/>
  <c r="R133" i="3"/>
  <c r="Q133" i="3"/>
  <c r="T133" i="3"/>
  <c r="P132" i="3"/>
  <c r="S132" i="3"/>
  <c r="R132" i="3"/>
  <c r="Q132" i="3"/>
  <c r="P131" i="3"/>
  <c r="S131" i="3"/>
  <c r="R131" i="3"/>
  <c r="Q131" i="3"/>
  <c r="P130" i="3"/>
  <c r="S130" i="3"/>
  <c r="R130" i="3"/>
  <c r="Q130" i="3"/>
  <c r="P129" i="3"/>
  <c r="S129" i="3"/>
  <c r="R129" i="3"/>
  <c r="Q129" i="3"/>
  <c r="T129" i="3"/>
  <c r="P128" i="3"/>
  <c r="S128" i="3"/>
  <c r="R128" i="3"/>
  <c r="Q128" i="3"/>
  <c r="P127" i="3"/>
  <c r="S127" i="3"/>
  <c r="R127" i="3"/>
  <c r="Q127" i="3"/>
  <c r="P126" i="3"/>
  <c r="S126" i="3"/>
  <c r="R126" i="3"/>
  <c r="Q126" i="3"/>
  <c r="P125" i="3"/>
  <c r="S125" i="3"/>
  <c r="R125" i="3"/>
  <c r="Q125" i="3"/>
  <c r="T125" i="3"/>
  <c r="P124" i="3"/>
  <c r="S124" i="3"/>
  <c r="R124" i="3"/>
  <c r="Q124" i="3"/>
  <c r="P123" i="3"/>
  <c r="Q123" i="3"/>
  <c r="R123" i="3"/>
  <c r="S123" i="3"/>
  <c r="T123" i="3"/>
  <c r="P122" i="3"/>
  <c r="Q122" i="3"/>
  <c r="R122" i="3"/>
  <c r="S122" i="3"/>
  <c r="T122" i="3"/>
  <c r="P121" i="3"/>
  <c r="Q121" i="3"/>
  <c r="R121" i="3"/>
  <c r="S121" i="3"/>
  <c r="T121" i="3"/>
  <c r="P120" i="3"/>
  <c r="Q120" i="3"/>
  <c r="R120" i="3"/>
  <c r="S120" i="3"/>
  <c r="T120" i="3"/>
  <c r="P119" i="3"/>
  <c r="Q119" i="3"/>
  <c r="R119" i="3"/>
  <c r="S119" i="3"/>
  <c r="T119" i="3"/>
  <c r="P118" i="3"/>
  <c r="Q118" i="3"/>
  <c r="R118" i="3"/>
  <c r="S118" i="3"/>
  <c r="T118" i="3"/>
  <c r="P117" i="3"/>
  <c r="Q117" i="3"/>
  <c r="R117" i="3"/>
  <c r="S117" i="3"/>
  <c r="T117" i="3"/>
  <c r="P116" i="3"/>
  <c r="Q116" i="3"/>
  <c r="R116" i="3"/>
  <c r="S116" i="3"/>
  <c r="T116" i="3"/>
  <c r="P115" i="3"/>
  <c r="Q115" i="3"/>
  <c r="R115" i="3"/>
  <c r="S115" i="3"/>
  <c r="T115" i="3"/>
  <c r="P114" i="3"/>
  <c r="Q114" i="3"/>
  <c r="R114" i="3"/>
  <c r="S114" i="3"/>
  <c r="T114" i="3"/>
  <c r="P113" i="3"/>
  <c r="Q113" i="3"/>
  <c r="R113" i="3"/>
  <c r="S113" i="3"/>
  <c r="T113" i="3"/>
  <c r="P112" i="3"/>
  <c r="Q112" i="3"/>
  <c r="R112" i="3"/>
  <c r="S112" i="3"/>
  <c r="T112" i="3"/>
  <c r="P111" i="3"/>
  <c r="Q111" i="3"/>
  <c r="R111" i="3"/>
  <c r="S111" i="3"/>
  <c r="T111" i="3"/>
  <c r="P110" i="3"/>
  <c r="Q110" i="3"/>
  <c r="R110" i="3"/>
  <c r="S110" i="3"/>
  <c r="T110" i="3"/>
  <c r="P109" i="3"/>
  <c r="Q109" i="3"/>
  <c r="R109" i="3"/>
  <c r="S109" i="3"/>
  <c r="T109" i="3"/>
  <c r="P108" i="3"/>
  <c r="Q108" i="3"/>
  <c r="R108" i="3"/>
  <c r="S108" i="3"/>
  <c r="T108" i="3"/>
  <c r="P107" i="3"/>
  <c r="Q107" i="3"/>
  <c r="R107" i="3"/>
  <c r="S107" i="3"/>
  <c r="T107" i="3"/>
  <c r="P106" i="3"/>
  <c r="Q106" i="3"/>
  <c r="R106" i="3"/>
  <c r="S106" i="3"/>
  <c r="T106" i="3"/>
  <c r="P105" i="3"/>
  <c r="Q105" i="3"/>
  <c r="R105" i="3"/>
  <c r="S105" i="3"/>
  <c r="T105" i="3"/>
  <c r="P104" i="3"/>
  <c r="Q104" i="3"/>
  <c r="R104" i="3"/>
  <c r="S104" i="3"/>
  <c r="T104" i="3"/>
  <c r="P103" i="3"/>
  <c r="Q103" i="3"/>
  <c r="R103" i="3"/>
  <c r="S103" i="3"/>
  <c r="T103" i="3"/>
  <c r="P102" i="3"/>
  <c r="Q102" i="3"/>
  <c r="R102" i="3"/>
  <c r="S102" i="3"/>
  <c r="T102" i="3"/>
  <c r="P101" i="3"/>
  <c r="Q101" i="3"/>
  <c r="R101" i="3"/>
  <c r="S101" i="3"/>
  <c r="T101" i="3"/>
  <c r="P100" i="3"/>
  <c r="Q100" i="3"/>
  <c r="R100" i="3"/>
  <c r="S100" i="3"/>
  <c r="T100" i="3"/>
  <c r="P99" i="3"/>
  <c r="Q99" i="3"/>
  <c r="R99" i="3"/>
  <c r="S99" i="3"/>
  <c r="T99" i="3"/>
  <c r="P98" i="3"/>
  <c r="Q98" i="3"/>
  <c r="R98" i="3"/>
  <c r="S98" i="3"/>
  <c r="T98" i="3"/>
  <c r="P97" i="3"/>
  <c r="Q97" i="3"/>
  <c r="R97" i="3"/>
  <c r="S97" i="3"/>
  <c r="T97" i="3"/>
  <c r="P96" i="3"/>
  <c r="Q96" i="3"/>
  <c r="R96" i="3"/>
  <c r="S96" i="3"/>
  <c r="T96" i="3"/>
  <c r="P95" i="3"/>
  <c r="Q95" i="3"/>
  <c r="R95" i="3"/>
  <c r="S95" i="3"/>
  <c r="T95" i="3"/>
  <c r="P94" i="3"/>
  <c r="Q94" i="3"/>
  <c r="R94" i="3"/>
  <c r="S94" i="3"/>
  <c r="T94" i="3"/>
  <c r="P93" i="3"/>
  <c r="Q93" i="3"/>
  <c r="R93" i="3"/>
  <c r="S93" i="3"/>
  <c r="T93" i="3"/>
  <c r="P92" i="3"/>
  <c r="Q92" i="3"/>
  <c r="R92" i="3"/>
  <c r="S92" i="3"/>
  <c r="T92" i="3"/>
  <c r="P91" i="3"/>
  <c r="Q91" i="3"/>
  <c r="R91" i="3"/>
  <c r="S91" i="3"/>
  <c r="T91" i="3"/>
  <c r="P90" i="3"/>
  <c r="Q90" i="3"/>
  <c r="R90" i="3"/>
  <c r="S90" i="3"/>
  <c r="T90" i="3"/>
  <c r="P89" i="3"/>
  <c r="Q89" i="3"/>
  <c r="R89" i="3"/>
  <c r="S89" i="3"/>
  <c r="T89" i="3"/>
  <c r="P88" i="3"/>
  <c r="Q88" i="3"/>
  <c r="R88" i="3"/>
  <c r="S88" i="3"/>
  <c r="T88" i="3"/>
  <c r="P87" i="3"/>
  <c r="Q87" i="3"/>
  <c r="R87" i="3"/>
  <c r="S87" i="3"/>
  <c r="T87" i="3"/>
  <c r="P86" i="3"/>
  <c r="Q86" i="3"/>
  <c r="R86" i="3"/>
  <c r="S86" i="3"/>
  <c r="T86" i="3"/>
  <c r="P85" i="3"/>
  <c r="Q85" i="3"/>
  <c r="R85" i="3"/>
  <c r="S85" i="3"/>
  <c r="T85" i="3"/>
  <c r="P84" i="3"/>
  <c r="Q84" i="3"/>
  <c r="R84" i="3"/>
  <c r="S84" i="3"/>
  <c r="T84" i="3"/>
  <c r="P83" i="3"/>
  <c r="Q83" i="3"/>
  <c r="R83" i="3"/>
  <c r="S83" i="3"/>
  <c r="T83" i="3"/>
  <c r="P82" i="3"/>
  <c r="Q82" i="3"/>
  <c r="R82" i="3"/>
  <c r="S82" i="3"/>
  <c r="T82" i="3"/>
  <c r="P81" i="3"/>
  <c r="Q81" i="3"/>
  <c r="R81" i="3"/>
  <c r="S81" i="3"/>
  <c r="T81" i="3"/>
  <c r="P80" i="3"/>
  <c r="Q80" i="3"/>
  <c r="R80" i="3"/>
  <c r="S80" i="3"/>
  <c r="T80" i="3"/>
  <c r="P79" i="3"/>
  <c r="Q79" i="3"/>
  <c r="R79" i="3"/>
  <c r="S79" i="3"/>
  <c r="T79" i="3"/>
  <c r="P78" i="3"/>
  <c r="Q78" i="3"/>
  <c r="R78" i="3"/>
  <c r="S78" i="3"/>
  <c r="T78" i="3"/>
  <c r="P77" i="3"/>
  <c r="Q77" i="3"/>
  <c r="R77" i="3"/>
  <c r="S77" i="3"/>
  <c r="T77" i="3"/>
  <c r="P76" i="3"/>
  <c r="Q76" i="3"/>
  <c r="R76" i="3"/>
  <c r="S76" i="3"/>
  <c r="T76" i="3"/>
  <c r="P75" i="3"/>
  <c r="Q75" i="3"/>
  <c r="R75" i="3"/>
  <c r="S75" i="3"/>
  <c r="T75" i="3"/>
  <c r="P74" i="3"/>
  <c r="Q74" i="3"/>
  <c r="R74" i="3"/>
  <c r="S74" i="3"/>
  <c r="T74" i="3"/>
  <c r="P73" i="3"/>
  <c r="Q73" i="3"/>
  <c r="R73" i="3"/>
  <c r="S73" i="3"/>
  <c r="T73" i="3"/>
  <c r="P72" i="3"/>
  <c r="Q72" i="3"/>
  <c r="R72" i="3"/>
  <c r="S72" i="3"/>
  <c r="T72" i="3"/>
  <c r="P71" i="3"/>
  <c r="Q71" i="3"/>
  <c r="R71" i="3"/>
  <c r="S71" i="3"/>
  <c r="T71" i="3"/>
  <c r="P70" i="3"/>
  <c r="Q70" i="3"/>
  <c r="R70" i="3"/>
  <c r="S70" i="3"/>
  <c r="T70" i="3"/>
  <c r="P69" i="3"/>
  <c r="Q69" i="3"/>
  <c r="R69" i="3"/>
  <c r="S69" i="3"/>
  <c r="T69" i="3"/>
  <c r="P68" i="3"/>
  <c r="Q68" i="3"/>
  <c r="R68" i="3"/>
  <c r="S68" i="3"/>
  <c r="T68" i="3"/>
  <c r="P67" i="3"/>
  <c r="Q67" i="3"/>
  <c r="R67" i="3"/>
  <c r="S67" i="3"/>
  <c r="T67" i="3"/>
  <c r="P66" i="3"/>
  <c r="Q66" i="3"/>
  <c r="R66" i="3"/>
  <c r="S66" i="3"/>
  <c r="T66" i="3"/>
  <c r="P65" i="3"/>
  <c r="Q65" i="3"/>
  <c r="R65" i="3"/>
  <c r="S65" i="3"/>
  <c r="T65" i="3"/>
  <c r="P64" i="3"/>
  <c r="Q64" i="3"/>
  <c r="R64" i="3"/>
  <c r="S64" i="3"/>
  <c r="T64" i="3"/>
  <c r="P63" i="3"/>
  <c r="Q63" i="3"/>
  <c r="R63" i="3"/>
  <c r="S63" i="3"/>
  <c r="T63" i="3"/>
  <c r="P62" i="3"/>
  <c r="Q62" i="3"/>
  <c r="R62" i="3"/>
  <c r="S62" i="3"/>
  <c r="T62" i="3"/>
  <c r="P61" i="3"/>
  <c r="Q61" i="3"/>
  <c r="R61" i="3"/>
  <c r="S61" i="3"/>
  <c r="T61" i="3"/>
  <c r="P60" i="3"/>
  <c r="Q60" i="3"/>
  <c r="R60" i="3"/>
  <c r="S60" i="3"/>
  <c r="T60" i="3"/>
  <c r="P59" i="3"/>
  <c r="Q59" i="3"/>
  <c r="R59" i="3"/>
  <c r="S59" i="3"/>
  <c r="T59" i="3"/>
  <c r="P58" i="3"/>
  <c r="Q58" i="3"/>
  <c r="R58" i="3"/>
  <c r="S58" i="3"/>
  <c r="T58" i="3"/>
  <c r="P57" i="3"/>
  <c r="Q57" i="3"/>
  <c r="R57" i="3"/>
  <c r="S57" i="3"/>
  <c r="T57" i="3"/>
  <c r="P56" i="3"/>
  <c r="Q56" i="3"/>
  <c r="R56" i="3"/>
  <c r="S56" i="3"/>
  <c r="T56" i="3"/>
  <c r="P55" i="3"/>
  <c r="Q55" i="3"/>
  <c r="R55" i="3"/>
  <c r="S55" i="3"/>
  <c r="T55" i="3"/>
  <c r="P54" i="3"/>
  <c r="Q54" i="3"/>
  <c r="R54" i="3"/>
  <c r="S54" i="3"/>
  <c r="T54" i="3"/>
  <c r="P53" i="3"/>
  <c r="Q53" i="3"/>
  <c r="R53" i="3"/>
  <c r="S53" i="3"/>
  <c r="T53" i="3"/>
  <c r="P52" i="3"/>
  <c r="Q52" i="3"/>
  <c r="R52" i="3"/>
  <c r="S52" i="3"/>
  <c r="T52" i="3"/>
  <c r="P51" i="3"/>
  <c r="Q51" i="3"/>
  <c r="R51" i="3"/>
  <c r="S51" i="3"/>
  <c r="T51" i="3"/>
  <c r="P50" i="3"/>
  <c r="Q50" i="3"/>
  <c r="R50" i="3"/>
  <c r="S50" i="3"/>
  <c r="T50" i="3"/>
  <c r="P49" i="3"/>
  <c r="Q49" i="3"/>
  <c r="R49" i="3"/>
  <c r="S49" i="3"/>
  <c r="T49" i="3"/>
  <c r="P48" i="3"/>
  <c r="Q48" i="3"/>
  <c r="R48" i="3"/>
  <c r="S48" i="3"/>
  <c r="T48" i="3"/>
  <c r="P47" i="3"/>
  <c r="Q47" i="3"/>
  <c r="R47" i="3"/>
  <c r="S47" i="3"/>
  <c r="T47" i="3"/>
  <c r="P46" i="3"/>
  <c r="Q46" i="3"/>
  <c r="R46" i="3"/>
  <c r="S46" i="3"/>
  <c r="T46" i="3"/>
  <c r="P45" i="3"/>
  <c r="Q45" i="3"/>
  <c r="R45" i="3"/>
  <c r="S45" i="3"/>
  <c r="T45" i="3"/>
  <c r="P44" i="3"/>
  <c r="Q44" i="3"/>
  <c r="R44" i="3"/>
  <c r="S44" i="3"/>
  <c r="T44" i="3"/>
  <c r="P43" i="3"/>
  <c r="Q43" i="3"/>
  <c r="R43" i="3"/>
  <c r="S43" i="3"/>
  <c r="T43" i="3"/>
  <c r="P42" i="3"/>
  <c r="Q42" i="3"/>
  <c r="R42" i="3"/>
  <c r="S42" i="3"/>
  <c r="T42" i="3"/>
  <c r="P41" i="3"/>
  <c r="Q41" i="3"/>
  <c r="R41" i="3"/>
  <c r="S41" i="3"/>
  <c r="T41" i="3"/>
  <c r="P40" i="3"/>
  <c r="Q40" i="3"/>
  <c r="R40" i="3"/>
  <c r="S40" i="3"/>
  <c r="T40" i="3"/>
  <c r="P39" i="3"/>
  <c r="Q39" i="3"/>
  <c r="R39" i="3"/>
  <c r="S39" i="3"/>
  <c r="T39" i="3"/>
  <c r="P38" i="3"/>
  <c r="Q38" i="3"/>
  <c r="R38" i="3"/>
  <c r="S38" i="3"/>
  <c r="T38" i="3"/>
  <c r="P37" i="3"/>
  <c r="Q37" i="3"/>
  <c r="R37" i="3"/>
  <c r="S37" i="3"/>
  <c r="T37" i="3"/>
  <c r="P36" i="3"/>
  <c r="R36" i="3"/>
  <c r="Q36" i="3"/>
  <c r="S36" i="3"/>
  <c r="T36" i="3"/>
  <c r="P35" i="3"/>
  <c r="Q35" i="3"/>
  <c r="R35" i="3"/>
  <c r="S35" i="3"/>
  <c r="T35" i="3"/>
  <c r="P34" i="3"/>
  <c r="R34" i="3"/>
  <c r="Q34" i="3"/>
  <c r="P33" i="3"/>
  <c r="Q33" i="3"/>
  <c r="R33" i="3"/>
  <c r="S33" i="3"/>
  <c r="T33" i="3"/>
  <c r="P32" i="3"/>
  <c r="Q32" i="3"/>
  <c r="P30" i="3"/>
  <c r="Q30" i="3"/>
  <c r="R30" i="3"/>
  <c r="S30" i="3"/>
  <c r="T30" i="3"/>
  <c r="P29" i="3"/>
  <c r="Q29" i="3"/>
  <c r="R29" i="3"/>
  <c r="S29" i="3"/>
  <c r="T29" i="3"/>
  <c r="P28" i="3"/>
  <c r="Q28" i="3"/>
  <c r="R28" i="3"/>
  <c r="S28" i="3"/>
  <c r="T28" i="3"/>
  <c r="P27" i="3"/>
  <c r="Q27" i="3"/>
  <c r="R27" i="3"/>
  <c r="S27" i="3"/>
  <c r="T27" i="3"/>
  <c r="P24" i="3"/>
  <c r="Q24" i="3"/>
  <c r="R24" i="3"/>
  <c r="S24" i="3"/>
  <c r="T24" i="3"/>
  <c r="P23" i="3"/>
  <c r="Q23" i="3"/>
  <c r="R23" i="3"/>
  <c r="S23" i="3"/>
  <c r="T23" i="3"/>
  <c r="P22" i="3"/>
  <c r="Q22" i="3"/>
  <c r="R22" i="3"/>
  <c r="S22" i="3"/>
  <c r="T22" i="3"/>
  <c r="P21" i="3"/>
  <c r="Q21" i="3"/>
  <c r="P19" i="3"/>
  <c r="S19" i="3"/>
  <c r="Q19" i="3"/>
  <c r="P17" i="3"/>
  <c r="Q17" i="3"/>
  <c r="P15" i="3"/>
  <c r="S15" i="3"/>
  <c r="R15" i="3"/>
  <c r="Q15" i="3"/>
  <c r="T15" i="3"/>
  <c r="P14" i="3"/>
  <c r="S14" i="3"/>
  <c r="R14" i="3"/>
  <c r="Q14" i="3"/>
  <c r="T14" i="3"/>
  <c r="P13" i="3"/>
  <c r="S13" i="3"/>
  <c r="Q13" i="3"/>
  <c r="R13" i="3"/>
  <c r="T13" i="3"/>
  <c r="P12" i="3"/>
  <c r="Q12" i="3"/>
  <c r="R12" i="3"/>
  <c r="S12" i="3"/>
  <c r="T12" i="3"/>
  <c r="P11" i="3"/>
  <c r="Q11" i="3"/>
  <c r="R11" i="3"/>
  <c r="S11" i="3"/>
  <c r="T11" i="3"/>
  <c r="P10" i="3"/>
  <c r="Q10" i="3"/>
  <c r="R10" i="3"/>
  <c r="S10" i="3"/>
  <c r="T10" i="3"/>
  <c r="S34" i="3"/>
  <c r="S32" i="3"/>
  <c r="P31" i="3"/>
  <c r="S31" i="3"/>
  <c r="P26" i="3"/>
  <c r="S26" i="3"/>
  <c r="P25" i="3"/>
  <c r="R25" i="3"/>
  <c r="S21" i="3"/>
  <c r="S17" i="3"/>
  <c r="P16" i="3"/>
  <c r="R16" i="3"/>
  <c r="P20" i="3"/>
  <c r="S20" i="3"/>
  <c r="R19" i="3"/>
  <c r="P18" i="3"/>
  <c r="S18" i="3"/>
  <c r="L14" i="4"/>
  <c r="L10" i="4"/>
  <c r="J25" i="4"/>
  <c r="L28" i="4"/>
  <c r="J28" i="4"/>
  <c r="K28" i="4"/>
  <c r="L27" i="4"/>
  <c r="K27" i="4"/>
  <c r="J27" i="4"/>
  <c r="J26" i="4"/>
  <c r="K26" i="4"/>
  <c r="T34" i="3"/>
  <c r="R32" i="3"/>
  <c r="T32" i="3"/>
  <c r="Q31" i="3"/>
  <c r="R31" i="3"/>
  <c r="Q26" i="3"/>
  <c r="R26" i="3"/>
  <c r="Q25" i="3"/>
  <c r="S25" i="3"/>
  <c r="K25" i="4"/>
  <c r="L25" i="4"/>
  <c r="R21" i="3"/>
  <c r="T21" i="3"/>
  <c r="R20" i="3"/>
  <c r="Q20" i="3"/>
  <c r="T20" i="3"/>
  <c r="J14" i="4"/>
  <c r="L21" i="4"/>
  <c r="K19" i="4"/>
  <c r="K10" i="4"/>
  <c r="K16" i="4"/>
  <c r="L19" i="4"/>
  <c r="J16" i="4"/>
  <c r="K14" i="4"/>
  <c r="J20" i="4"/>
  <c r="L20" i="4"/>
  <c r="J21" i="4"/>
  <c r="K21" i="4"/>
  <c r="T19" i="3"/>
  <c r="Q18" i="3"/>
  <c r="R18" i="3"/>
  <c r="T18" i="3"/>
  <c r="J15" i="4"/>
  <c r="K15" i="4"/>
  <c r="M15" i="4"/>
  <c r="K9" i="4"/>
  <c r="Q16" i="3"/>
  <c r="S16" i="3"/>
  <c r="T16" i="3"/>
  <c r="J10" i="4"/>
  <c r="R17" i="3"/>
  <c r="T17" i="3"/>
  <c r="L11" i="4"/>
  <c r="J11" i="4"/>
  <c r="K11" i="4"/>
  <c r="T124" i="3"/>
  <c r="T128" i="3"/>
  <c r="T132" i="3"/>
  <c r="T136" i="3"/>
  <c r="T140" i="3"/>
  <c r="T144" i="3"/>
  <c r="T148" i="3"/>
  <c r="T152" i="3"/>
  <c r="T156" i="3"/>
  <c r="T160" i="3"/>
  <c r="T164" i="3"/>
  <c r="T127" i="3"/>
  <c r="T131" i="3"/>
  <c r="T135" i="3"/>
  <c r="T139" i="3"/>
  <c r="T143" i="3"/>
  <c r="T147" i="3"/>
  <c r="T151" i="3"/>
  <c r="T155" i="3"/>
  <c r="T159" i="3"/>
  <c r="T163" i="3"/>
  <c r="T167" i="3"/>
  <c r="T171" i="3"/>
  <c r="T175" i="3"/>
  <c r="T179" i="3"/>
  <c r="T183" i="3"/>
  <c r="T187" i="3"/>
  <c r="T191" i="3"/>
  <c r="T195" i="3"/>
  <c r="T126" i="3"/>
  <c r="T130" i="3"/>
  <c r="T134" i="3"/>
  <c r="T138" i="3"/>
  <c r="T142" i="3"/>
  <c r="T146" i="3"/>
  <c r="T150" i="3"/>
  <c r="T154" i="3"/>
  <c r="T158" i="3"/>
  <c r="T162" i="3"/>
  <c r="T166" i="3"/>
  <c r="T170" i="3"/>
  <c r="T174" i="3"/>
  <c r="T178" i="3"/>
  <c r="T182" i="3"/>
  <c r="T186" i="3"/>
  <c r="T190" i="3"/>
  <c r="T194" i="3"/>
  <c r="T198" i="3"/>
  <c r="T202" i="3"/>
  <c r="T206" i="3"/>
  <c r="P9" i="3"/>
  <c r="M28" i="4"/>
  <c r="M27" i="4"/>
  <c r="M26" i="4"/>
  <c r="T31" i="3"/>
  <c r="T26" i="3"/>
  <c r="T25" i="3"/>
  <c r="M25" i="4"/>
  <c r="M14" i="4"/>
  <c r="M20" i="4"/>
  <c r="M16" i="4"/>
  <c r="M21" i="4"/>
  <c r="M11" i="4"/>
  <c r="S9" i="3"/>
  <c r="R9" i="3"/>
  <c r="Q9" i="3"/>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J19" i="4"/>
  <c r="M19" i="4"/>
  <c r="J9" i="4"/>
  <c r="E4" i="12"/>
  <c r="C6" i="12"/>
  <c r="E28" i="12"/>
  <c r="D28" i="12"/>
  <c r="C28" i="12"/>
  <c r="B28" i="12"/>
  <c r="E27" i="12"/>
  <c r="D27" i="12"/>
  <c r="C27" i="12"/>
  <c r="B27" i="12"/>
  <c r="E26" i="12"/>
  <c r="D26" i="12"/>
  <c r="C26" i="12"/>
  <c r="B26" i="12"/>
  <c r="E20" i="12"/>
  <c r="D20" i="12"/>
  <c r="C20" i="12"/>
  <c r="B20" i="12"/>
  <c r="E19" i="12"/>
  <c r="D19" i="12"/>
  <c r="C19" i="12"/>
  <c r="B19" i="12"/>
  <c r="E18" i="12"/>
  <c r="D18" i="12"/>
  <c r="C18" i="12"/>
  <c r="B18" i="12"/>
  <c r="E17" i="12"/>
  <c r="D17" i="12"/>
  <c r="C17" i="12"/>
  <c r="B17" i="12"/>
  <c r="B14" i="12"/>
  <c r="F19" i="12"/>
  <c r="F20" i="12"/>
  <c r="F27" i="12"/>
  <c r="F28" i="12"/>
  <c r="F17" i="12"/>
  <c r="F18" i="12"/>
  <c r="F26" i="12"/>
  <c r="O28" i="11"/>
  <c r="N28" i="11"/>
  <c r="M28" i="11"/>
  <c r="L28" i="11"/>
  <c r="F28" i="11"/>
  <c r="O27" i="11"/>
  <c r="N27" i="11"/>
  <c r="M27" i="11"/>
  <c r="L27" i="11"/>
  <c r="F27" i="11"/>
  <c r="O26" i="11"/>
  <c r="N26" i="11"/>
  <c r="M26" i="11"/>
  <c r="L26" i="11"/>
  <c r="F26" i="11"/>
  <c r="O25" i="11"/>
  <c r="N25" i="11"/>
  <c r="M25" i="11"/>
  <c r="L25" i="11"/>
  <c r="F25" i="11"/>
  <c r="O24" i="11"/>
  <c r="N24" i="11"/>
  <c r="M24" i="11"/>
  <c r="L24" i="11"/>
  <c r="F24" i="11"/>
  <c r="O23" i="11"/>
  <c r="N23" i="11"/>
  <c r="M23" i="11"/>
  <c r="L23" i="11"/>
  <c r="F23" i="11"/>
  <c r="O22" i="11"/>
  <c r="N22" i="11"/>
  <c r="M22" i="11"/>
  <c r="L22" i="11"/>
  <c r="F22" i="11"/>
  <c r="O21" i="11"/>
  <c r="N21" i="11"/>
  <c r="M21" i="11"/>
  <c r="L21" i="11"/>
  <c r="F21" i="11"/>
  <c r="O20" i="11"/>
  <c r="N20" i="11"/>
  <c r="M20" i="11"/>
  <c r="L20" i="11"/>
  <c r="F20" i="11"/>
  <c r="O19" i="11"/>
  <c r="N19" i="11"/>
  <c r="M19" i="11"/>
  <c r="L19" i="11"/>
  <c r="F19" i="11"/>
  <c r="O18" i="11"/>
  <c r="N18" i="11"/>
  <c r="M18" i="11"/>
  <c r="L18" i="11"/>
  <c r="F18" i="11"/>
  <c r="O17" i="11"/>
  <c r="N17" i="11"/>
  <c r="M17" i="11"/>
  <c r="L17" i="11"/>
  <c r="F17" i="11"/>
  <c r="O16" i="11"/>
  <c r="N16" i="11"/>
  <c r="M16" i="11"/>
  <c r="L16" i="11"/>
  <c r="F16" i="11"/>
  <c r="O15" i="11"/>
  <c r="N15" i="11"/>
  <c r="M15" i="11"/>
  <c r="L15" i="11"/>
  <c r="F15" i="11"/>
  <c r="O14" i="11"/>
  <c r="N14" i="11"/>
  <c r="M14" i="11"/>
  <c r="L14" i="11"/>
  <c r="F14" i="11"/>
  <c r="O13" i="11"/>
  <c r="N13" i="11"/>
  <c r="M13" i="11"/>
  <c r="L13" i="11"/>
  <c r="F13" i="11"/>
  <c r="O12" i="11"/>
  <c r="N12" i="11"/>
  <c r="M12" i="11"/>
  <c r="L12" i="11"/>
  <c r="F12" i="11"/>
  <c r="O11" i="11"/>
  <c r="N11" i="11"/>
  <c r="M11" i="11"/>
  <c r="L11" i="11"/>
  <c r="F11" i="11"/>
  <c r="O10" i="11"/>
  <c r="N10" i="11"/>
  <c r="M10" i="11"/>
  <c r="L10" i="11"/>
  <c r="F10" i="11"/>
  <c r="O9" i="11"/>
  <c r="N9" i="11"/>
  <c r="M9" i="11"/>
  <c r="L9" i="11"/>
  <c r="F9" i="11"/>
  <c r="H6" i="11"/>
  <c r="B9" i="4"/>
  <c r="Y1008" i="4"/>
  <c r="X1008" i="4"/>
  <c r="W1008" i="4"/>
  <c r="V1008" i="4"/>
  <c r="E1008" i="4"/>
  <c r="B1008" i="4"/>
  <c r="Y1007" i="4"/>
  <c r="X1007" i="4"/>
  <c r="W1007" i="4"/>
  <c r="V1007" i="4"/>
  <c r="E1007" i="4"/>
  <c r="B1007" i="4"/>
  <c r="Y1006" i="4"/>
  <c r="X1006" i="4"/>
  <c r="W1006" i="4"/>
  <c r="V1006" i="4"/>
  <c r="E1006" i="4"/>
  <c r="B1006" i="4"/>
  <c r="Y1005" i="4"/>
  <c r="X1005" i="4"/>
  <c r="W1005" i="4"/>
  <c r="V1005" i="4"/>
  <c r="E1005" i="4"/>
  <c r="B1005" i="4"/>
  <c r="Y1004" i="4"/>
  <c r="X1004" i="4"/>
  <c r="W1004" i="4"/>
  <c r="V1004" i="4"/>
  <c r="E1004" i="4"/>
  <c r="B1004" i="4"/>
  <c r="Y1003" i="4"/>
  <c r="X1003" i="4"/>
  <c r="W1003" i="4"/>
  <c r="V1003" i="4"/>
  <c r="E1003" i="4"/>
  <c r="B1003" i="4"/>
  <c r="Y1002" i="4"/>
  <c r="X1002" i="4"/>
  <c r="W1002" i="4"/>
  <c r="V1002" i="4"/>
  <c r="E1002" i="4"/>
  <c r="B1002" i="4"/>
  <c r="Y1001" i="4"/>
  <c r="X1001" i="4"/>
  <c r="W1001" i="4"/>
  <c r="V1001" i="4"/>
  <c r="E1001" i="4"/>
  <c r="B1001" i="4"/>
  <c r="Y1000" i="4"/>
  <c r="X1000" i="4"/>
  <c r="W1000" i="4"/>
  <c r="V1000" i="4"/>
  <c r="E1000" i="4"/>
  <c r="B1000" i="4"/>
  <c r="Y999" i="4"/>
  <c r="X999" i="4"/>
  <c r="W999" i="4"/>
  <c r="V999" i="4"/>
  <c r="E999" i="4"/>
  <c r="B999" i="4"/>
  <c r="Y998" i="4"/>
  <c r="X998" i="4"/>
  <c r="W998" i="4"/>
  <c r="V998" i="4"/>
  <c r="E998" i="4"/>
  <c r="B998" i="4"/>
  <c r="Y997" i="4"/>
  <c r="X997" i="4"/>
  <c r="W997" i="4"/>
  <c r="V997" i="4"/>
  <c r="E997" i="4"/>
  <c r="B997" i="4"/>
  <c r="Y996" i="4"/>
  <c r="X996" i="4"/>
  <c r="W996" i="4"/>
  <c r="V996" i="4"/>
  <c r="E996" i="4"/>
  <c r="B996" i="4"/>
  <c r="Y995" i="4"/>
  <c r="X995" i="4"/>
  <c r="W995" i="4"/>
  <c r="V995" i="4"/>
  <c r="E995" i="4"/>
  <c r="B995" i="4"/>
  <c r="Y994" i="4"/>
  <c r="X994" i="4"/>
  <c r="W994" i="4"/>
  <c r="V994" i="4"/>
  <c r="E994" i="4"/>
  <c r="B994" i="4"/>
  <c r="Y993" i="4"/>
  <c r="X993" i="4"/>
  <c r="W993" i="4"/>
  <c r="V993" i="4"/>
  <c r="E993" i="4"/>
  <c r="B993" i="4"/>
  <c r="Y992" i="4"/>
  <c r="X992" i="4"/>
  <c r="W992" i="4"/>
  <c r="V992" i="4"/>
  <c r="E992" i="4"/>
  <c r="B992" i="4"/>
  <c r="Y991" i="4"/>
  <c r="X991" i="4"/>
  <c r="W991" i="4"/>
  <c r="V991" i="4"/>
  <c r="E991" i="4"/>
  <c r="B991" i="4"/>
  <c r="Y990" i="4"/>
  <c r="X990" i="4"/>
  <c r="W990" i="4"/>
  <c r="V990" i="4"/>
  <c r="E990" i="4"/>
  <c r="B990" i="4"/>
  <c r="Y989" i="4"/>
  <c r="X989" i="4"/>
  <c r="W989" i="4"/>
  <c r="V989" i="4"/>
  <c r="E989" i="4"/>
  <c r="B989" i="4"/>
  <c r="Y988" i="4"/>
  <c r="X988" i="4"/>
  <c r="W988" i="4"/>
  <c r="V988" i="4"/>
  <c r="E988" i="4"/>
  <c r="B988" i="4"/>
  <c r="Y987" i="4"/>
  <c r="X987" i="4"/>
  <c r="W987" i="4"/>
  <c r="V987" i="4"/>
  <c r="E987" i="4"/>
  <c r="B987" i="4"/>
  <c r="Y986" i="4"/>
  <c r="X986" i="4"/>
  <c r="W986" i="4"/>
  <c r="V986" i="4"/>
  <c r="E986" i="4"/>
  <c r="B986" i="4"/>
  <c r="Y985" i="4"/>
  <c r="X985" i="4"/>
  <c r="W985" i="4"/>
  <c r="V985" i="4"/>
  <c r="E985" i="4"/>
  <c r="B985" i="4"/>
  <c r="Y984" i="4"/>
  <c r="X984" i="4"/>
  <c r="W984" i="4"/>
  <c r="V984" i="4"/>
  <c r="E984" i="4"/>
  <c r="B984" i="4"/>
  <c r="Y983" i="4"/>
  <c r="X983" i="4"/>
  <c r="W983" i="4"/>
  <c r="V983" i="4"/>
  <c r="E983" i="4"/>
  <c r="B983" i="4"/>
  <c r="Y982" i="4"/>
  <c r="X982" i="4"/>
  <c r="W982" i="4"/>
  <c r="V982" i="4"/>
  <c r="E982" i="4"/>
  <c r="B982" i="4"/>
  <c r="Y981" i="4"/>
  <c r="X981" i="4"/>
  <c r="W981" i="4"/>
  <c r="V981" i="4"/>
  <c r="E981" i="4"/>
  <c r="B981" i="4"/>
  <c r="Y980" i="4"/>
  <c r="X980" i="4"/>
  <c r="W980" i="4"/>
  <c r="V980" i="4"/>
  <c r="E980" i="4"/>
  <c r="B980" i="4"/>
  <c r="Y979" i="4"/>
  <c r="X979" i="4"/>
  <c r="W979" i="4"/>
  <c r="V979" i="4"/>
  <c r="E979" i="4"/>
  <c r="B979" i="4"/>
  <c r="Y978" i="4"/>
  <c r="X978" i="4"/>
  <c r="W978" i="4"/>
  <c r="V978" i="4"/>
  <c r="E978" i="4"/>
  <c r="B978" i="4"/>
  <c r="Y977" i="4"/>
  <c r="X977" i="4"/>
  <c r="W977" i="4"/>
  <c r="V977" i="4"/>
  <c r="E977" i="4"/>
  <c r="B977" i="4"/>
  <c r="Y976" i="4"/>
  <c r="X976" i="4"/>
  <c r="W976" i="4"/>
  <c r="V976" i="4"/>
  <c r="E976" i="4"/>
  <c r="B976" i="4"/>
  <c r="Y975" i="4"/>
  <c r="X975" i="4"/>
  <c r="W975" i="4"/>
  <c r="V975" i="4"/>
  <c r="E975" i="4"/>
  <c r="B975" i="4"/>
  <c r="Y974" i="4"/>
  <c r="X974" i="4"/>
  <c r="W974" i="4"/>
  <c r="V974" i="4"/>
  <c r="E974" i="4"/>
  <c r="B974" i="4"/>
  <c r="Y973" i="4"/>
  <c r="X973" i="4"/>
  <c r="W973" i="4"/>
  <c r="V973" i="4"/>
  <c r="E973" i="4"/>
  <c r="B973" i="4"/>
  <c r="Y972" i="4"/>
  <c r="X972" i="4"/>
  <c r="W972" i="4"/>
  <c r="V972" i="4"/>
  <c r="E972" i="4"/>
  <c r="B972" i="4"/>
  <c r="Y971" i="4"/>
  <c r="X971" i="4"/>
  <c r="W971" i="4"/>
  <c r="V971" i="4"/>
  <c r="E971" i="4"/>
  <c r="B971" i="4"/>
  <c r="Y970" i="4"/>
  <c r="X970" i="4"/>
  <c r="W970" i="4"/>
  <c r="V970" i="4"/>
  <c r="E970" i="4"/>
  <c r="B970" i="4"/>
  <c r="Y969" i="4"/>
  <c r="X969" i="4"/>
  <c r="W969" i="4"/>
  <c r="V969" i="4"/>
  <c r="E969" i="4"/>
  <c r="B969" i="4"/>
  <c r="Y968" i="4"/>
  <c r="X968" i="4"/>
  <c r="W968" i="4"/>
  <c r="V968" i="4"/>
  <c r="E968" i="4"/>
  <c r="B968" i="4"/>
  <c r="Y967" i="4"/>
  <c r="X967" i="4"/>
  <c r="W967" i="4"/>
  <c r="V967" i="4"/>
  <c r="E967" i="4"/>
  <c r="B967" i="4"/>
  <c r="Y966" i="4"/>
  <c r="X966" i="4"/>
  <c r="W966" i="4"/>
  <c r="V966" i="4"/>
  <c r="E966" i="4"/>
  <c r="B966" i="4"/>
  <c r="Y965" i="4"/>
  <c r="X965" i="4"/>
  <c r="W965" i="4"/>
  <c r="V965" i="4"/>
  <c r="E965" i="4"/>
  <c r="B965" i="4"/>
  <c r="Y964" i="4"/>
  <c r="X964" i="4"/>
  <c r="W964" i="4"/>
  <c r="V964" i="4"/>
  <c r="E964" i="4"/>
  <c r="B964" i="4"/>
  <c r="Y963" i="4"/>
  <c r="X963" i="4"/>
  <c r="W963" i="4"/>
  <c r="V963" i="4"/>
  <c r="E963" i="4"/>
  <c r="B963" i="4"/>
  <c r="Y962" i="4"/>
  <c r="X962" i="4"/>
  <c r="W962" i="4"/>
  <c r="V962" i="4"/>
  <c r="E962" i="4"/>
  <c r="B962" i="4"/>
  <c r="Y961" i="4"/>
  <c r="X961" i="4"/>
  <c r="W961" i="4"/>
  <c r="V961" i="4"/>
  <c r="E961" i="4"/>
  <c r="B961" i="4"/>
  <c r="Y960" i="4"/>
  <c r="X960" i="4"/>
  <c r="W960" i="4"/>
  <c r="V960" i="4"/>
  <c r="E960" i="4"/>
  <c r="B960" i="4"/>
  <c r="Y959" i="4"/>
  <c r="X959" i="4"/>
  <c r="W959" i="4"/>
  <c r="V959" i="4"/>
  <c r="E959" i="4"/>
  <c r="B959" i="4"/>
  <c r="Y958" i="4"/>
  <c r="X958" i="4"/>
  <c r="W958" i="4"/>
  <c r="V958" i="4"/>
  <c r="E958" i="4"/>
  <c r="B958" i="4"/>
  <c r="Y957" i="4"/>
  <c r="X957" i="4"/>
  <c r="W957" i="4"/>
  <c r="V957" i="4"/>
  <c r="E957" i="4"/>
  <c r="B957" i="4"/>
  <c r="Y956" i="4"/>
  <c r="X956" i="4"/>
  <c r="W956" i="4"/>
  <c r="V956" i="4"/>
  <c r="E956" i="4"/>
  <c r="B956" i="4"/>
  <c r="Y955" i="4"/>
  <c r="X955" i="4"/>
  <c r="W955" i="4"/>
  <c r="V955" i="4"/>
  <c r="E955" i="4"/>
  <c r="B955" i="4"/>
  <c r="Y954" i="4"/>
  <c r="X954" i="4"/>
  <c r="W954" i="4"/>
  <c r="V954" i="4"/>
  <c r="E954" i="4"/>
  <c r="B954" i="4"/>
  <c r="Y953" i="4"/>
  <c r="X953" i="4"/>
  <c r="W953" i="4"/>
  <c r="V953" i="4"/>
  <c r="E953" i="4"/>
  <c r="B953" i="4"/>
  <c r="Y952" i="4"/>
  <c r="X952" i="4"/>
  <c r="W952" i="4"/>
  <c r="V952" i="4"/>
  <c r="E952" i="4"/>
  <c r="B952" i="4"/>
  <c r="Y951" i="4"/>
  <c r="X951" i="4"/>
  <c r="W951" i="4"/>
  <c r="V951" i="4"/>
  <c r="E951" i="4"/>
  <c r="B951" i="4"/>
  <c r="Y950" i="4"/>
  <c r="X950" i="4"/>
  <c r="W950" i="4"/>
  <c r="V950" i="4"/>
  <c r="E950" i="4"/>
  <c r="B950" i="4"/>
  <c r="Y949" i="4"/>
  <c r="X949" i="4"/>
  <c r="W949" i="4"/>
  <c r="V949" i="4"/>
  <c r="E949" i="4"/>
  <c r="B949" i="4"/>
  <c r="Y948" i="4"/>
  <c r="X948" i="4"/>
  <c r="W948" i="4"/>
  <c r="V948" i="4"/>
  <c r="E948" i="4"/>
  <c r="B948" i="4"/>
  <c r="Y947" i="4"/>
  <c r="X947" i="4"/>
  <c r="W947" i="4"/>
  <c r="V947" i="4"/>
  <c r="E947" i="4"/>
  <c r="B947" i="4"/>
  <c r="Y946" i="4"/>
  <c r="X946" i="4"/>
  <c r="W946" i="4"/>
  <c r="V946" i="4"/>
  <c r="E946" i="4"/>
  <c r="B946" i="4"/>
  <c r="Y945" i="4"/>
  <c r="X945" i="4"/>
  <c r="W945" i="4"/>
  <c r="V945" i="4"/>
  <c r="E945" i="4"/>
  <c r="B945" i="4"/>
  <c r="Y944" i="4"/>
  <c r="X944" i="4"/>
  <c r="W944" i="4"/>
  <c r="V944" i="4"/>
  <c r="E944" i="4"/>
  <c r="B944" i="4"/>
  <c r="Y943" i="4"/>
  <c r="X943" i="4"/>
  <c r="W943" i="4"/>
  <c r="V943" i="4"/>
  <c r="E943" i="4"/>
  <c r="B943" i="4"/>
  <c r="Y942" i="4"/>
  <c r="X942" i="4"/>
  <c r="W942" i="4"/>
  <c r="V942" i="4"/>
  <c r="E942" i="4"/>
  <c r="B942" i="4"/>
  <c r="Y941" i="4"/>
  <c r="X941" i="4"/>
  <c r="W941" i="4"/>
  <c r="V941" i="4"/>
  <c r="E941" i="4"/>
  <c r="B941" i="4"/>
  <c r="Y940" i="4"/>
  <c r="X940" i="4"/>
  <c r="W940" i="4"/>
  <c r="V940" i="4"/>
  <c r="E940" i="4"/>
  <c r="B940" i="4"/>
  <c r="Y939" i="4"/>
  <c r="X939" i="4"/>
  <c r="W939" i="4"/>
  <c r="V939" i="4"/>
  <c r="E939" i="4"/>
  <c r="B939" i="4"/>
  <c r="Y938" i="4"/>
  <c r="X938" i="4"/>
  <c r="W938" i="4"/>
  <c r="V938" i="4"/>
  <c r="E938" i="4"/>
  <c r="B938" i="4"/>
  <c r="Y937" i="4"/>
  <c r="X937" i="4"/>
  <c r="W937" i="4"/>
  <c r="V937" i="4"/>
  <c r="E937" i="4"/>
  <c r="B937" i="4"/>
  <c r="Y936" i="4"/>
  <c r="X936" i="4"/>
  <c r="W936" i="4"/>
  <c r="V936" i="4"/>
  <c r="E936" i="4"/>
  <c r="B936" i="4"/>
  <c r="Y935" i="4"/>
  <c r="X935" i="4"/>
  <c r="W935" i="4"/>
  <c r="V935" i="4"/>
  <c r="E935" i="4"/>
  <c r="B935" i="4"/>
  <c r="Y934" i="4"/>
  <c r="X934" i="4"/>
  <c r="W934" i="4"/>
  <c r="V934" i="4"/>
  <c r="E934" i="4"/>
  <c r="B934" i="4"/>
  <c r="Y933" i="4"/>
  <c r="X933" i="4"/>
  <c r="W933" i="4"/>
  <c r="V933" i="4"/>
  <c r="E933" i="4"/>
  <c r="B933" i="4"/>
  <c r="Y932" i="4"/>
  <c r="X932" i="4"/>
  <c r="W932" i="4"/>
  <c r="V932" i="4"/>
  <c r="E932" i="4"/>
  <c r="B932" i="4"/>
  <c r="Y931" i="4"/>
  <c r="X931" i="4"/>
  <c r="W931" i="4"/>
  <c r="V931" i="4"/>
  <c r="E931" i="4"/>
  <c r="B931" i="4"/>
  <c r="Y930" i="4"/>
  <c r="X930" i="4"/>
  <c r="W930" i="4"/>
  <c r="V930" i="4"/>
  <c r="E930" i="4"/>
  <c r="B930" i="4"/>
  <c r="Y929" i="4"/>
  <c r="X929" i="4"/>
  <c r="W929" i="4"/>
  <c r="V929" i="4"/>
  <c r="E929" i="4"/>
  <c r="B929" i="4"/>
  <c r="Y928" i="4"/>
  <c r="X928" i="4"/>
  <c r="W928" i="4"/>
  <c r="V928" i="4"/>
  <c r="E928" i="4"/>
  <c r="B928" i="4"/>
  <c r="Y927" i="4"/>
  <c r="X927" i="4"/>
  <c r="W927" i="4"/>
  <c r="V927" i="4"/>
  <c r="E927" i="4"/>
  <c r="B927" i="4"/>
  <c r="Y926" i="4"/>
  <c r="X926" i="4"/>
  <c r="W926" i="4"/>
  <c r="V926" i="4"/>
  <c r="E926" i="4"/>
  <c r="B926" i="4"/>
  <c r="Y925" i="4"/>
  <c r="X925" i="4"/>
  <c r="W925" i="4"/>
  <c r="V925" i="4"/>
  <c r="E925" i="4"/>
  <c r="B925" i="4"/>
  <c r="Y924" i="4"/>
  <c r="X924" i="4"/>
  <c r="W924" i="4"/>
  <c r="V924" i="4"/>
  <c r="E924" i="4"/>
  <c r="B924" i="4"/>
  <c r="Y923" i="4"/>
  <c r="X923" i="4"/>
  <c r="W923" i="4"/>
  <c r="V923" i="4"/>
  <c r="E923" i="4"/>
  <c r="B923" i="4"/>
  <c r="Y922" i="4"/>
  <c r="X922" i="4"/>
  <c r="W922" i="4"/>
  <c r="V922" i="4"/>
  <c r="E922" i="4"/>
  <c r="B922" i="4"/>
  <c r="Y921" i="4"/>
  <c r="X921" i="4"/>
  <c r="W921" i="4"/>
  <c r="V921" i="4"/>
  <c r="E921" i="4"/>
  <c r="B921" i="4"/>
  <c r="Y920" i="4"/>
  <c r="X920" i="4"/>
  <c r="W920" i="4"/>
  <c r="V920" i="4"/>
  <c r="E920" i="4"/>
  <c r="B920" i="4"/>
  <c r="Y919" i="4"/>
  <c r="X919" i="4"/>
  <c r="W919" i="4"/>
  <c r="V919" i="4"/>
  <c r="E919" i="4"/>
  <c r="B919" i="4"/>
  <c r="Y918" i="4"/>
  <c r="X918" i="4"/>
  <c r="W918" i="4"/>
  <c r="V918" i="4"/>
  <c r="E918" i="4"/>
  <c r="B918" i="4"/>
  <c r="Y917" i="4"/>
  <c r="X917" i="4"/>
  <c r="W917" i="4"/>
  <c r="V917" i="4"/>
  <c r="E917" i="4"/>
  <c r="B917" i="4"/>
  <c r="Y916" i="4"/>
  <c r="X916" i="4"/>
  <c r="W916" i="4"/>
  <c r="V916" i="4"/>
  <c r="E916" i="4"/>
  <c r="B916" i="4"/>
  <c r="Y915" i="4"/>
  <c r="X915" i="4"/>
  <c r="W915" i="4"/>
  <c r="V915" i="4"/>
  <c r="E915" i="4"/>
  <c r="B915" i="4"/>
  <c r="Y914" i="4"/>
  <c r="X914" i="4"/>
  <c r="W914" i="4"/>
  <c r="V914" i="4"/>
  <c r="E914" i="4"/>
  <c r="B914" i="4"/>
  <c r="Y913" i="4"/>
  <c r="X913" i="4"/>
  <c r="W913" i="4"/>
  <c r="V913" i="4"/>
  <c r="E913" i="4"/>
  <c r="B913" i="4"/>
  <c r="Y912" i="4"/>
  <c r="X912" i="4"/>
  <c r="W912" i="4"/>
  <c r="V912" i="4"/>
  <c r="E912" i="4"/>
  <c r="B912" i="4"/>
  <c r="Y911" i="4"/>
  <c r="X911" i="4"/>
  <c r="W911" i="4"/>
  <c r="V911" i="4"/>
  <c r="E911" i="4"/>
  <c r="B911" i="4"/>
  <c r="Y910" i="4"/>
  <c r="X910" i="4"/>
  <c r="W910" i="4"/>
  <c r="V910" i="4"/>
  <c r="E910" i="4"/>
  <c r="B910" i="4"/>
  <c r="Y909" i="4"/>
  <c r="X909" i="4"/>
  <c r="W909" i="4"/>
  <c r="V909" i="4"/>
  <c r="E909" i="4"/>
  <c r="B909" i="4"/>
  <c r="Y908" i="4"/>
  <c r="X908" i="4"/>
  <c r="W908" i="4"/>
  <c r="V908" i="4"/>
  <c r="E908" i="4"/>
  <c r="B908" i="4"/>
  <c r="Y907" i="4"/>
  <c r="X907" i="4"/>
  <c r="W907" i="4"/>
  <c r="V907" i="4"/>
  <c r="E907" i="4"/>
  <c r="B907" i="4"/>
  <c r="Y906" i="4"/>
  <c r="X906" i="4"/>
  <c r="W906" i="4"/>
  <c r="V906" i="4"/>
  <c r="E906" i="4"/>
  <c r="B906" i="4"/>
  <c r="Y905" i="4"/>
  <c r="X905" i="4"/>
  <c r="W905" i="4"/>
  <c r="V905" i="4"/>
  <c r="E905" i="4"/>
  <c r="B905" i="4"/>
  <c r="Y904" i="4"/>
  <c r="X904" i="4"/>
  <c r="W904" i="4"/>
  <c r="V904" i="4"/>
  <c r="E904" i="4"/>
  <c r="B904" i="4"/>
  <c r="Y903" i="4"/>
  <c r="X903" i="4"/>
  <c r="W903" i="4"/>
  <c r="V903" i="4"/>
  <c r="E903" i="4"/>
  <c r="B903" i="4"/>
  <c r="Y902" i="4"/>
  <c r="X902" i="4"/>
  <c r="W902" i="4"/>
  <c r="V902" i="4"/>
  <c r="E902" i="4"/>
  <c r="B902" i="4"/>
  <c r="Y901" i="4"/>
  <c r="X901" i="4"/>
  <c r="W901" i="4"/>
  <c r="V901" i="4"/>
  <c r="E901" i="4"/>
  <c r="B901" i="4"/>
  <c r="Y900" i="4"/>
  <c r="X900" i="4"/>
  <c r="W900" i="4"/>
  <c r="V900" i="4"/>
  <c r="E900" i="4"/>
  <c r="B900" i="4"/>
  <c r="Y899" i="4"/>
  <c r="X899" i="4"/>
  <c r="W899" i="4"/>
  <c r="V899" i="4"/>
  <c r="E899" i="4"/>
  <c r="B899" i="4"/>
  <c r="Y898" i="4"/>
  <c r="X898" i="4"/>
  <c r="W898" i="4"/>
  <c r="V898" i="4"/>
  <c r="E898" i="4"/>
  <c r="B898" i="4"/>
  <c r="Y897" i="4"/>
  <c r="X897" i="4"/>
  <c r="W897" i="4"/>
  <c r="V897" i="4"/>
  <c r="E897" i="4"/>
  <c r="B897" i="4"/>
  <c r="Y896" i="4"/>
  <c r="X896" i="4"/>
  <c r="W896" i="4"/>
  <c r="V896" i="4"/>
  <c r="E896" i="4"/>
  <c r="B896" i="4"/>
  <c r="Y895" i="4"/>
  <c r="X895" i="4"/>
  <c r="W895" i="4"/>
  <c r="V895" i="4"/>
  <c r="E895" i="4"/>
  <c r="B895" i="4"/>
  <c r="Y894" i="4"/>
  <c r="X894" i="4"/>
  <c r="W894" i="4"/>
  <c r="V894" i="4"/>
  <c r="E894" i="4"/>
  <c r="B894" i="4"/>
  <c r="Y893" i="4"/>
  <c r="X893" i="4"/>
  <c r="W893" i="4"/>
  <c r="V893" i="4"/>
  <c r="E893" i="4"/>
  <c r="B893" i="4"/>
  <c r="Y892" i="4"/>
  <c r="X892" i="4"/>
  <c r="W892" i="4"/>
  <c r="V892" i="4"/>
  <c r="E892" i="4"/>
  <c r="B892" i="4"/>
  <c r="Y891" i="4"/>
  <c r="X891" i="4"/>
  <c r="W891" i="4"/>
  <c r="V891" i="4"/>
  <c r="E891" i="4"/>
  <c r="B891" i="4"/>
  <c r="Y890" i="4"/>
  <c r="X890" i="4"/>
  <c r="W890" i="4"/>
  <c r="V890" i="4"/>
  <c r="E890" i="4"/>
  <c r="B890" i="4"/>
  <c r="Y889" i="4"/>
  <c r="X889" i="4"/>
  <c r="W889" i="4"/>
  <c r="V889" i="4"/>
  <c r="E889" i="4"/>
  <c r="B889" i="4"/>
  <c r="Y888" i="4"/>
  <c r="X888" i="4"/>
  <c r="W888" i="4"/>
  <c r="V888" i="4"/>
  <c r="E888" i="4"/>
  <c r="B888" i="4"/>
  <c r="Y887" i="4"/>
  <c r="X887" i="4"/>
  <c r="W887" i="4"/>
  <c r="V887" i="4"/>
  <c r="E887" i="4"/>
  <c r="B887" i="4"/>
  <c r="Y886" i="4"/>
  <c r="X886" i="4"/>
  <c r="W886" i="4"/>
  <c r="V886" i="4"/>
  <c r="E886" i="4"/>
  <c r="B886" i="4"/>
  <c r="Y885" i="4"/>
  <c r="X885" i="4"/>
  <c r="W885" i="4"/>
  <c r="V885" i="4"/>
  <c r="E885" i="4"/>
  <c r="B885" i="4"/>
  <c r="Y884" i="4"/>
  <c r="X884" i="4"/>
  <c r="W884" i="4"/>
  <c r="V884" i="4"/>
  <c r="E884" i="4"/>
  <c r="B884" i="4"/>
  <c r="Y883" i="4"/>
  <c r="X883" i="4"/>
  <c r="W883" i="4"/>
  <c r="V883" i="4"/>
  <c r="E883" i="4"/>
  <c r="B883" i="4"/>
  <c r="Y882" i="4"/>
  <c r="X882" i="4"/>
  <c r="W882" i="4"/>
  <c r="V882" i="4"/>
  <c r="E882" i="4"/>
  <c r="B882" i="4"/>
  <c r="Y881" i="4"/>
  <c r="X881" i="4"/>
  <c r="W881" i="4"/>
  <c r="V881" i="4"/>
  <c r="E881" i="4"/>
  <c r="B881" i="4"/>
  <c r="Y880" i="4"/>
  <c r="X880" i="4"/>
  <c r="W880" i="4"/>
  <c r="V880" i="4"/>
  <c r="E880" i="4"/>
  <c r="B880" i="4"/>
  <c r="Y879" i="4"/>
  <c r="X879" i="4"/>
  <c r="W879" i="4"/>
  <c r="V879" i="4"/>
  <c r="E879" i="4"/>
  <c r="B879" i="4"/>
  <c r="Y878" i="4"/>
  <c r="X878" i="4"/>
  <c r="W878" i="4"/>
  <c r="V878" i="4"/>
  <c r="E878" i="4"/>
  <c r="B878" i="4"/>
  <c r="Y877" i="4"/>
  <c r="X877" i="4"/>
  <c r="W877" i="4"/>
  <c r="V877" i="4"/>
  <c r="E877" i="4"/>
  <c r="B877" i="4"/>
  <c r="Y876" i="4"/>
  <c r="X876" i="4"/>
  <c r="W876" i="4"/>
  <c r="V876" i="4"/>
  <c r="E876" i="4"/>
  <c r="B876" i="4"/>
  <c r="Y875" i="4"/>
  <c r="X875" i="4"/>
  <c r="W875" i="4"/>
  <c r="V875" i="4"/>
  <c r="E875" i="4"/>
  <c r="B875" i="4"/>
  <c r="Y874" i="4"/>
  <c r="X874" i="4"/>
  <c r="W874" i="4"/>
  <c r="V874" i="4"/>
  <c r="E874" i="4"/>
  <c r="B874" i="4"/>
  <c r="Y873" i="4"/>
  <c r="X873" i="4"/>
  <c r="W873" i="4"/>
  <c r="V873" i="4"/>
  <c r="E873" i="4"/>
  <c r="B873" i="4"/>
  <c r="Y872" i="4"/>
  <c r="X872" i="4"/>
  <c r="W872" i="4"/>
  <c r="V872" i="4"/>
  <c r="E872" i="4"/>
  <c r="B872" i="4"/>
  <c r="Y871" i="4"/>
  <c r="X871" i="4"/>
  <c r="W871" i="4"/>
  <c r="V871" i="4"/>
  <c r="E871" i="4"/>
  <c r="B871" i="4"/>
  <c r="Y870" i="4"/>
  <c r="X870" i="4"/>
  <c r="W870" i="4"/>
  <c r="V870" i="4"/>
  <c r="E870" i="4"/>
  <c r="B870" i="4"/>
  <c r="Y869" i="4"/>
  <c r="X869" i="4"/>
  <c r="W869" i="4"/>
  <c r="V869" i="4"/>
  <c r="E869" i="4"/>
  <c r="B869" i="4"/>
  <c r="Y868" i="4"/>
  <c r="X868" i="4"/>
  <c r="W868" i="4"/>
  <c r="V868" i="4"/>
  <c r="E868" i="4"/>
  <c r="B868" i="4"/>
  <c r="Y867" i="4"/>
  <c r="X867" i="4"/>
  <c r="W867" i="4"/>
  <c r="V867" i="4"/>
  <c r="E867" i="4"/>
  <c r="B867" i="4"/>
  <c r="Y866" i="4"/>
  <c r="X866" i="4"/>
  <c r="W866" i="4"/>
  <c r="V866" i="4"/>
  <c r="E866" i="4"/>
  <c r="B866" i="4"/>
  <c r="Y865" i="4"/>
  <c r="X865" i="4"/>
  <c r="W865" i="4"/>
  <c r="V865" i="4"/>
  <c r="E865" i="4"/>
  <c r="B865" i="4"/>
  <c r="Y864" i="4"/>
  <c r="X864" i="4"/>
  <c r="W864" i="4"/>
  <c r="V864" i="4"/>
  <c r="E864" i="4"/>
  <c r="B864" i="4"/>
  <c r="Y863" i="4"/>
  <c r="X863" i="4"/>
  <c r="W863" i="4"/>
  <c r="V863" i="4"/>
  <c r="E863" i="4"/>
  <c r="B863" i="4"/>
  <c r="Y862" i="4"/>
  <c r="X862" i="4"/>
  <c r="W862" i="4"/>
  <c r="V862" i="4"/>
  <c r="E862" i="4"/>
  <c r="B862" i="4"/>
  <c r="Y861" i="4"/>
  <c r="X861" i="4"/>
  <c r="W861" i="4"/>
  <c r="V861" i="4"/>
  <c r="E861" i="4"/>
  <c r="B861" i="4"/>
  <c r="Y860" i="4"/>
  <c r="X860" i="4"/>
  <c r="W860" i="4"/>
  <c r="V860" i="4"/>
  <c r="E860" i="4"/>
  <c r="B860" i="4"/>
  <c r="Y859" i="4"/>
  <c r="X859" i="4"/>
  <c r="W859" i="4"/>
  <c r="V859" i="4"/>
  <c r="E859" i="4"/>
  <c r="B859" i="4"/>
  <c r="Y858" i="4"/>
  <c r="X858" i="4"/>
  <c r="W858" i="4"/>
  <c r="V858" i="4"/>
  <c r="E858" i="4"/>
  <c r="B858" i="4"/>
  <c r="Y857" i="4"/>
  <c r="X857" i="4"/>
  <c r="W857" i="4"/>
  <c r="V857" i="4"/>
  <c r="E857" i="4"/>
  <c r="B857" i="4"/>
  <c r="Y856" i="4"/>
  <c r="X856" i="4"/>
  <c r="W856" i="4"/>
  <c r="V856" i="4"/>
  <c r="E856" i="4"/>
  <c r="B856" i="4"/>
  <c r="Y855" i="4"/>
  <c r="X855" i="4"/>
  <c r="W855" i="4"/>
  <c r="V855" i="4"/>
  <c r="E855" i="4"/>
  <c r="B855" i="4"/>
  <c r="Y854" i="4"/>
  <c r="X854" i="4"/>
  <c r="W854" i="4"/>
  <c r="V854" i="4"/>
  <c r="E854" i="4"/>
  <c r="B854" i="4"/>
  <c r="Y853" i="4"/>
  <c r="X853" i="4"/>
  <c r="W853" i="4"/>
  <c r="V853" i="4"/>
  <c r="E853" i="4"/>
  <c r="B853" i="4"/>
  <c r="Y852" i="4"/>
  <c r="X852" i="4"/>
  <c r="W852" i="4"/>
  <c r="V852" i="4"/>
  <c r="E852" i="4"/>
  <c r="B852" i="4"/>
  <c r="Y851" i="4"/>
  <c r="X851" i="4"/>
  <c r="W851" i="4"/>
  <c r="V851" i="4"/>
  <c r="E851" i="4"/>
  <c r="B851" i="4"/>
  <c r="Y850" i="4"/>
  <c r="X850" i="4"/>
  <c r="W850" i="4"/>
  <c r="V850" i="4"/>
  <c r="E850" i="4"/>
  <c r="B850" i="4"/>
  <c r="Y849" i="4"/>
  <c r="X849" i="4"/>
  <c r="W849" i="4"/>
  <c r="V849" i="4"/>
  <c r="E849" i="4"/>
  <c r="B849" i="4"/>
  <c r="Y848" i="4"/>
  <c r="X848" i="4"/>
  <c r="W848" i="4"/>
  <c r="V848" i="4"/>
  <c r="E848" i="4"/>
  <c r="B848" i="4"/>
  <c r="Y847" i="4"/>
  <c r="X847" i="4"/>
  <c r="W847" i="4"/>
  <c r="V847" i="4"/>
  <c r="E847" i="4"/>
  <c r="B847" i="4"/>
  <c r="Y846" i="4"/>
  <c r="X846" i="4"/>
  <c r="W846" i="4"/>
  <c r="V846" i="4"/>
  <c r="E846" i="4"/>
  <c r="B846" i="4"/>
  <c r="Y845" i="4"/>
  <c r="X845" i="4"/>
  <c r="W845" i="4"/>
  <c r="V845" i="4"/>
  <c r="E845" i="4"/>
  <c r="B845" i="4"/>
  <c r="Y844" i="4"/>
  <c r="X844" i="4"/>
  <c r="W844" i="4"/>
  <c r="V844" i="4"/>
  <c r="E844" i="4"/>
  <c r="B844" i="4"/>
  <c r="Y843" i="4"/>
  <c r="X843" i="4"/>
  <c r="W843" i="4"/>
  <c r="V843" i="4"/>
  <c r="E843" i="4"/>
  <c r="B843" i="4"/>
  <c r="Y842" i="4"/>
  <c r="X842" i="4"/>
  <c r="W842" i="4"/>
  <c r="V842" i="4"/>
  <c r="E842" i="4"/>
  <c r="B842" i="4"/>
  <c r="Y841" i="4"/>
  <c r="X841" i="4"/>
  <c r="W841" i="4"/>
  <c r="V841" i="4"/>
  <c r="E841" i="4"/>
  <c r="B841" i="4"/>
  <c r="Y840" i="4"/>
  <c r="X840" i="4"/>
  <c r="W840" i="4"/>
  <c r="V840" i="4"/>
  <c r="E840" i="4"/>
  <c r="B840" i="4"/>
  <c r="Y839" i="4"/>
  <c r="X839" i="4"/>
  <c r="W839" i="4"/>
  <c r="V839" i="4"/>
  <c r="E839" i="4"/>
  <c r="B839" i="4"/>
  <c r="Y838" i="4"/>
  <c r="X838" i="4"/>
  <c r="W838" i="4"/>
  <c r="V838" i="4"/>
  <c r="E838" i="4"/>
  <c r="B838" i="4"/>
  <c r="Y837" i="4"/>
  <c r="X837" i="4"/>
  <c r="W837" i="4"/>
  <c r="V837" i="4"/>
  <c r="E837" i="4"/>
  <c r="B837" i="4"/>
  <c r="Y836" i="4"/>
  <c r="X836" i="4"/>
  <c r="W836" i="4"/>
  <c r="V836" i="4"/>
  <c r="E836" i="4"/>
  <c r="B836" i="4"/>
  <c r="Y835" i="4"/>
  <c r="X835" i="4"/>
  <c r="W835" i="4"/>
  <c r="V835" i="4"/>
  <c r="E835" i="4"/>
  <c r="B835" i="4"/>
  <c r="Y834" i="4"/>
  <c r="X834" i="4"/>
  <c r="W834" i="4"/>
  <c r="V834" i="4"/>
  <c r="E834" i="4"/>
  <c r="B834" i="4"/>
  <c r="Y833" i="4"/>
  <c r="X833" i="4"/>
  <c r="W833" i="4"/>
  <c r="V833" i="4"/>
  <c r="E833" i="4"/>
  <c r="B833" i="4"/>
  <c r="Y832" i="4"/>
  <c r="X832" i="4"/>
  <c r="W832" i="4"/>
  <c r="V832" i="4"/>
  <c r="E832" i="4"/>
  <c r="B832" i="4"/>
  <c r="Y831" i="4"/>
  <c r="X831" i="4"/>
  <c r="W831" i="4"/>
  <c r="V831" i="4"/>
  <c r="E831" i="4"/>
  <c r="B831" i="4"/>
  <c r="Y830" i="4"/>
  <c r="X830" i="4"/>
  <c r="W830" i="4"/>
  <c r="V830" i="4"/>
  <c r="E830" i="4"/>
  <c r="B830" i="4"/>
  <c r="Y829" i="4"/>
  <c r="X829" i="4"/>
  <c r="W829" i="4"/>
  <c r="V829" i="4"/>
  <c r="E829" i="4"/>
  <c r="B829" i="4"/>
  <c r="Y828" i="4"/>
  <c r="X828" i="4"/>
  <c r="W828" i="4"/>
  <c r="V828" i="4"/>
  <c r="E828" i="4"/>
  <c r="B828" i="4"/>
  <c r="Y827" i="4"/>
  <c r="X827" i="4"/>
  <c r="W827" i="4"/>
  <c r="V827" i="4"/>
  <c r="E827" i="4"/>
  <c r="B827" i="4"/>
  <c r="Y826" i="4"/>
  <c r="X826" i="4"/>
  <c r="W826" i="4"/>
  <c r="V826" i="4"/>
  <c r="E826" i="4"/>
  <c r="B826" i="4"/>
  <c r="Y825" i="4"/>
  <c r="X825" i="4"/>
  <c r="W825" i="4"/>
  <c r="V825" i="4"/>
  <c r="E825" i="4"/>
  <c r="B825" i="4"/>
  <c r="Y824" i="4"/>
  <c r="X824" i="4"/>
  <c r="W824" i="4"/>
  <c r="V824" i="4"/>
  <c r="E824" i="4"/>
  <c r="B824" i="4"/>
  <c r="Y823" i="4"/>
  <c r="X823" i="4"/>
  <c r="W823" i="4"/>
  <c r="V823" i="4"/>
  <c r="E823" i="4"/>
  <c r="B823" i="4"/>
  <c r="Y822" i="4"/>
  <c r="X822" i="4"/>
  <c r="W822" i="4"/>
  <c r="V822" i="4"/>
  <c r="E822" i="4"/>
  <c r="B822" i="4"/>
  <c r="Y821" i="4"/>
  <c r="X821" i="4"/>
  <c r="W821" i="4"/>
  <c r="V821" i="4"/>
  <c r="E821" i="4"/>
  <c r="B821" i="4"/>
  <c r="Y820" i="4"/>
  <c r="X820" i="4"/>
  <c r="W820" i="4"/>
  <c r="V820" i="4"/>
  <c r="E820" i="4"/>
  <c r="B820" i="4"/>
  <c r="Y819" i="4"/>
  <c r="X819" i="4"/>
  <c r="W819" i="4"/>
  <c r="V819" i="4"/>
  <c r="E819" i="4"/>
  <c r="B819" i="4"/>
  <c r="Y818" i="4"/>
  <c r="X818" i="4"/>
  <c r="W818" i="4"/>
  <c r="V818" i="4"/>
  <c r="E818" i="4"/>
  <c r="B818" i="4"/>
  <c r="Y817" i="4"/>
  <c r="X817" i="4"/>
  <c r="W817" i="4"/>
  <c r="V817" i="4"/>
  <c r="E817" i="4"/>
  <c r="B817" i="4"/>
  <c r="Y816" i="4"/>
  <c r="X816" i="4"/>
  <c r="W816" i="4"/>
  <c r="V816" i="4"/>
  <c r="E816" i="4"/>
  <c r="B816" i="4"/>
  <c r="Y815" i="4"/>
  <c r="X815" i="4"/>
  <c r="W815" i="4"/>
  <c r="V815" i="4"/>
  <c r="E815" i="4"/>
  <c r="B815" i="4"/>
  <c r="Y814" i="4"/>
  <c r="X814" i="4"/>
  <c r="W814" i="4"/>
  <c r="V814" i="4"/>
  <c r="E814" i="4"/>
  <c r="B814" i="4"/>
  <c r="Y813" i="4"/>
  <c r="X813" i="4"/>
  <c r="W813" i="4"/>
  <c r="V813" i="4"/>
  <c r="E813" i="4"/>
  <c r="B813" i="4"/>
  <c r="Y812" i="4"/>
  <c r="X812" i="4"/>
  <c r="W812" i="4"/>
  <c r="V812" i="4"/>
  <c r="E812" i="4"/>
  <c r="B812" i="4"/>
  <c r="Y811" i="4"/>
  <c r="X811" i="4"/>
  <c r="W811" i="4"/>
  <c r="V811" i="4"/>
  <c r="E811" i="4"/>
  <c r="B811" i="4"/>
  <c r="Y810" i="4"/>
  <c r="X810" i="4"/>
  <c r="W810" i="4"/>
  <c r="V810" i="4"/>
  <c r="E810" i="4"/>
  <c r="B810" i="4"/>
  <c r="Y809" i="4"/>
  <c r="X809" i="4"/>
  <c r="W809" i="4"/>
  <c r="V809" i="4"/>
  <c r="E809" i="4"/>
  <c r="B809" i="4"/>
  <c r="Y808" i="4"/>
  <c r="X808" i="4"/>
  <c r="W808" i="4"/>
  <c r="V808" i="4"/>
  <c r="E808" i="4"/>
  <c r="B808" i="4"/>
  <c r="Y807" i="4"/>
  <c r="X807" i="4"/>
  <c r="W807" i="4"/>
  <c r="V807" i="4"/>
  <c r="E807" i="4"/>
  <c r="B807" i="4"/>
  <c r="Y806" i="4"/>
  <c r="X806" i="4"/>
  <c r="W806" i="4"/>
  <c r="V806" i="4"/>
  <c r="E806" i="4"/>
  <c r="B806" i="4"/>
  <c r="Y805" i="4"/>
  <c r="X805" i="4"/>
  <c r="W805" i="4"/>
  <c r="V805" i="4"/>
  <c r="E805" i="4"/>
  <c r="B805" i="4"/>
  <c r="Y804" i="4"/>
  <c r="X804" i="4"/>
  <c r="W804" i="4"/>
  <c r="V804" i="4"/>
  <c r="E804" i="4"/>
  <c r="B804" i="4"/>
  <c r="Y803" i="4"/>
  <c r="X803" i="4"/>
  <c r="W803" i="4"/>
  <c r="V803" i="4"/>
  <c r="E803" i="4"/>
  <c r="B803" i="4"/>
  <c r="Y802" i="4"/>
  <c r="X802" i="4"/>
  <c r="W802" i="4"/>
  <c r="V802" i="4"/>
  <c r="E802" i="4"/>
  <c r="B802" i="4"/>
  <c r="Y801" i="4"/>
  <c r="X801" i="4"/>
  <c r="W801" i="4"/>
  <c r="V801" i="4"/>
  <c r="E801" i="4"/>
  <c r="B801" i="4"/>
  <c r="Y800" i="4"/>
  <c r="X800" i="4"/>
  <c r="W800" i="4"/>
  <c r="V800" i="4"/>
  <c r="E800" i="4"/>
  <c r="B800" i="4"/>
  <c r="Y799" i="4"/>
  <c r="X799" i="4"/>
  <c r="W799" i="4"/>
  <c r="V799" i="4"/>
  <c r="E799" i="4"/>
  <c r="B799" i="4"/>
  <c r="Y798" i="4"/>
  <c r="X798" i="4"/>
  <c r="W798" i="4"/>
  <c r="V798" i="4"/>
  <c r="E798" i="4"/>
  <c r="B798" i="4"/>
  <c r="Y797" i="4"/>
  <c r="X797" i="4"/>
  <c r="W797" i="4"/>
  <c r="V797" i="4"/>
  <c r="E797" i="4"/>
  <c r="B797" i="4"/>
  <c r="Y796" i="4"/>
  <c r="X796" i="4"/>
  <c r="W796" i="4"/>
  <c r="V796" i="4"/>
  <c r="E796" i="4"/>
  <c r="B796" i="4"/>
  <c r="Y795" i="4"/>
  <c r="X795" i="4"/>
  <c r="W795" i="4"/>
  <c r="V795" i="4"/>
  <c r="E795" i="4"/>
  <c r="B795" i="4"/>
  <c r="Y794" i="4"/>
  <c r="X794" i="4"/>
  <c r="W794" i="4"/>
  <c r="V794" i="4"/>
  <c r="E794" i="4"/>
  <c r="B794" i="4"/>
  <c r="Y793" i="4"/>
  <c r="X793" i="4"/>
  <c r="W793" i="4"/>
  <c r="V793" i="4"/>
  <c r="E793" i="4"/>
  <c r="B793" i="4"/>
  <c r="Y792" i="4"/>
  <c r="X792" i="4"/>
  <c r="W792" i="4"/>
  <c r="V792" i="4"/>
  <c r="E792" i="4"/>
  <c r="B792" i="4"/>
  <c r="Y791" i="4"/>
  <c r="X791" i="4"/>
  <c r="W791" i="4"/>
  <c r="V791" i="4"/>
  <c r="E791" i="4"/>
  <c r="B791" i="4"/>
  <c r="Y790" i="4"/>
  <c r="X790" i="4"/>
  <c r="W790" i="4"/>
  <c r="V790" i="4"/>
  <c r="E790" i="4"/>
  <c r="B790" i="4"/>
  <c r="Y789" i="4"/>
  <c r="X789" i="4"/>
  <c r="W789" i="4"/>
  <c r="V789" i="4"/>
  <c r="E789" i="4"/>
  <c r="B789" i="4"/>
  <c r="Y788" i="4"/>
  <c r="X788" i="4"/>
  <c r="W788" i="4"/>
  <c r="V788" i="4"/>
  <c r="E788" i="4"/>
  <c r="B788" i="4"/>
  <c r="Y787" i="4"/>
  <c r="X787" i="4"/>
  <c r="W787" i="4"/>
  <c r="V787" i="4"/>
  <c r="E787" i="4"/>
  <c r="B787" i="4"/>
  <c r="Y786" i="4"/>
  <c r="X786" i="4"/>
  <c r="W786" i="4"/>
  <c r="V786" i="4"/>
  <c r="E786" i="4"/>
  <c r="B786" i="4"/>
  <c r="Y785" i="4"/>
  <c r="X785" i="4"/>
  <c r="W785" i="4"/>
  <c r="V785" i="4"/>
  <c r="E785" i="4"/>
  <c r="B785" i="4"/>
  <c r="Y784" i="4"/>
  <c r="X784" i="4"/>
  <c r="W784" i="4"/>
  <c r="V784" i="4"/>
  <c r="E784" i="4"/>
  <c r="B784" i="4"/>
  <c r="Y783" i="4"/>
  <c r="X783" i="4"/>
  <c r="W783" i="4"/>
  <c r="V783" i="4"/>
  <c r="E783" i="4"/>
  <c r="B783" i="4"/>
  <c r="Y782" i="4"/>
  <c r="X782" i="4"/>
  <c r="W782" i="4"/>
  <c r="V782" i="4"/>
  <c r="E782" i="4"/>
  <c r="B782" i="4"/>
  <c r="Y781" i="4"/>
  <c r="X781" i="4"/>
  <c r="W781" i="4"/>
  <c r="V781" i="4"/>
  <c r="E781" i="4"/>
  <c r="B781" i="4"/>
  <c r="Y780" i="4"/>
  <c r="X780" i="4"/>
  <c r="W780" i="4"/>
  <c r="V780" i="4"/>
  <c r="E780" i="4"/>
  <c r="B780" i="4"/>
  <c r="Y779" i="4"/>
  <c r="X779" i="4"/>
  <c r="W779" i="4"/>
  <c r="V779" i="4"/>
  <c r="E779" i="4"/>
  <c r="B779" i="4"/>
  <c r="Y778" i="4"/>
  <c r="X778" i="4"/>
  <c r="W778" i="4"/>
  <c r="V778" i="4"/>
  <c r="E778" i="4"/>
  <c r="B778" i="4"/>
  <c r="Y777" i="4"/>
  <c r="X777" i="4"/>
  <c r="W777" i="4"/>
  <c r="V777" i="4"/>
  <c r="E777" i="4"/>
  <c r="B777" i="4"/>
  <c r="Y776" i="4"/>
  <c r="X776" i="4"/>
  <c r="W776" i="4"/>
  <c r="V776" i="4"/>
  <c r="E776" i="4"/>
  <c r="B776" i="4"/>
  <c r="Y775" i="4"/>
  <c r="X775" i="4"/>
  <c r="W775" i="4"/>
  <c r="V775" i="4"/>
  <c r="E775" i="4"/>
  <c r="B775" i="4"/>
  <c r="Y774" i="4"/>
  <c r="X774" i="4"/>
  <c r="W774" i="4"/>
  <c r="V774" i="4"/>
  <c r="E774" i="4"/>
  <c r="B774" i="4"/>
  <c r="Y773" i="4"/>
  <c r="X773" i="4"/>
  <c r="W773" i="4"/>
  <c r="V773" i="4"/>
  <c r="E773" i="4"/>
  <c r="B773" i="4"/>
  <c r="Y772" i="4"/>
  <c r="X772" i="4"/>
  <c r="W772" i="4"/>
  <c r="V772" i="4"/>
  <c r="E772" i="4"/>
  <c r="B772" i="4"/>
  <c r="Y771" i="4"/>
  <c r="X771" i="4"/>
  <c r="W771" i="4"/>
  <c r="V771" i="4"/>
  <c r="E771" i="4"/>
  <c r="B771" i="4"/>
  <c r="Y770" i="4"/>
  <c r="X770" i="4"/>
  <c r="W770" i="4"/>
  <c r="V770" i="4"/>
  <c r="E770" i="4"/>
  <c r="B770" i="4"/>
  <c r="Y769" i="4"/>
  <c r="X769" i="4"/>
  <c r="W769" i="4"/>
  <c r="V769" i="4"/>
  <c r="E769" i="4"/>
  <c r="B769" i="4"/>
  <c r="Y768" i="4"/>
  <c r="X768" i="4"/>
  <c r="W768" i="4"/>
  <c r="V768" i="4"/>
  <c r="E768" i="4"/>
  <c r="B768" i="4"/>
  <c r="Y767" i="4"/>
  <c r="X767" i="4"/>
  <c r="W767" i="4"/>
  <c r="V767" i="4"/>
  <c r="E767" i="4"/>
  <c r="B767" i="4"/>
  <c r="Y766" i="4"/>
  <c r="X766" i="4"/>
  <c r="W766" i="4"/>
  <c r="V766" i="4"/>
  <c r="E766" i="4"/>
  <c r="B766" i="4"/>
  <c r="Y765" i="4"/>
  <c r="X765" i="4"/>
  <c r="W765" i="4"/>
  <c r="V765" i="4"/>
  <c r="E765" i="4"/>
  <c r="B765" i="4"/>
  <c r="Y764" i="4"/>
  <c r="X764" i="4"/>
  <c r="W764" i="4"/>
  <c r="V764" i="4"/>
  <c r="E764" i="4"/>
  <c r="B764" i="4"/>
  <c r="Y763" i="4"/>
  <c r="X763" i="4"/>
  <c r="W763" i="4"/>
  <c r="V763" i="4"/>
  <c r="E763" i="4"/>
  <c r="B763" i="4"/>
  <c r="Y762" i="4"/>
  <c r="X762" i="4"/>
  <c r="W762" i="4"/>
  <c r="V762" i="4"/>
  <c r="E762" i="4"/>
  <c r="B762" i="4"/>
  <c r="Y761" i="4"/>
  <c r="X761" i="4"/>
  <c r="W761" i="4"/>
  <c r="V761" i="4"/>
  <c r="E761" i="4"/>
  <c r="B761" i="4"/>
  <c r="Y760" i="4"/>
  <c r="X760" i="4"/>
  <c r="W760" i="4"/>
  <c r="V760" i="4"/>
  <c r="E760" i="4"/>
  <c r="B760" i="4"/>
  <c r="Y759" i="4"/>
  <c r="X759" i="4"/>
  <c r="W759" i="4"/>
  <c r="V759" i="4"/>
  <c r="E759" i="4"/>
  <c r="B759" i="4"/>
  <c r="Y758" i="4"/>
  <c r="X758" i="4"/>
  <c r="W758" i="4"/>
  <c r="V758" i="4"/>
  <c r="E758" i="4"/>
  <c r="B758" i="4"/>
  <c r="Y757" i="4"/>
  <c r="X757" i="4"/>
  <c r="W757" i="4"/>
  <c r="V757" i="4"/>
  <c r="E757" i="4"/>
  <c r="B757" i="4"/>
  <c r="Y756" i="4"/>
  <c r="X756" i="4"/>
  <c r="W756" i="4"/>
  <c r="V756" i="4"/>
  <c r="E756" i="4"/>
  <c r="B756" i="4"/>
  <c r="Y755" i="4"/>
  <c r="X755" i="4"/>
  <c r="W755" i="4"/>
  <c r="V755" i="4"/>
  <c r="E755" i="4"/>
  <c r="B755" i="4"/>
  <c r="Y754" i="4"/>
  <c r="X754" i="4"/>
  <c r="W754" i="4"/>
  <c r="V754" i="4"/>
  <c r="E754" i="4"/>
  <c r="B754" i="4"/>
  <c r="Y753" i="4"/>
  <c r="X753" i="4"/>
  <c r="W753" i="4"/>
  <c r="V753" i="4"/>
  <c r="E753" i="4"/>
  <c r="B753" i="4"/>
  <c r="Y752" i="4"/>
  <c r="X752" i="4"/>
  <c r="W752" i="4"/>
  <c r="V752" i="4"/>
  <c r="E752" i="4"/>
  <c r="B752" i="4"/>
  <c r="Y751" i="4"/>
  <c r="X751" i="4"/>
  <c r="W751" i="4"/>
  <c r="V751" i="4"/>
  <c r="E751" i="4"/>
  <c r="B751" i="4"/>
  <c r="Y750" i="4"/>
  <c r="X750" i="4"/>
  <c r="W750" i="4"/>
  <c r="V750" i="4"/>
  <c r="E750" i="4"/>
  <c r="B750" i="4"/>
  <c r="Y749" i="4"/>
  <c r="X749" i="4"/>
  <c r="W749" i="4"/>
  <c r="V749" i="4"/>
  <c r="E749" i="4"/>
  <c r="B749" i="4"/>
  <c r="Y748" i="4"/>
  <c r="X748" i="4"/>
  <c r="W748" i="4"/>
  <c r="V748" i="4"/>
  <c r="E748" i="4"/>
  <c r="B748" i="4"/>
  <c r="Y747" i="4"/>
  <c r="X747" i="4"/>
  <c r="W747" i="4"/>
  <c r="V747" i="4"/>
  <c r="E747" i="4"/>
  <c r="B747" i="4"/>
  <c r="Y746" i="4"/>
  <c r="X746" i="4"/>
  <c r="W746" i="4"/>
  <c r="V746" i="4"/>
  <c r="E746" i="4"/>
  <c r="B746" i="4"/>
  <c r="Y745" i="4"/>
  <c r="X745" i="4"/>
  <c r="W745" i="4"/>
  <c r="V745" i="4"/>
  <c r="E745" i="4"/>
  <c r="B745" i="4"/>
  <c r="Y744" i="4"/>
  <c r="X744" i="4"/>
  <c r="W744" i="4"/>
  <c r="V744" i="4"/>
  <c r="E744" i="4"/>
  <c r="B744" i="4"/>
  <c r="Y743" i="4"/>
  <c r="X743" i="4"/>
  <c r="W743" i="4"/>
  <c r="V743" i="4"/>
  <c r="E743" i="4"/>
  <c r="B743" i="4"/>
  <c r="Y742" i="4"/>
  <c r="X742" i="4"/>
  <c r="W742" i="4"/>
  <c r="V742" i="4"/>
  <c r="E742" i="4"/>
  <c r="B742" i="4"/>
  <c r="Y741" i="4"/>
  <c r="X741" i="4"/>
  <c r="W741" i="4"/>
  <c r="V741" i="4"/>
  <c r="E741" i="4"/>
  <c r="B741" i="4"/>
  <c r="Y740" i="4"/>
  <c r="X740" i="4"/>
  <c r="W740" i="4"/>
  <c r="V740" i="4"/>
  <c r="E740" i="4"/>
  <c r="B740" i="4"/>
  <c r="Y739" i="4"/>
  <c r="X739" i="4"/>
  <c r="W739" i="4"/>
  <c r="V739" i="4"/>
  <c r="E739" i="4"/>
  <c r="B739" i="4"/>
  <c r="Y738" i="4"/>
  <c r="X738" i="4"/>
  <c r="W738" i="4"/>
  <c r="V738" i="4"/>
  <c r="E738" i="4"/>
  <c r="B738" i="4"/>
  <c r="Y737" i="4"/>
  <c r="X737" i="4"/>
  <c r="W737" i="4"/>
  <c r="V737" i="4"/>
  <c r="E737" i="4"/>
  <c r="B737" i="4"/>
  <c r="Y736" i="4"/>
  <c r="X736" i="4"/>
  <c r="W736" i="4"/>
  <c r="V736" i="4"/>
  <c r="E736" i="4"/>
  <c r="B736" i="4"/>
  <c r="Y735" i="4"/>
  <c r="X735" i="4"/>
  <c r="W735" i="4"/>
  <c r="V735" i="4"/>
  <c r="E735" i="4"/>
  <c r="B735" i="4"/>
  <c r="Y734" i="4"/>
  <c r="X734" i="4"/>
  <c r="W734" i="4"/>
  <c r="V734" i="4"/>
  <c r="E734" i="4"/>
  <c r="B734" i="4"/>
  <c r="Y733" i="4"/>
  <c r="X733" i="4"/>
  <c r="W733" i="4"/>
  <c r="V733" i="4"/>
  <c r="E733" i="4"/>
  <c r="B733" i="4"/>
  <c r="Y732" i="4"/>
  <c r="X732" i="4"/>
  <c r="W732" i="4"/>
  <c r="V732" i="4"/>
  <c r="E732" i="4"/>
  <c r="B732" i="4"/>
  <c r="Y731" i="4"/>
  <c r="X731" i="4"/>
  <c r="W731" i="4"/>
  <c r="V731" i="4"/>
  <c r="E731" i="4"/>
  <c r="B731" i="4"/>
  <c r="Y730" i="4"/>
  <c r="X730" i="4"/>
  <c r="W730" i="4"/>
  <c r="V730" i="4"/>
  <c r="E730" i="4"/>
  <c r="B730" i="4"/>
  <c r="Y729" i="4"/>
  <c r="X729" i="4"/>
  <c r="W729" i="4"/>
  <c r="V729" i="4"/>
  <c r="E729" i="4"/>
  <c r="B729" i="4"/>
  <c r="Y728" i="4"/>
  <c r="X728" i="4"/>
  <c r="W728" i="4"/>
  <c r="V728" i="4"/>
  <c r="E728" i="4"/>
  <c r="B728" i="4"/>
  <c r="Y727" i="4"/>
  <c r="X727" i="4"/>
  <c r="W727" i="4"/>
  <c r="V727" i="4"/>
  <c r="E727" i="4"/>
  <c r="B727" i="4"/>
  <c r="Y726" i="4"/>
  <c r="X726" i="4"/>
  <c r="W726" i="4"/>
  <c r="V726" i="4"/>
  <c r="E726" i="4"/>
  <c r="B726" i="4"/>
  <c r="Y725" i="4"/>
  <c r="X725" i="4"/>
  <c r="W725" i="4"/>
  <c r="V725" i="4"/>
  <c r="E725" i="4"/>
  <c r="B725" i="4"/>
  <c r="Y724" i="4"/>
  <c r="X724" i="4"/>
  <c r="W724" i="4"/>
  <c r="V724" i="4"/>
  <c r="E724" i="4"/>
  <c r="B724" i="4"/>
  <c r="Y723" i="4"/>
  <c r="X723" i="4"/>
  <c r="W723" i="4"/>
  <c r="V723" i="4"/>
  <c r="E723" i="4"/>
  <c r="B723" i="4"/>
  <c r="Y722" i="4"/>
  <c r="X722" i="4"/>
  <c r="W722" i="4"/>
  <c r="V722" i="4"/>
  <c r="E722" i="4"/>
  <c r="B722" i="4"/>
  <c r="Y721" i="4"/>
  <c r="X721" i="4"/>
  <c r="W721" i="4"/>
  <c r="V721" i="4"/>
  <c r="E721" i="4"/>
  <c r="B721" i="4"/>
  <c r="Y720" i="4"/>
  <c r="X720" i="4"/>
  <c r="W720" i="4"/>
  <c r="V720" i="4"/>
  <c r="E720" i="4"/>
  <c r="B720" i="4"/>
  <c r="Y719" i="4"/>
  <c r="X719" i="4"/>
  <c r="W719" i="4"/>
  <c r="V719" i="4"/>
  <c r="E719" i="4"/>
  <c r="B719" i="4"/>
  <c r="Y718" i="4"/>
  <c r="X718" i="4"/>
  <c r="W718" i="4"/>
  <c r="V718" i="4"/>
  <c r="E718" i="4"/>
  <c r="B718" i="4"/>
  <c r="Y717" i="4"/>
  <c r="X717" i="4"/>
  <c r="W717" i="4"/>
  <c r="V717" i="4"/>
  <c r="E717" i="4"/>
  <c r="B717" i="4"/>
  <c r="Y716" i="4"/>
  <c r="X716" i="4"/>
  <c r="W716" i="4"/>
  <c r="V716" i="4"/>
  <c r="E716" i="4"/>
  <c r="B716" i="4"/>
  <c r="Y715" i="4"/>
  <c r="X715" i="4"/>
  <c r="W715" i="4"/>
  <c r="V715" i="4"/>
  <c r="E715" i="4"/>
  <c r="B715" i="4"/>
  <c r="Y714" i="4"/>
  <c r="X714" i="4"/>
  <c r="W714" i="4"/>
  <c r="V714" i="4"/>
  <c r="E714" i="4"/>
  <c r="B714" i="4"/>
  <c r="Y713" i="4"/>
  <c r="X713" i="4"/>
  <c r="W713" i="4"/>
  <c r="V713" i="4"/>
  <c r="E713" i="4"/>
  <c r="B713" i="4"/>
  <c r="Y712" i="4"/>
  <c r="X712" i="4"/>
  <c r="W712" i="4"/>
  <c r="V712" i="4"/>
  <c r="E712" i="4"/>
  <c r="B712" i="4"/>
  <c r="Y711" i="4"/>
  <c r="X711" i="4"/>
  <c r="W711" i="4"/>
  <c r="V711" i="4"/>
  <c r="E711" i="4"/>
  <c r="B711" i="4"/>
  <c r="Y710" i="4"/>
  <c r="X710" i="4"/>
  <c r="W710" i="4"/>
  <c r="V710" i="4"/>
  <c r="E710" i="4"/>
  <c r="B710" i="4"/>
  <c r="Y709" i="4"/>
  <c r="X709" i="4"/>
  <c r="W709" i="4"/>
  <c r="V709" i="4"/>
  <c r="E709" i="4"/>
  <c r="B709" i="4"/>
  <c r="Y708" i="4"/>
  <c r="X708" i="4"/>
  <c r="W708" i="4"/>
  <c r="V708" i="4"/>
  <c r="E708" i="4"/>
  <c r="B708" i="4"/>
  <c r="Y707" i="4"/>
  <c r="X707" i="4"/>
  <c r="W707" i="4"/>
  <c r="V707" i="4"/>
  <c r="E707" i="4"/>
  <c r="B707" i="4"/>
  <c r="Y706" i="4"/>
  <c r="X706" i="4"/>
  <c r="W706" i="4"/>
  <c r="V706" i="4"/>
  <c r="E706" i="4"/>
  <c r="B706" i="4"/>
  <c r="Y705" i="4"/>
  <c r="X705" i="4"/>
  <c r="W705" i="4"/>
  <c r="V705" i="4"/>
  <c r="E705" i="4"/>
  <c r="B705" i="4"/>
  <c r="Y704" i="4"/>
  <c r="X704" i="4"/>
  <c r="W704" i="4"/>
  <c r="V704" i="4"/>
  <c r="E704" i="4"/>
  <c r="B704" i="4"/>
  <c r="Y703" i="4"/>
  <c r="X703" i="4"/>
  <c r="W703" i="4"/>
  <c r="V703" i="4"/>
  <c r="E703" i="4"/>
  <c r="B703" i="4"/>
  <c r="Y702" i="4"/>
  <c r="X702" i="4"/>
  <c r="W702" i="4"/>
  <c r="V702" i="4"/>
  <c r="E702" i="4"/>
  <c r="B702" i="4"/>
  <c r="Y701" i="4"/>
  <c r="X701" i="4"/>
  <c r="W701" i="4"/>
  <c r="V701" i="4"/>
  <c r="E701" i="4"/>
  <c r="B701" i="4"/>
  <c r="Y700" i="4"/>
  <c r="X700" i="4"/>
  <c r="W700" i="4"/>
  <c r="V700" i="4"/>
  <c r="E700" i="4"/>
  <c r="B700" i="4"/>
  <c r="Y699" i="4"/>
  <c r="X699" i="4"/>
  <c r="W699" i="4"/>
  <c r="V699" i="4"/>
  <c r="E699" i="4"/>
  <c r="B699" i="4"/>
  <c r="Y698" i="4"/>
  <c r="X698" i="4"/>
  <c r="W698" i="4"/>
  <c r="V698" i="4"/>
  <c r="E698" i="4"/>
  <c r="B698" i="4"/>
  <c r="Y697" i="4"/>
  <c r="X697" i="4"/>
  <c r="W697" i="4"/>
  <c r="V697" i="4"/>
  <c r="E697" i="4"/>
  <c r="B697" i="4"/>
  <c r="Y696" i="4"/>
  <c r="X696" i="4"/>
  <c r="W696" i="4"/>
  <c r="V696" i="4"/>
  <c r="E696" i="4"/>
  <c r="B696" i="4"/>
  <c r="Y695" i="4"/>
  <c r="X695" i="4"/>
  <c r="W695" i="4"/>
  <c r="V695" i="4"/>
  <c r="E695" i="4"/>
  <c r="B695" i="4"/>
  <c r="Y694" i="4"/>
  <c r="X694" i="4"/>
  <c r="W694" i="4"/>
  <c r="V694" i="4"/>
  <c r="E694" i="4"/>
  <c r="B694" i="4"/>
  <c r="Y693" i="4"/>
  <c r="X693" i="4"/>
  <c r="W693" i="4"/>
  <c r="V693" i="4"/>
  <c r="E693" i="4"/>
  <c r="B693" i="4"/>
  <c r="Y692" i="4"/>
  <c r="X692" i="4"/>
  <c r="W692" i="4"/>
  <c r="V692" i="4"/>
  <c r="E692" i="4"/>
  <c r="B692" i="4"/>
  <c r="Y691" i="4"/>
  <c r="X691" i="4"/>
  <c r="W691" i="4"/>
  <c r="V691" i="4"/>
  <c r="E691" i="4"/>
  <c r="B691" i="4"/>
  <c r="Y690" i="4"/>
  <c r="X690" i="4"/>
  <c r="W690" i="4"/>
  <c r="V690" i="4"/>
  <c r="E690" i="4"/>
  <c r="B690" i="4"/>
  <c r="Y689" i="4"/>
  <c r="X689" i="4"/>
  <c r="W689" i="4"/>
  <c r="V689" i="4"/>
  <c r="E689" i="4"/>
  <c r="B689" i="4"/>
  <c r="Y688" i="4"/>
  <c r="X688" i="4"/>
  <c r="W688" i="4"/>
  <c r="V688" i="4"/>
  <c r="E688" i="4"/>
  <c r="B688" i="4"/>
  <c r="Y687" i="4"/>
  <c r="X687" i="4"/>
  <c r="W687" i="4"/>
  <c r="V687" i="4"/>
  <c r="E687" i="4"/>
  <c r="B687" i="4"/>
  <c r="Y686" i="4"/>
  <c r="X686" i="4"/>
  <c r="W686" i="4"/>
  <c r="V686" i="4"/>
  <c r="E686" i="4"/>
  <c r="B686" i="4"/>
  <c r="Y685" i="4"/>
  <c r="X685" i="4"/>
  <c r="W685" i="4"/>
  <c r="V685" i="4"/>
  <c r="E685" i="4"/>
  <c r="B685" i="4"/>
  <c r="Y684" i="4"/>
  <c r="X684" i="4"/>
  <c r="W684" i="4"/>
  <c r="V684" i="4"/>
  <c r="E684" i="4"/>
  <c r="B684" i="4"/>
  <c r="Y683" i="4"/>
  <c r="X683" i="4"/>
  <c r="W683" i="4"/>
  <c r="V683" i="4"/>
  <c r="E683" i="4"/>
  <c r="B683" i="4"/>
  <c r="Y682" i="4"/>
  <c r="X682" i="4"/>
  <c r="W682" i="4"/>
  <c r="V682" i="4"/>
  <c r="E682" i="4"/>
  <c r="B682" i="4"/>
  <c r="Y681" i="4"/>
  <c r="X681" i="4"/>
  <c r="W681" i="4"/>
  <c r="V681" i="4"/>
  <c r="E681" i="4"/>
  <c r="B681" i="4"/>
  <c r="Y680" i="4"/>
  <c r="X680" i="4"/>
  <c r="W680" i="4"/>
  <c r="V680" i="4"/>
  <c r="E680" i="4"/>
  <c r="B680" i="4"/>
  <c r="Y679" i="4"/>
  <c r="X679" i="4"/>
  <c r="W679" i="4"/>
  <c r="V679" i="4"/>
  <c r="E679" i="4"/>
  <c r="B679" i="4"/>
  <c r="Y678" i="4"/>
  <c r="X678" i="4"/>
  <c r="W678" i="4"/>
  <c r="V678" i="4"/>
  <c r="E678" i="4"/>
  <c r="B678" i="4"/>
  <c r="Y677" i="4"/>
  <c r="X677" i="4"/>
  <c r="W677" i="4"/>
  <c r="V677" i="4"/>
  <c r="E677" i="4"/>
  <c r="B677" i="4"/>
  <c r="Y676" i="4"/>
  <c r="X676" i="4"/>
  <c r="W676" i="4"/>
  <c r="V676" i="4"/>
  <c r="E676" i="4"/>
  <c r="B676" i="4"/>
  <c r="Y675" i="4"/>
  <c r="X675" i="4"/>
  <c r="W675" i="4"/>
  <c r="V675" i="4"/>
  <c r="E675" i="4"/>
  <c r="B675" i="4"/>
  <c r="Y674" i="4"/>
  <c r="X674" i="4"/>
  <c r="W674" i="4"/>
  <c r="V674" i="4"/>
  <c r="E674" i="4"/>
  <c r="B674" i="4"/>
  <c r="Y673" i="4"/>
  <c r="X673" i="4"/>
  <c r="W673" i="4"/>
  <c r="V673" i="4"/>
  <c r="E673" i="4"/>
  <c r="B673" i="4"/>
  <c r="Y672" i="4"/>
  <c r="X672" i="4"/>
  <c r="W672" i="4"/>
  <c r="V672" i="4"/>
  <c r="E672" i="4"/>
  <c r="B672" i="4"/>
  <c r="Y671" i="4"/>
  <c r="X671" i="4"/>
  <c r="W671" i="4"/>
  <c r="V671" i="4"/>
  <c r="E671" i="4"/>
  <c r="B671" i="4"/>
  <c r="Y670" i="4"/>
  <c r="X670" i="4"/>
  <c r="W670" i="4"/>
  <c r="V670" i="4"/>
  <c r="E670" i="4"/>
  <c r="B670" i="4"/>
  <c r="Y669" i="4"/>
  <c r="X669" i="4"/>
  <c r="W669" i="4"/>
  <c r="V669" i="4"/>
  <c r="E669" i="4"/>
  <c r="B669" i="4"/>
  <c r="Y668" i="4"/>
  <c r="X668" i="4"/>
  <c r="W668" i="4"/>
  <c r="V668" i="4"/>
  <c r="E668" i="4"/>
  <c r="B668" i="4"/>
  <c r="Y667" i="4"/>
  <c r="X667" i="4"/>
  <c r="W667" i="4"/>
  <c r="V667" i="4"/>
  <c r="E667" i="4"/>
  <c r="B667" i="4"/>
  <c r="Y666" i="4"/>
  <c r="X666" i="4"/>
  <c r="W666" i="4"/>
  <c r="V666" i="4"/>
  <c r="E666" i="4"/>
  <c r="B666" i="4"/>
  <c r="Y665" i="4"/>
  <c r="X665" i="4"/>
  <c r="W665" i="4"/>
  <c r="V665" i="4"/>
  <c r="E665" i="4"/>
  <c r="B665" i="4"/>
  <c r="Y664" i="4"/>
  <c r="X664" i="4"/>
  <c r="W664" i="4"/>
  <c r="V664" i="4"/>
  <c r="E664" i="4"/>
  <c r="B664" i="4"/>
  <c r="Y663" i="4"/>
  <c r="X663" i="4"/>
  <c r="W663" i="4"/>
  <c r="V663" i="4"/>
  <c r="E663" i="4"/>
  <c r="B663" i="4"/>
  <c r="Y662" i="4"/>
  <c r="X662" i="4"/>
  <c r="W662" i="4"/>
  <c r="V662" i="4"/>
  <c r="E662" i="4"/>
  <c r="B662" i="4"/>
  <c r="Y661" i="4"/>
  <c r="X661" i="4"/>
  <c r="W661" i="4"/>
  <c r="V661" i="4"/>
  <c r="E661" i="4"/>
  <c r="B661" i="4"/>
  <c r="Y660" i="4"/>
  <c r="X660" i="4"/>
  <c r="W660" i="4"/>
  <c r="V660" i="4"/>
  <c r="E660" i="4"/>
  <c r="B660" i="4"/>
  <c r="Y659" i="4"/>
  <c r="X659" i="4"/>
  <c r="W659" i="4"/>
  <c r="V659" i="4"/>
  <c r="E659" i="4"/>
  <c r="B659" i="4"/>
  <c r="Y658" i="4"/>
  <c r="X658" i="4"/>
  <c r="W658" i="4"/>
  <c r="V658" i="4"/>
  <c r="E658" i="4"/>
  <c r="B658" i="4"/>
  <c r="Y657" i="4"/>
  <c r="X657" i="4"/>
  <c r="W657" i="4"/>
  <c r="V657" i="4"/>
  <c r="E657" i="4"/>
  <c r="B657" i="4"/>
  <c r="Y656" i="4"/>
  <c r="X656" i="4"/>
  <c r="W656" i="4"/>
  <c r="V656" i="4"/>
  <c r="E656" i="4"/>
  <c r="B656" i="4"/>
  <c r="Y655" i="4"/>
  <c r="X655" i="4"/>
  <c r="W655" i="4"/>
  <c r="V655" i="4"/>
  <c r="E655" i="4"/>
  <c r="B655" i="4"/>
  <c r="Y654" i="4"/>
  <c r="X654" i="4"/>
  <c r="W654" i="4"/>
  <c r="V654" i="4"/>
  <c r="E654" i="4"/>
  <c r="B654" i="4"/>
  <c r="Y653" i="4"/>
  <c r="X653" i="4"/>
  <c r="W653" i="4"/>
  <c r="V653" i="4"/>
  <c r="E653" i="4"/>
  <c r="B653" i="4"/>
  <c r="Y652" i="4"/>
  <c r="X652" i="4"/>
  <c r="W652" i="4"/>
  <c r="V652" i="4"/>
  <c r="E652" i="4"/>
  <c r="B652" i="4"/>
  <c r="Y651" i="4"/>
  <c r="X651" i="4"/>
  <c r="W651" i="4"/>
  <c r="V651" i="4"/>
  <c r="E651" i="4"/>
  <c r="B651" i="4"/>
  <c r="Y650" i="4"/>
  <c r="X650" i="4"/>
  <c r="W650" i="4"/>
  <c r="V650" i="4"/>
  <c r="E650" i="4"/>
  <c r="B650" i="4"/>
  <c r="Y649" i="4"/>
  <c r="X649" i="4"/>
  <c r="W649" i="4"/>
  <c r="V649" i="4"/>
  <c r="E649" i="4"/>
  <c r="B649" i="4"/>
  <c r="Y648" i="4"/>
  <c r="X648" i="4"/>
  <c r="W648" i="4"/>
  <c r="V648" i="4"/>
  <c r="E648" i="4"/>
  <c r="B648" i="4"/>
  <c r="Y647" i="4"/>
  <c r="X647" i="4"/>
  <c r="W647" i="4"/>
  <c r="V647" i="4"/>
  <c r="E647" i="4"/>
  <c r="B647" i="4"/>
  <c r="Y646" i="4"/>
  <c r="X646" i="4"/>
  <c r="W646" i="4"/>
  <c r="V646" i="4"/>
  <c r="E646" i="4"/>
  <c r="B646" i="4"/>
  <c r="Y645" i="4"/>
  <c r="X645" i="4"/>
  <c r="W645" i="4"/>
  <c r="V645" i="4"/>
  <c r="E645" i="4"/>
  <c r="B645" i="4"/>
  <c r="Y644" i="4"/>
  <c r="X644" i="4"/>
  <c r="W644" i="4"/>
  <c r="V644" i="4"/>
  <c r="E644" i="4"/>
  <c r="B644" i="4"/>
  <c r="Y643" i="4"/>
  <c r="X643" i="4"/>
  <c r="W643" i="4"/>
  <c r="V643" i="4"/>
  <c r="E643" i="4"/>
  <c r="B643" i="4"/>
  <c r="Y642" i="4"/>
  <c r="X642" i="4"/>
  <c r="W642" i="4"/>
  <c r="V642" i="4"/>
  <c r="E642" i="4"/>
  <c r="B642" i="4"/>
  <c r="Y641" i="4"/>
  <c r="X641" i="4"/>
  <c r="W641" i="4"/>
  <c r="V641" i="4"/>
  <c r="E641" i="4"/>
  <c r="B641" i="4"/>
  <c r="Y640" i="4"/>
  <c r="X640" i="4"/>
  <c r="W640" i="4"/>
  <c r="V640" i="4"/>
  <c r="E640" i="4"/>
  <c r="B640" i="4"/>
  <c r="Y639" i="4"/>
  <c r="X639" i="4"/>
  <c r="W639" i="4"/>
  <c r="V639" i="4"/>
  <c r="E639" i="4"/>
  <c r="B639" i="4"/>
  <c r="Y638" i="4"/>
  <c r="X638" i="4"/>
  <c r="W638" i="4"/>
  <c r="V638" i="4"/>
  <c r="E638" i="4"/>
  <c r="B638" i="4"/>
  <c r="Y637" i="4"/>
  <c r="X637" i="4"/>
  <c r="W637" i="4"/>
  <c r="V637" i="4"/>
  <c r="E637" i="4"/>
  <c r="B637" i="4"/>
  <c r="Y636" i="4"/>
  <c r="X636" i="4"/>
  <c r="W636" i="4"/>
  <c r="V636" i="4"/>
  <c r="E636" i="4"/>
  <c r="B636" i="4"/>
  <c r="Y635" i="4"/>
  <c r="X635" i="4"/>
  <c r="W635" i="4"/>
  <c r="V635" i="4"/>
  <c r="E635" i="4"/>
  <c r="B635" i="4"/>
  <c r="Y634" i="4"/>
  <c r="X634" i="4"/>
  <c r="W634" i="4"/>
  <c r="V634" i="4"/>
  <c r="E634" i="4"/>
  <c r="B634" i="4"/>
  <c r="Y633" i="4"/>
  <c r="X633" i="4"/>
  <c r="W633" i="4"/>
  <c r="V633" i="4"/>
  <c r="E633" i="4"/>
  <c r="B633" i="4"/>
  <c r="Y632" i="4"/>
  <c r="X632" i="4"/>
  <c r="W632" i="4"/>
  <c r="V632" i="4"/>
  <c r="E632" i="4"/>
  <c r="B632" i="4"/>
  <c r="Y631" i="4"/>
  <c r="X631" i="4"/>
  <c r="W631" i="4"/>
  <c r="V631" i="4"/>
  <c r="E631" i="4"/>
  <c r="B631" i="4"/>
  <c r="Y630" i="4"/>
  <c r="X630" i="4"/>
  <c r="W630" i="4"/>
  <c r="V630" i="4"/>
  <c r="E630" i="4"/>
  <c r="B630" i="4"/>
  <c r="Y629" i="4"/>
  <c r="X629" i="4"/>
  <c r="W629" i="4"/>
  <c r="V629" i="4"/>
  <c r="E629" i="4"/>
  <c r="B629" i="4"/>
  <c r="Y628" i="4"/>
  <c r="X628" i="4"/>
  <c r="W628" i="4"/>
  <c r="V628" i="4"/>
  <c r="E628" i="4"/>
  <c r="B628" i="4"/>
  <c r="Y627" i="4"/>
  <c r="X627" i="4"/>
  <c r="W627" i="4"/>
  <c r="V627" i="4"/>
  <c r="E627" i="4"/>
  <c r="B627" i="4"/>
  <c r="Y626" i="4"/>
  <c r="X626" i="4"/>
  <c r="W626" i="4"/>
  <c r="V626" i="4"/>
  <c r="E626" i="4"/>
  <c r="B626" i="4"/>
  <c r="Y625" i="4"/>
  <c r="X625" i="4"/>
  <c r="W625" i="4"/>
  <c r="V625" i="4"/>
  <c r="E625" i="4"/>
  <c r="B625" i="4"/>
  <c r="Y624" i="4"/>
  <c r="X624" i="4"/>
  <c r="W624" i="4"/>
  <c r="V624" i="4"/>
  <c r="E624" i="4"/>
  <c r="B624" i="4"/>
  <c r="Y623" i="4"/>
  <c r="X623" i="4"/>
  <c r="W623" i="4"/>
  <c r="V623" i="4"/>
  <c r="E623" i="4"/>
  <c r="B623" i="4"/>
  <c r="Y622" i="4"/>
  <c r="X622" i="4"/>
  <c r="W622" i="4"/>
  <c r="V622" i="4"/>
  <c r="E622" i="4"/>
  <c r="B622" i="4"/>
  <c r="Y621" i="4"/>
  <c r="X621" i="4"/>
  <c r="W621" i="4"/>
  <c r="V621" i="4"/>
  <c r="E621" i="4"/>
  <c r="B621" i="4"/>
  <c r="Y620" i="4"/>
  <c r="X620" i="4"/>
  <c r="W620" i="4"/>
  <c r="V620" i="4"/>
  <c r="E620" i="4"/>
  <c r="B620" i="4"/>
  <c r="Y619" i="4"/>
  <c r="X619" i="4"/>
  <c r="W619" i="4"/>
  <c r="V619" i="4"/>
  <c r="E619" i="4"/>
  <c r="B619" i="4"/>
  <c r="Y618" i="4"/>
  <c r="X618" i="4"/>
  <c r="W618" i="4"/>
  <c r="V618" i="4"/>
  <c r="E618" i="4"/>
  <c r="B618" i="4"/>
  <c r="Y617" i="4"/>
  <c r="X617" i="4"/>
  <c r="W617" i="4"/>
  <c r="V617" i="4"/>
  <c r="E617" i="4"/>
  <c r="B617" i="4"/>
  <c r="Y616" i="4"/>
  <c r="X616" i="4"/>
  <c r="W616" i="4"/>
  <c r="V616" i="4"/>
  <c r="E616" i="4"/>
  <c r="B616" i="4"/>
  <c r="Y615" i="4"/>
  <c r="X615" i="4"/>
  <c r="W615" i="4"/>
  <c r="V615" i="4"/>
  <c r="E615" i="4"/>
  <c r="B615" i="4"/>
  <c r="Y614" i="4"/>
  <c r="X614" i="4"/>
  <c r="W614" i="4"/>
  <c r="V614" i="4"/>
  <c r="E614" i="4"/>
  <c r="B614" i="4"/>
  <c r="Y613" i="4"/>
  <c r="X613" i="4"/>
  <c r="W613" i="4"/>
  <c r="V613" i="4"/>
  <c r="E613" i="4"/>
  <c r="B613" i="4"/>
  <c r="Y612" i="4"/>
  <c r="X612" i="4"/>
  <c r="W612" i="4"/>
  <c r="V612" i="4"/>
  <c r="E612" i="4"/>
  <c r="B612" i="4"/>
  <c r="Y611" i="4"/>
  <c r="X611" i="4"/>
  <c r="W611" i="4"/>
  <c r="V611" i="4"/>
  <c r="E611" i="4"/>
  <c r="B611" i="4"/>
  <c r="Y610" i="4"/>
  <c r="X610" i="4"/>
  <c r="W610" i="4"/>
  <c r="V610" i="4"/>
  <c r="E610" i="4"/>
  <c r="B610" i="4"/>
  <c r="Y609" i="4"/>
  <c r="X609" i="4"/>
  <c r="W609" i="4"/>
  <c r="V609" i="4"/>
  <c r="E609" i="4"/>
  <c r="B609" i="4"/>
  <c r="Y608" i="4"/>
  <c r="X608" i="4"/>
  <c r="W608" i="4"/>
  <c r="V608" i="4"/>
  <c r="E608" i="4"/>
  <c r="B608" i="4"/>
  <c r="Y607" i="4"/>
  <c r="X607" i="4"/>
  <c r="W607" i="4"/>
  <c r="V607" i="4"/>
  <c r="E607" i="4"/>
  <c r="B607" i="4"/>
  <c r="Y606" i="4"/>
  <c r="X606" i="4"/>
  <c r="W606" i="4"/>
  <c r="V606" i="4"/>
  <c r="E606" i="4"/>
  <c r="B606" i="4"/>
  <c r="Y605" i="4"/>
  <c r="X605" i="4"/>
  <c r="W605" i="4"/>
  <c r="V605" i="4"/>
  <c r="E605" i="4"/>
  <c r="B605" i="4"/>
  <c r="Y604" i="4"/>
  <c r="X604" i="4"/>
  <c r="W604" i="4"/>
  <c r="V604" i="4"/>
  <c r="E604" i="4"/>
  <c r="B604" i="4"/>
  <c r="Y603" i="4"/>
  <c r="X603" i="4"/>
  <c r="W603" i="4"/>
  <c r="V603" i="4"/>
  <c r="E603" i="4"/>
  <c r="B603" i="4"/>
  <c r="Y602" i="4"/>
  <c r="X602" i="4"/>
  <c r="W602" i="4"/>
  <c r="V602" i="4"/>
  <c r="E602" i="4"/>
  <c r="B602" i="4"/>
  <c r="Y601" i="4"/>
  <c r="X601" i="4"/>
  <c r="W601" i="4"/>
  <c r="V601" i="4"/>
  <c r="E601" i="4"/>
  <c r="B601" i="4"/>
  <c r="Y600" i="4"/>
  <c r="X600" i="4"/>
  <c r="W600" i="4"/>
  <c r="V600" i="4"/>
  <c r="E600" i="4"/>
  <c r="B600" i="4"/>
  <c r="Y599" i="4"/>
  <c r="X599" i="4"/>
  <c r="W599" i="4"/>
  <c r="V599" i="4"/>
  <c r="E599" i="4"/>
  <c r="B599" i="4"/>
  <c r="Y598" i="4"/>
  <c r="X598" i="4"/>
  <c r="W598" i="4"/>
  <c r="V598" i="4"/>
  <c r="E598" i="4"/>
  <c r="B598" i="4"/>
  <c r="Y597" i="4"/>
  <c r="X597" i="4"/>
  <c r="W597" i="4"/>
  <c r="V597" i="4"/>
  <c r="E597" i="4"/>
  <c r="B597" i="4"/>
  <c r="Y596" i="4"/>
  <c r="X596" i="4"/>
  <c r="W596" i="4"/>
  <c r="V596" i="4"/>
  <c r="E596" i="4"/>
  <c r="B596" i="4"/>
  <c r="Y595" i="4"/>
  <c r="X595" i="4"/>
  <c r="W595" i="4"/>
  <c r="V595" i="4"/>
  <c r="E595" i="4"/>
  <c r="B595" i="4"/>
  <c r="Y594" i="4"/>
  <c r="X594" i="4"/>
  <c r="W594" i="4"/>
  <c r="V594" i="4"/>
  <c r="E594" i="4"/>
  <c r="B594" i="4"/>
  <c r="Y593" i="4"/>
  <c r="X593" i="4"/>
  <c r="W593" i="4"/>
  <c r="V593" i="4"/>
  <c r="E593" i="4"/>
  <c r="B593" i="4"/>
  <c r="Y592" i="4"/>
  <c r="X592" i="4"/>
  <c r="W592" i="4"/>
  <c r="V592" i="4"/>
  <c r="E592" i="4"/>
  <c r="B592" i="4"/>
  <c r="Y591" i="4"/>
  <c r="X591" i="4"/>
  <c r="W591" i="4"/>
  <c r="V591" i="4"/>
  <c r="E591" i="4"/>
  <c r="B591" i="4"/>
  <c r="Y590" i="4"/>
  <c r="X590" i="4"/>
  <c r="W590" i="4"/>
  <c r="V590" i="4"/>
  <c r="E590" i="4"/>
  <c r="B590" i="4"/>
  <c r="Y589" i="4"/>
  <c r="X589" i="4"/>
  <c r="W589" i="4"/>
  <c r="V589" i="4"/>
  <c r="E589" i="4"/>
  <c r="B589" i="4"/>
  <c r="Y588" i="4"/>
  <c r="X588" i="4"/>
  <c r="W588" i="4"/>
  <c r="V588" i="4"/>
  <c r="E588" i="4"/>
  <c r="B588" i="4"/>
  <c r="Y587" i="4"/>
  <c r="X587" i="4"/>
  <c r="W587" i="4"/>
  <c r="V587" i="4"/>
  <c r="E587" i="4"/>
  <c r="B587" i="4"/>
  <c r="Y586" i="4"/>
  <c r="X586" i="4"/>
  <c r="W586" i="4"/>
  <c r="V586" i="4"/>
  <c r="E586" i="4"/>
  <c r="B586" i="4"/>
  <c r="Y585" i="4"/>
  <c r="X585" i="4"/>
  <c r="W585" i="4"/>
  <c r="V585" i="4"/>
  <c r="E585" i="4"/>
  <c r="B585" i="4"/>
  <c r="Y584" i="4"/>
  <c r="X584" i="4"/>
  <c r="W584" i="4"/>
  <c r="V584" i="4"/>
  <c r="E584" i="4"/>
  <c r="B584" i="4"/>
  <c r="Y583" i="4"/>
  <c r="X583" i="4"/>
  <c r="W583" i="4"/>
  <c r="V583" i="4"/>
  <c r="E583" i="4"/>
  <c r="B583" i="4"/>
  <c r="Y582" i="4"/>
  <c r="X582" i="4"/>
  <c r="W582" i="4"/>
  <c r="V582" i="4"/>
  <c r="E582" i="4"/>
  <c r="B582" i="4"/>
  <c r="Y581" i="4"/>
  <c r="X581" i="4"/>
  <c r="W581" i="4"/>
  <c r="V581" i="4"/>
  <c r="E581" i="4"/>
  <c r="B581" i="4"/>
  <c r="Y580" i="4"/>
  <c r="X580" i="4"/>
  <c r="W580" i="4"/>
  <c r="V580" i="4"/>
  <c r="E580" i="4"/>
  <c r="B580" i="4"/>
  <c r="Y579" i="4"/>
  <c r="X579" i="4"/>
  <c r="W579" i="4"/>
  <c r="V579" i="4"/>
  <c r="E579" i="4"/>
  <c r="B579" i="4"/>
  <c r="Y578" i="4"/>
  <c r="X578" i="4"/>
  <c r="W578" i="4"/>
  <c r="V578" i="4"/>
  <c r="E578" i="4"/>
  <c r="B578" i="4"/>
  <c r="Y577" i="4"/>
  <c r="X577" i="4"/>
  <c r="W577" i="4"/>
  <c r="V577" i="4"/>
  <c r="E577" i="4"/>
  <c r="B577" i="4"/>
  <c r="Y576" i="4"/>
  <c r="X576" i="4"/>
  <c r="W576" i="4"/>
  <c r="V576" i="4"/>
  <c r="E576" i="4"/>
  <c r="B576" i="4"/>
  <c r="Y575" i="4"/>
  <c r="X575" i="4"/>
  <c r="W575" i="4"/>
  <c r="V575" i="4"/>
  <c r="E575" i="4"/>
  <c r="B575" i="4"/>
  <c r="Y574" i="4"/>
  <c r="X574" i="4"/>
  <c r="W574" i="4"/>
  <c r="V574" i="4"/>
  <c r="E574" i="4"/>
  <c r="B574" i="4"/>
  <c r="Y573" i="4"/>
  <c r="X573" i="4"/>
  <c r="W573" i="4"/>
  <c r="V573" i="4"/>
  <c r="E573" i="4"/>
  <c r="B573" i="4"/>
  <c r="Y572" i="4"/>
  <c r="X572" i="4"/>
  <c r="W572" i="4"/>
  <c r="V572" i="4"/>
  <c r="E572" i="4"/>
  <c r="B572" i="4"/>
  <c r="Y571" i="4"/>
  <c r="X571" i="4"/>
  <c r="W571" i="4"/>
  <c r="V571" i="4"/>
  <c r="E571" i="4"/>
  <c r="B571" i="4"/>
  <c r="Y570" i="4"/>
  <c r="X570" i="4"/>
  <c r="W570" i="4"/>
  <c r="V570" i="4"/>
  <c r="E570" i="4"/>
  <c r="B570" i="4"/>
  <c r="Y569" i="4"/>
  <c r="X569" i="4"/>
  <c r="W569" i="4"/>
  <c r="V569" i="4"/>
  <c r="E569" i="4"/>
  <c r="B569" i="4"/>
  <c r="Y568" i="4"/>
  <c r="X568" i="4"/>
  <c r="W568" i="4"/>
  <c r="V568" i="4"/>
  <c r="E568" i="4"/>
  <c r="B568" i="4"/>
  <c r="Y567" i="4"/>
  <c r="X567" i="4"/>
  <c r="W567" i="4"/>
  <c r="V567" i="4"/>
  <c r="E567" i="4"/>
  <c r="B567" i="4"/>
  <c r="Y566" i="4"/>
  <c r="X566" i="4"/>
  <c r="W566" i="4"/>
  <c r="V566" i="4"/>
  <c r="E566" i="4"/>
  <c r="B566" i="4"/>
  <c r="Y565" i="4"/>
  <c r="X565" i="4"/>
  <c r="W565" i="4"/>
  <c r="V565" i="4"/>
  <c r="E565" i="4"/>
  <c r="B565" i="4"/>
  <c r="Y564" i="4"/>
  <c r="X564" i="4"/>
  <c r="W564" i="4"/>
  <c r="V564" i="4"/>
  <c r="E564" i="4"/>
  <c r="B564" i="4"/>
  <c r="Y563" i="4"/>
  <c r="X563" i="4"/>
  <c r="W563" i="4"/>
  <c r="V563" i="4"/>
  <c r="E563" i="4"/>
  <c r="B563" i="4"/>
  <c r="Y562" i="4"/>
  <c r="X562" i="4"/>
  <c r="W562" i="4"/>
  <c r="V562" i="4"/>
  <c r="E562" i="4"/>
  <c r="B562" i="4"/>
  <c r="Y561" i="4"/>
  <c r="X561" i="4"/>
  <c r="W561" i="4"/>
  <c r="V561" i="4"/>
  <c r="E561" i="4"/>
  <c r="B561" i="4"/>
  <c r="Y560" i="4"/>
  <c r="X560" i="4"/>
  <c r="W560" i="4"/>
  <c r="V560" i="4"/>
  <c r="E560" i="4"/>
  <c r="B560" i="4"/>
  <c r="Y559" i="4"/>
  <c r="X559" i="4"/>
  <c r="W559" i="4"/>
  <c r="V559" i="4"/>
  <c r="E559" i="4"/>
  <c r="B559" i="4"/>
  <c r="Y558" i="4"/>
  <c r="X558" i="4"/>
  <c r="W558" i="4"/>
  <c r="V558" i="4"/>
  <c r="E558" i="4"/>
  <c r="B558" i="4"/>
  <c r="Y557" i="4"/>
  <c r="X557" i="4"/>
  <c r="W557" i="4"/>
  <c r="V557" i="4"/>
  <c r="E557" i="4"/>
  <c r="B557" i="4"/>
  <c r="Y556" i="4"/>
  <c r="X556" i="4"/>
  <c r="W556" i="4"/>
  <c r="V556" i="4"/>
  <c r="E556" i="4"/>
  <c r="B556" i="4"/>
  <c r="Y555" i="4"/>
  <c r="X555" i="4"/>
  <c r="W555" i="4"/>
  <c r="V555" i="4"/>
  <c r="E555" i="4"/>
  <c r="B555" i="4"/>
  <c r="Y554" i="4"/>
  <c r="X554" i="4"/>
  <c r="W554" i="4"/>
  <c r="V554" i="4"/>
  <c r="E554" i="4"/>
  <c r="B554" i="4"/>
  <c r="Y553" i="4"/>
  <c r="X553" i="4"/>
  <c r="W553" i="4"/>
  <c r="V553" i="4"/>
  <c r="E553" i="4"/>
  <c r="B553" i="4"/>
  <c r="Y552" i="4"/>
  <c r="X552" i="4"/>
  <c r="W552" i="4"/>
  <c r="V552" i="4"/>
  <c r="E552" i="4"/>
  <c r="B552" i="4"/>
  <c r="Y551" i="4"/>
  <c r="X551" i="4"/>
  <c r="W551" i="4"/>
  <c r="V551" i="4"/>
  <c r="E551" i="4"/>
  <c r="B551" i="4"/>
  <c r="Y550" i="4"/>
  <c r="X550" i="4"/>
  <c r="W550" i="4"/>
  <c r="V550" i="4"/>
  <c r="E550" i="4"/>
  <c r="B550" i="4"/>
  <c r="Y549" i="4"/>
  <c r="X549" i="4"/>
  <c r="W549" i="4"/>
  <c r="V549" i="4"/>
  <c r="E549" i="4"/>
  <c r="B549" i="4"/>
  <c r="Y548" i="4"/>
  <c r="X548" i="4"/>
  <c r="W548" i="4"/>
  <c r="V548" i="4"/>
  <c r="E548" i="4"/>
  <c r="B548" i="4"/>
  <c r="Y547" i="4"/>
  <c r="X547" i="4"/>
  <c r="W547" i="4"/>
  <c r="V547" i="4"/>
  <c r="E547" i="4"/>
  <c r="B547" i="4"/>
  <c r="Y546" i="4"/>
  <c r="X546" i="4"/>
  <c r="W546" i="4"/>
  <c r="V546" i="4"/>
  <c r="E546" i="4"/>
  <c r="B546" i="4"/>
  <c r="Y545" i="4"/>
  <c r="X545" i="4"/>
  <c r="W545" i="4"/>
  <c r="V545" i="4"/>
  <c r="E545" i="4"/>
  <c r="B545" i="4"/>
  <c r="Y544" i="4"/>
  <c r="X544" i="4"/>
  <c r="W544" i="4"/>
  <c r="V544" i="4"/>
  <c r="E544" i="4"/>
  <c r="B544" i="4"/>
  <c r="Y543" i="4"/>
  <c r="X543" i="4"/>
  <c r="W543" i="4"/>
  <c r="V543" i="4"/>
  <c r="E543" i="4"/>
  <c r="B543" i="4"/>
  <c r="Y542" i="4"/>
  <c r="X542" i="4"/>
  <c r="W542" i="4"/>
  <c r="V542" i="4"/>
  <c r="E542" i="4"/>
  <c r="B542" i="4"/>
  <c r="Y541" i="4"/>
  <c r="X541" i="4"/>
  <c r="W541" i="4"/>
  <c r="V541" i="4"/>
  <c r="E541" i="4"/>
  <c r="B541" i="4"/>
  <c r="Y540" i="4"/>
  <c r="X540" i="4"/>
  <c r="W540" i="4"/>
  <c r="V540" i="4"/>
  <c r="E540" i="4"/>
  <c r="B540" i="4"/>
  <c r="Y539" i="4"/>
  <c r="X539" i="4"/>
  <c r="W539" i="4"/>
  <c r="V539" i="4"/>
  <c r="E539" i="4"/>
  <c r="B539" i="4"/>
  <c r="Y538" i="4"/>
  <c r="X538" i="4"/>
  <c r="W538" i="4"/>
  <c r="V538" i="4"/>
  <c r="E538" i="4"/>
  <c r="B538" i="4"/>
  <c r="Y537" i="4"/>
  <c r="X537" i="4"/>
  <c r="W537" i="4"/>
  <c r="V537" i="4"/>
  <c r="E537" i="4"/>
  <c r="B537" i="4"/>
  <c r="Y536" i="4"/>
  <c r="X536" i="4"/>
  <c r="W536" i="4"/>
  <c r="V536" i="4"/>
  <c r="E536" i="4"/>
  <c r="B536" i="4"/>
  <c r="Y535" i="4"/>
  <c r="X535" i="4"/>
  <c r="W535" i="4"/>
  <c r="V535" i="4"/>
  <c r="E535" i="4"/>
  <c r="B535" i="4"/>
  <c r="Y534" i="4"/>
  <c r="X534" i="4"/>
  <c r="W534" i="4"/>
  <c r="V534" i="4"/>
  <c r="E534" i="4"/>
  <c r="B534" i="4"/>
  <c r="Y533" i="4"/>
  <c r="X533" i="4"/>
  <c r="W533" i="4"/>
  <c r="V533" i="4"/>
  <c r="E533" i="4"/>
  <c r="B533" i="4"/>
  <c r="Y532" i="4"/>
  <c r="X532" i="4"/>
  <c r="W532" i="4"/>
  <c r="V532" i="4"/>
  <c r="E532" i="4"/>
  <c r="B532" i="4"/>
  <c r="Y531" i="4"/>
  <c r="X531" i="4"/>
  <c r="W531" i="4"/>
  <c r="V531" i="4"/>
  <c r="E531" i="4"/>
  <c r="B531" i="4"/>
  <c r="Y530" i="4"/>
  <c r="X530" i="4"/>
  <c r="W530" i="4"/>
  <c r="V530" i="4"/>
  <c r="E530" i="4"/>
  <c r="B530" i="4"/>
  <c r="Y529" i="4"/>
  <c r="X529" i="4"/>
  <c r="W529" i="4"/>
  <c r="V529" i="4"/>
  <c r="E529" i="4"/>
  <c r="B529" i="4"/>
  <c r="Y528" i="4"/>
  <c r="X528" i="4"/>
  <c r="W528" i="4"/>
  <c r="V528" i="4"/>
  <c r="E528" i="4"/>
  <c r="B528" i="4"/>
  <c r="Y527" i="4"/>
  <c r="X527" i="4"/>
  <c r="W527" i="4"/>
  <c r="V527" i="4"/>
  <c r="E527" i="4"/>
  <c r="B527" i="4"/>
  <c r="Y526" i="4"/>
  <c r="X526" i="4"/>
  <c r="W526" i="4"/>
  <c r="V526" i="4"/>
  <c r="E526" i="4"/>
  <c r="B526" i="4"/>
  <c r="Y525" i="4"/>
  <c r="X525" i="4"/>
  <c r="W525" i="4"/>
  <c r="V525" i="4"/>
  <c r="E525" i="4"/>
  <c r="B525" i="4"/>
  <c r="Y524" i="4"/>
  <c r="X524" i="4"/>
  <c r="W524" i="4"/>
  <c r="V524" i="4"/>
  <c r="E524" i="4"/>
  <c r="B524" i="4"/>
  <c r="Y523" i="4"/>
  <c r="X523" i="4"/>
  <c r="W523" i="4"/>
  <c r="V523" i="4"/>
  <c r="E523" i="4"/>
  <c r="B523" i="4"/>
  <c r="Y522" i="4"/>
  <c r="X522" i="4"/>
  <c r="W522" i="4"/>
  <c r="V522" i="4"/>
  <c r="E522" i="4"/>
  <c r="B522" i="4"/>
  <c r="Y521" i="4"/>
  <c r="X521" i="4"/>
  <c r="W521" i="4"/>
  <c r="V521" i="4"/>
  <c r="E521" i="4"/>
  <c r="B521" i="4"/>
  <c r="Y520" i="4"/>
  <c r="X520" i="4"/>
  <c r="W520" i="4"/>
  <c r="V520" i="4"/>
  <c r="E520" i="4"/>
  <c r="B520" i="4"/>
  <c r="Y519" i="4"/>
  <c r="X519" i="4"/>
  <c r="W519" i="4"/>
  <c r="V519" i="4"/>
  <c r="E519" i="4"/>
  <c r="B519" i="4"/>
  <c r="Y518" i="4"/>
  <c r="X518" i="4"/>
  <c r="W518" i="4"/>
  <c r="V518" i="4"/>
  <c r="E518" i="4"/>
  <c r="B518" i="4"/>
  <c r="Y517" i="4"/>
  <c r="X517" i="4"/>
  <c r="W517" i="4"/>
  <c r="V517" i="4"/>
  <c r="E517" i="4"/>
  <c r="B517" i="4"/>
  <c r="Y516" i="4"/>
  <c r="X516" i="4"/>
  <c r="W516" i="4"/>
  <c r="V516" i="4"/>
  <c r="E516" i="4"/>
  <c r="B516" i="4"/>
  <c r="Y515" i="4"/>
  <c r="X515" i="4"/>
  <c r="W515" i="4"/>
  <c r="V515" i="4"/>
  <c r="E515" i="4"/>
  <c r="B515" i="4"/>
  <c r="Y514" i="4"/>
  <c r="X514" i="4"/>
  <c r="W514" i="4"/>
  <c r="V514" i="4"/>
  <c r="E514" i="4"/>
  <c r="B514" i="4"/>
  <c r="Y513" i="4"/>
  <c r="X513" i="4"/>
  <c r="W513" i="4"/>
  <c r="V513" i="4"/>
  <c r="E513" i="4"/>
  <c r="B513" i="4"/>
  <c r="Y512" i="4"/>
  <c r="X512" i="4"/>
  <c r="W512" i="4"/>
  <c r="V512" i="4"/>
  <c r="E512" i="4"/>
  <c r="B512" i="4"/>
  <c r="Y511" i="4"/>
  <c r="X511" i="4"/>
  <c r="W511" i="4"/>
  <c r="V511" i="4"/>
  <c r="E511" i="4"/>
  <c r="B511" i="4"/>
  <c r="Y510" i="4"/>
  <c r="X510" i="4"/>
  <c r="W510" i="4"/>
  <c r="V510" i="4"/>
  <c r="E510" i="4"/>
  <c r="B510" i="4"/>
  <c r="Y509" i="4"/>
  <c r="X509" i="4"/>
  <c r="W509" i="4"/>
  <c r="V509" i="4"/>
  <c r="E509" i="4"/>
  <c r="B509" i="4"/>
  <c r="Y508" i="4"/>
  <c r="X508" i="4"/>
  <c r="W508" i="4"/>
  <c r="V508" i="4"/>
  <c r="E508" i="4"/>
  <c r="B508" i="4"/>
  <c r="Y507" i="4"/>
  <c r="X507" i="4"/>
  <c r="W507" i="4"/>
  <c r="V507" i="4"/>
  <c r="E507" i="4"/>
  <c r="B507" i="4"/>
  <c r="Y506" i="4"/>
  <c r="X506" i="4"/>
  <c r="W506" i="4"/>
  <c r="V506" i="4"/>
  <c r="E506" i="4"/>
  <c r="B506" i="4"/>
  <c r="Y505" i="4"/>
  <c r="X505" i="4"/>
  <c r="W505" i="4"/>
  <c r="V505" i="4"/>
  <c r="E505" i="4"/>
  <c r="B505" i="4"/>
  <c r="Y504" i="4"/>
  <c r="X504" i="4"/>
  <c r="W504" i="4"/>
  <c r="V504" i="4"/>
  <c r="E504" i="4"/>
  <c r="B504" i="4"/>
  <c r="Y503" i="4"/>
  <c r="X503" i="4"/>
  <c r="W503" i="4"/>
  <c r="V503" i="4"/>
  <c r="E503" i="4"/>
  <c r="B503" i="4"/>
  <c r="Y502" i="4"/>
  <c r="X502" i="4"/>
  <c r="W502" i="4"/>
  <c r="V502" i="4"/>
  <c r="E502" i="4"/>
  <c r="B502" i="4"/>
  <c r="Y501" i="4"/>
  <c r="X501" i="4"/>
  <c r="W501" i="4"/>
  <c r="V501" i="4"/>
  <c r="E501" i="4"/>
  <c r="B501" i="4"/>
  <c r="Y500" i="4"/>
  <c r="X500" i="4"/>
  <c r="W500" i="4"/>
  <c r="V500" i="4"/>
  <c r="E500" i="4"/>
  <c r="B500" i="4"/>
  <c r="Y499" i="4"/>
  <c r="X499" i="4"/>
  <c r="W499" i="4"/>
  <c r="V499" i="4"/>
  <c r="E499" i="4"/>
  <c r="B499" i="4"/>
  <c r="Y498" i="4"/>
  <c r="X498" i="4"/>
  <c r="W498" i="4"/>
  <c r="V498" i="4"/>
  <c r="E498" i="4"/>
  <c r="B498" i="4"/>
  <c r="Y497" i="4"/>
  <c r="X497" i="4"/>
  <c r="W497" i="4"/>
  <c r="V497" i="4"/>
  <c r="E497" i="4"/>
  <c r="B497" i="4"/>
  <c r="Y496" i="4"/>
  <c r="X496" i="4"/>
  <c r="W496" i="4"/>
  <c r="V496" i="4"/>
  <c r="E496" i="4"/>
  <c r="B496" i="4"/>
  <c r="Y495" i="4"/>
  <c r="X495" i="4"/>
  <c r="W495" i="4"/>
  <c r="V495" i="4"/>
  <c r="E495" i="4"/>
  <c r="B495" i="4"/>
  <c r="Y494" i="4"/>
  <c r="X494" i="4"/>
  <c r="W494" i="4"/>
  <c r="V494" i="4"/>
  <c r="E494" i="4"/>
  <c r="B494" i="4"/>
  <c r="Y493" i="4"/>
  <c r="X493" i="4"/>
  <c r="W493" i="4"/>
  <c r="V493" i="4"/>
  <c r="E493" i="4"/>
  <c r="B493" i="4"/>
  <c r="Y492" i="4"/>
  <c r="X492" i="4"/>
  <c r="W492" i="4"/>
  <c r="V492" i="4"/>
  <c r="E492" i="4"/>
  <c r="B492" i="4"/>
  <c r="Y491" i="4"/>
  <c r="X491" i="4"/>
  <c r="W491" i="4"/>
  <c r="V491" i="4"/>
  <c r="E491" i="4"/>
  <c r="B491" i="4"/>
  <c r="Y490" i="4"/>
  <c r="X490" i="4"/>
  <c r="W490" i="4"/>
  <c r="V490" i="4"/>
  <c r="E490" i="4"/>
  <c r="B490" i="4"/>
  <c r="Y489" i="4"/>
  <c r="X489" i="4"/>
  <c r="W489" i="4"/>
  <c r="V489" i="4"/>
  <c r="E489" i="4"/>
  <c r="B489" i="4"/>
  <c r="Y488" i="4"/>
  <c r="X488" i="4"/>
  <c r="W488" i="4"/>
  <c r="V488" i="4"/>
  <c r="E488" i="4"/>
  <c r="B488" i="4"/>
  <c r="Y487" i="4"/>
  <c r="X487" i="4"/>
  <c r="W487" i="4"/>
  <c r="V487" i="4"/>
  <c r="E487" i="4"/>
  <c r="B487" i="4"/>
  <c r="Y486" i="4"/>
  <c r="X486" i="4"/>
  <c r="W486" i="4"/>
  <c r="V486" i="4"/>
  <c r="E486" i="4"/>
  <c r="B486" i="4"/>
  <c r="Y485" i="4"/>
  <c r="X485" i="4"/>
  <c r="W485" i="4"/>
  <c r="V485" i="4"/>
  <c r="E485" i="4"/>
  <c r="B485" i="4"/>
  <c r="Y484" i="4"/>
  <c r="X484" i="4"/>
  <c r="W484" i="4"/>
  <c r="V484" i="4"/>
  <c r="E484" i="4"/>
  <c r="B484" i="4"/>
  <c r="Y483" i="4"/>
  <c r="X483" i="4"/>
  <c r="W483" i="4"/>
  <c r="V483" i="4"/>
  <c r="E483" i="4"/>
  <c r="B483" i="4"/>
  <c r="Y482" i="4"/>
  <c r="X482" i="4"/>
  <c r="W482" i="4"/>
  <c r="V482" i="4"/>
  <c r="E482" i="4"/>
  <c r="B482" i="4"/>
  <c r="Y481" i="4"/>
  <c r="X481" i="4"/>
  <c r="W481" i="4"/>
  <c r="V481" i="4"/>
  <c r="E481" i="4"/>
  <c r="B481" i="4"/>
  <c r="Y480" i="4"/>
  <c r="X480" i="4"/>
  <c r="W480" i="4"/>
  <c r="V480" i="4"/>
  <c r="E480" i="4"/>
  <c r="B480" i="4"/>
  <c r="Y479" i="4"/>
  <c r="X479" i="4"/>
  <c r="W479" i="4"/>
  <c r="V479" i="4"/>
  <c r="E479" i="4"/>
  <c r="B479" i="4"/>
  <c r="Y478" i="4"/>
  <c r="X478" i="4"/>
  <c r="W478" i="4"/>
  <c r="V478" i="4"/>
  <c r="E478" i="4"/>
  <c r="B478" i="4"/>
  <c r="Y477" i="4"/>
  <c r="X477" i="4"/>
  <c r="W477" i="4"/>
  <c r="V477" i="4"/>
  <c r="E477" i="4"/>
  <c r="B477" i="4"/>
  <c r="Y476" i="4"/>
  <c r="X476" i="4"/>
  <c r="W476" i="4"/>
  <c r="V476" i="4"/>
  <c r="E476" i="4"/>
  <c r="B476" i="4"/>
  <c r="Y475" i="4"/>
  <c r="X475" i="4"/>
  <c r="W475" i="4"/>
  <c r="V475" i="4"/>
  <c r="E475" i="4"/>
  <c r="B475" i="4"/>
  <c r="Y474" i="4"/>
  <c r="X474" i="4"/>
  <c r="W474" i="4"/>
  <c r="V474" i="4"/>
  <c r="E474" i="4"/>
  <c r="B474" i="4"/>
  <c r="Y473" i="4"/>
  <c r="X473" i="4"/>
  <c r="W473" i="4"/>
  <c r="V473" i="4"/>
  <c r="E473" i="4"/>
  <c r="B473" i="4"/>
  <c r="Y472" i="4"/>
  <c r="X472" i="4"/>
  <c r="W472" i="4"/>
  <c r="V472" i="4"/>
  <c r="E472" i="4"/>
  <c r="B472" i="4"/>
  <c r="Y471" i="4"/>
  <c r="X471" i="4"/>
  <c r="W471" i="4"/>
  <c r="V471" i="4"/>
  <c r="E471" i="4"/>
  <c r="B471" i="4"/>
  <c r="Y470" i="4"/>
  <c r="X470" i="4"/>
  <c r="W470" i="4"/>
  <c r="V470" i="4"/>
  <c r="E470" i="4"/>
  <c r="B470" i="4"/>
  <c r="Y469" i="4"/>
  <c r="X469" i="4"/>
  <c r="W469" i="4"/>
  <c r="V469" i="4"/>
  <c r="E469" i="4"/>
  <c r="B469" i="4"/>
  <c r="Y468" i="4"/>
  <c r="X468" i="4"/>
  <c r="W468" i="4"/>
  <c r="V468" i="4"/>
  <c r="E468" i="4"/>
  <c r="B468" i="4"/>
  <c r="Y467" i="4"/>
  <c r="X467" i="4"/>
  <c r="W467" i="4"/>
  <c r="V467" i="4"/>
  <c r="E467" i="4"/>
  <c r="B467" i="4"/>
  <c r="Y466" i="4"/>
  <c r="X466" i="4"/>
  <c r="W466" i="4"/>
  <c r="V466" i="4"/>
  <c r="E466" i="4"/>
  <c r="B466" i="4"/>
  <c r="Y465" i="4"/>
  <c r="X465" i="4"/>
  <c r="W465" i="4"/>
  <c r="V465" i="4"/>
  <c r="E465" i="4"/>
  <c r="B465" i="4"/>
  <c r="Y464" i="4"/>
  <c r="X464" i="4"/>
  <c r="W464" i="4"/>
  <c r="V464" i="4"/>
  <c r="E464" i="4"/>
  <c r="B464" i="4"/>
  <c r="Y463" i="4"/>
  <c r="X463" i="4"/>
  <c r="W463" i="4"/>
  <c r="V463" i="4"/>
  <c r="E463" i="4"/>
  <c r="B463" i="4"/>
  <c r="Y462" i="4"/>
  <c r="X462" i="4"/>
  <c r="W462" i="4"/>
  <c r="V462" i="4"/>
  <c r="E462" i="4"/>
  <c r="B462" i="4"/>
  <c r="Y461" i="4"/>
  <c r="X461" i="4"/>
  <c r="W461" i="4"/>
  <c r="V461" i="4"/>
  <c r="E461" i="4"/>
  <c r="B461" i="4"/>
  <c r="Y460" i="4"/>
  <c r="X460" i="4"/>
  <c r="W460" i="4"/>
  <c r="V460" i="4"/>
  <c r="E460" i="4"/>
  <c r="B460" i="4"/>
  <c r="Y459" i="4"/>
  <c r="X459" i="4"/>
  <c r="W459" i="4"/>
  <c r="V459" i="4"/>
  <c r="E459" i="4"/>
  <c r="B459" i="4"/>
  <c r="Y458" i="4"/>
  <c r="X458" i="4"/>
  <c r="W458" i="4"/>
  <c r="V458" i="4"/>
  <c r="E458" i="4"/>
  <c r="B458" i="4"/>
  <c r="Y457" i="4"/>
  <c r="X457" i="4"/>
  <c r="W457" i="4"/>
  <c r="V457" i="4"/>
  <c r="E457" i="4"/>
  <c r="B457" i="4"/>
  <c r="Y456" i="4"/>
  <c r="X456" i="4"/>
  <c r="W456" i="4"/>
  <c r="V456" i="4"/>
  <c r="E456" i="4"/>
  <c r="B456" i="4"/>
  <c r="Y455" i="4"/>
  <c r="X455" i="4"/>
  <c r="W455" i="4"/>
  <c r="V455" i="4"/>
  <c r="E455" i="4"/>
  <c r="B455" i="4"/>
  <c r="Y454" i="4"/>
  <c r="X454" i="4"/>
  <c r="W454" i="4"/>
  <c r="V454" i="4"/>
  <c r="E454" i="4"/>
  <c r="B454" i="4"/>
  <c r="Y453" i="4"/>
  <c r="X453" i="4"/>
  <c r="W453" i="4"/>
  <c r="V453" i="4"/>
  <c r="E453" i="4"/>
  <c r="B453" i="4"/>
  <c r="Y452" i="4"/>
  <c r="X452" i="4"/>
  <c r="W452" i="4"/>
  <c r="V452" i="4"/>
  <c r="E452" i="4"/>
  <c r="B452" i="4"/>
  <c r="Y451" i="4"/>
  <c r="X451" i="4"/>
  <c r="W451" i="4"/>
  <c r="V451" i="4"/>
  <c r="E451" i="4"/>
  <c r="B451" i="4"/>
  <c r="Y450" i="4"/>
  <c r="X450" i="4"/>
  <c r="W450" i="4"/>
  <c r="V450" i="4"/>
  <c r="E450" i="4"/>
  <c r="B450" i="4"/>
  <c r="Y449" i="4"/>
  <c r="X449" i="4"/>
  <c r="W449" i="4"/>
  <c r="V449" i="4"/>
  <c r="E449" i="4"/>
  <c r="B449" i="4"/>
  <c r="Y448" i="4"/>
  <c r="X448" i="4"/>
  <c r="W448" i="4"/>
  <c r="V448" i="4"/>
  <c r="E448" i="4"/>
  <c r="B448" i="4"/>
  <c r="Y447" i="4"/>
  <c r="X447" i="4"/>
  <c r="W447" i="4"/>
  <c r="V447" i="4"/>
  <c r="E447" i="4"/>
  <c r="B447" i="4"/>
  <c r="Y446" i="4"/>
  <c r="X446" i="4"/>
  <c r="W446" i="4"/>
  <c r="V446" i="4"/>
  <c r="E446" i="4"/>
  <c r="B446" i="4"/>
  <c r="Y445" i="4"/>
  <c r="X445" i="4"/>
  <c r="W445" i="4"/>
  <c r="V445" i="4"/>
  <c r="E445" i="4"/>
  <c r="B445" i="4"/>
  <c r="Y444" i="4"/>
  <c r="X444" i="4"/>
  <c r="W444" i="4"/>
  <c r="V444" i="4"/>
  <c r="E444" i="4"/>
  <c r="B444" i="4"/>
  <c r="Y443" i="4"/>
  <c r="X443" i="4"/>
  <c r="W443" i="4"/>
  <c r="V443" i="4"/>
  <c r="E443" i="4"/>
  <c r="B443" i="4"/>
  <c r="Y442" i="4"/>
  <c r="X442" i="4"/>
  <c r="W442" i="4"/>
  <c r="V442" i="4"/>
  <c r="E442" i="4"/>
  <c r="B442" i="4"/>
  <c r="Y441" i="4"/>
  <c r="X441" i="4"/>
  <c r="W441" i="4"/>
  <c r="V441" i="4"/>
  <c r="E441" i="4"/>
  <c r="B441" i="4"/>
  <c r="Y440" i="4"/>
  <c r="X440" i="4"/>
  <c r="W440" i="4"/>
  <c r="V440" i="4"/>
  <c r="E440" i="4"/>
  <c r="B440" i="4"/>
  <c r="Y439" i="4"/>
  <c r="X439" i="4"/>
  <c r="W439" i="4"/>
  <c r="V439" i="4"/>
  <c r="E439" i="4"/>
  <c r="B439" i="4"/>
  <c r="Y438" i="4"/>
  <c r="X438" i="4"/>
  <c r="W438" i="4"/>
  <c r="V438" i="4"/>
  <c r="E438" i="4"/>
  <c r="B438" i="4"/>
  <c r="Y437" i="4"/>
  <c r="X437" i="4"/>
  <c r="W437" i="4"/>
  <c r="V437" i="4"/>
  <c r="E437" i="4"/>
  <c r="B437" i="4"/>
  <c r="Y436" i="4"/>
  <c r="X436" i="4"/>
  <c r="W436" i="4"/>
  <c r="V436" i="4"/>
  <c r="E436" i="4"/>
  <c r="B436" i="4"/>
  <c r="Y435" i="4"/>
  <c r="X435" i="4"/>
  <c r="W435" i="4"/>
  <c r="V435" i="4"/>
  <c r="E435" i="4"/>
  <c r="B435" i="4"/>
  <c r="Y434" i="4"/>
  <c r="X434" i="4"/>
  <c r="W434" i="4"/>
  <c r="V434" i="4"/>
  <c r="E434" i="4"/>
  <c r="B434" i="4"/>
  <c r="Y433" i="4"/>
  <c r="X433" i="4"/>
  <c r="W433" i="4"/>
  <c r="V433" i="4"/>
  <c r="E433" i="4"/>
  <c r="B433" i="4"/>
  <c r="Y432" i="4"/>
  <c r="X432" i="4"/>
  <c r="W432" i="4"/>
  <c r="V432" i="4"/>
  <c r="E432" i="4"/>
  <c r="B432" i="4"/>
  <c r="Y431" i="4"/>
  <c r="X431" i="4"/>
  <c r="W431" i="4"/>
  <c r="V431" i="4"/>
  <c r="E431" i="4"/>
  <c r="B431" i="4"/>
  <c r="Y430" i="4"/>
  <c r="X430" i="4"/>
  <c r="W430" i="4"/>
  <c r="V430" i="4"/>
  <c r="E430" i="4"/>
  <c r="B430" i="4"/>
  <c r="Y429" i="4"/>
  <c r="X429" i="4"/>
  <c r="W429" i="4"/>
  <c r="V429" i="4"/>
  <c r="E429" i="4"/>
  <c r="B429" i="4"/>
  <c r="Y428" i="4"/>
  <c r="X428" i="4"/>
  <c r="W428" i="4"/>
  <c r="V428" i="4"/>
  <c r="E428" i="4"/>
  <c r="B428" i="4"/>
  <c r="Y427" i="4"/>
  <c r="X427" i="4"/>
  <c r="W427" i="4"/>
  <c r="V427" i="4"/>
  <c r="E427" i="4"/>
  <c r="B427" i="4"/>
  <c r="Y426" i="4"/>
  <c r="X426" i="4"/>
  <c r="W426" i="4"/>
  <c r="V426" i="4"/>
  <c r="E426" i="4"/>
  <c r="B426" i="4"/>
  <c r="Y425" i="4"/>
  <c r="X425" i="4"/>
  <c r="W425" i="4"/>
  <c r="V425" i="4"/>
  <c r="E425" i="4"/>
  <c r="B425" i="4"/>
  <c r="Y424" i="4"/>
  <c r="X424" i="4"/>
  <c r="W424" i="4"/>
  <c r="V424" i="4"/>
  <c r="E424" i="4"/>
  <c r="B424" i="4"/>
  <c r="Y423" i="4"/>
  <c r="X423" i="4"/>
  <c r="W423" i="4"/>
  <c r="V423" i="4"/>
  <c r="E423" i="4"/>
  <c r="B423" i="4"/>
  <c r="Y422" i="4"/>
  <c r="X422" i="4"/>
  <c r="W422" i="4"/>
  <c r="V422" i="4"/>
  <c r="E422" i="4"/>
  <c r="B422" i="4"/>
  <c r="Y421" i="4"/>
  <c r="X421" i="4"/>
  <c r="W421" i="4"/>
  <c r="V421" i="4"/>
  <c r="E421" i="4"/>
  <c r="B421" i="4"/>
  <c r="Y420" i="4"/>
  <c r="X420" i="4"/>
  <c r="W420" i="4"/>
  <c r="V420" i="4"/>
  <c r="E420" i="4"/>
  <c r="B420" i="4"/>
  <c r="Y419" i="4"/>
  <c r="X419" i="4"/>
  <c r="W419" i="4"/>
  <c r="V419" i="4"/>
  <c r="E419" i="4"/>
  <c r="B419" i="4"/>
  <c r="Y418" i="4"/>
  <c r="X418" i="4"/>
  <c r="W418" i="4"/>
  <c r="V418" i="4"/>
  <c r="E418" i="4"/>
  <c r="B418" i="4"/>
  <c r="Y417" i="4"/>
  <c r="X417" i="4"/>
  <c r="W417" i="4"/>
  <c r="V417" i="4"/>
  <c r="E417" i="4"/>
  <c r="B417" i="4"/>
  <c r="Y416" i="4"/>
  <c r="X416" i="4"/>
  <c r="W416" i="4"/>
  <c r="V416" i="4"/>
  <c r="E416" i="4"/>
  <c r="B416" i="4"/>
  <c r="Y415" i="4"/>
  <c r="X415" i="4"/>
  <c r="W415" i="4"/>
  <c r="V415" i="4"/>
  <c r="E415" i="4"/>
  <c r="B415" i="4"/>
  <c r="Y414" i="4"/>
  <c r="X414" i="4"/>
  <c r="W414" i="4"/>
  <c r="V414" i="4"/>
  <c r="E414" i="4"/>
  <c r="B414" i="4"/>
  <c r="Y413" i="4"/>
  <c r="X413" i="4"/>
  <c r="W413" i="4"/>
  <c r="V413" i="4"/>
  <c r="E413" i="4"/>
  <c r="B413" i="4"/>
  <c r="Y412" i="4"/>
  <c r="X412" i="4"/>
  <c r="W412" i="4"/>
  <c r="V412" i="4"/>
  <c r="E412" i="4"/>
  <c r="B412" i="4"/>
  <c r="Y411" i="4"/>
  <c r="X411" i="4"/>
  <c r="W411" i="4"/>
  <c r="V411" i="4"/>
  <c r="E411" i="4"/>
  <c r="B411" i="4"/>
  <c r="Y410" i="4"/>
  <c r="X410" i="4"/>
  <c r="W410" i="4"/>
  <c r="V410" i="4"/>
  <c r="E410" i="4"/>
  <c r="B410" i="4"/>
  <c r="Y409" i="4"/>
  <c r="X409" i="4"/>
  <c r="W409" i="4"/>
  <c r="V409" i="4"/>
  <c r="E409" i="4"/>
  <c r="B409" i="4"/>
  <c r="Y408" i="4"/>
  <c r="X408" i="4"/>
  <c r="W408" i="4"/>
  <c r="V408" i="4"/>
  <c r="E408" i="4"/>
  <c r="B408" i="4"/>
  <c r="Y407" i="4"/>
  <c r="X407" i="4"/>
  <c r="W407" i="4"/>
  <c r="V407" i="4"/>
  <c r="E407" i="4"/>
  <c r="B407" i="4"/>
  <c r="Y406" i="4"/>
  <c r="X406" i="4"/>
  <c r="W406" i="4"/>
  <c r="V406" i="4"/>
  <c r="E406" i="4"/>
  <c r="B406" i="4"/>
  <c r="Y405" i="4"/>
  <c r="X405" i="4"/>
  <c r="W405" i="4"/>
  <c r="V405" i="4"/>
  <c r="E405" i="4"/>
  <c r="B405" i="4"/>
  <c r="Y404" i="4"/>
  <c r="X404" i="4"/>
  <c r="W404" i="4"/>
  <c r="V404" i="4"/>
  <c r="E404" i="4"/>
  <c r="B404" i="4"/>
  <c r="Y403" i="4"/>
  <c r="X403" i="4"/>
  <c r="W403" i="4"/>
  <c r="V403" i="4"/>
  <c r="E403" i="4"/>
  <c r="B403" i="4"/>
  <c r="Y402" i="4"/>
  <c r="X402" i="4"/>
  <c r="W402" i="4"/>
  <c r="V402" i="4"/>
  <c r="E402" i="4"/>
  <c r="B402" i="4"/>
  <c r="Y401" i="4"/>
  <c r="X401" i="4"/>
  <c r="W401" i="4"/>
  <c r="V401" i="4"/>
  <c r="E401" i="4"/>
  <c r="B401" i="4"/>
  <c r="Y400" i="4"/>
  <c r="X400" i="4"/>
  <c r="W400" i="4"/>
  <c r="V400" i="4"/>
  <c r="E400" i="4"/>
  <c r="B400" i="4"/>
  <c r="Y399" i="4"/>
  <c r="X399" i="4"/>
  <c r="W399" i="4"/>
  <c r="V399" i="4"/>
  <c r="E399" i="4"/>
  <c r="B399" i="4"/>
  <c r="Y398" i="4"/>
  <c r="X398" i="4"/>
  <c r="W398" i="4"/>
  <c r="V398" i="4"/>
  <c r="E398" i="4"/>
  <c r="B398" i="4"/>
  <c r="Y397" i="4"/>
  <c r="X397" i="4"/>
  <c r="W397" i="4"/>
  <c r="V397" i="4"/>
  <c r="E397" i="4"/>
  <c r="B397" i="4"/>
  <c r="Y396" i="4"/>
  <c r="X396" i="4"/>
  <c r="W396" i="4"/>
  <c r="V396" i="4"/>
  <c r="E396" i="4"/>
  <c r="B396" i="4"/>
  <c r="Y395" i="4"/>
  <c r="X395" i="4"/>
  <c r="W395" i="4"/>
  <c r="V395" i="4"/>
  <c r="E395" i="4"/>
  <c r="B395" i="4"/>
  <c r="Y394" i="4"/>
  <c r="X394" i="4"/>
  <c r="W394" i="4"/>
  <c r="V394" i="4"/>
  <c r="E394" i="4"/>
  <c r="B394" i="4"/>
  <c r="Y393" i="4"/>
  <c r="X393" i="4"/>
  <c r="W393" i="4"/>
  <c r="V393" i="4"/>
  <c r="E393" i="4"/>
  <c r="B393" i="4"/>
  <c r="Y392" i="4"/>
  <c r="X392" i="4"/>
  <c r="W392" i="4"/>
  <c r="V392" i="4"/>
  <c r="E392" i="4"/>
  <c r="B392" i="4"/>
  <c r="Y391" i="4"/>
  <c r="X391" i="4"/>
  <c r="W391" i="4"/>
  <c r="V391" i="4"/>
  <c r="E391" i="4"/>
  <c r="B391" i="4"/>
  <c r="Y390" i="4"/>
  <c r="X390" i="4"/>
  <c r="W390" i="4"/>
  <c r="V390" i="4"/>
  <c r="E390" i="4"/>
  <c r="B390" i="4"/>
  <c r="Y389" i="4"/>
  <c r="X389" i="4"/>
  <c r="W389" i="4"/>
  <c r="V389" i="4"/>
  <c r="E389" i="4"/>
  <c r="B389" i="4"/>
  <c r="Y388" i="4"/>
  <c r="X388" i="4"/>
  <c r="W388" i="4"/>
  <c r="V388" i="4"/>
  <c r="E388" i="4"/>
  <c r="B388" i="4"/>
  <c r="Y387" i="4"/>
  <c r="X387" i="4"/>
  <c r="W387" i="4"/>
  <c r="V387" i="4"/>
  <c r="E387" i="4"/>
  <c r="B387" i="4"/>
  <c r="Y386" i="4"/>
  <c r="X386" i="4"/>
  <c r="W386" i="4"/>
  <c r="V386" i="4"/>
  <c r="E386" i="4"/>
  <c r="B386" i="4"/>
  <c r="Y385" i="4"/>
  <c r="X385" i="4"/>
  <c r="W385" i="4"/>
  <c r="V385" i="4"/>
  <c r="E385" i="4"/>
  <c r="B385" i="4"/>
  <c r="Y384" i="4"/>
  <c r="X384" i="4"/>
  <c r="W384" i="4"/>
  <c r="V384" i="4"/>
  <c r="E384" i="4"/>
  <c r="B384" i="4"/>
  <c r="Y383" i="4"/>
  <c r="X383" i="4"/>
  <c r="W383" i="4"/>
  <c r="V383" i="4"/>
  <c r="E383" i="4"/>
  <c r="B383" i="4"/>
  <c r="Y382" i="4"/>
  <c r="X382" i="4"/>
  <c r="W382" i="4"/>
  <c r="V382" i="4"/>
  <c r="E382" i="4"/>
  <c r="B382" i="4"/>
  <c r="Y381" i="4"/>
  <c r="X381" i="4"/>
  <c r="W381" i="4"/>
  <c r="V381" i="4"/>
  <c r="E381" i="4"/>
  <c r="B381" i="4"/>
  <c r="Y380" i="4"/>
  <c r="X380" i="4"/>
  <c r="W380" i="4"/>
  <c r="V380" i="4"/>
  <c r="E380" i="4"/>
  <c r="B380" i="4"/>
  <c r="Y379" i="4"/>
  <c r="X379" i="4"/>
  <c r="W379" i="4"/>
  <c r="V379" i="4"/>
  <c r="E379" i="4"/>
  <c r="B379" i="4"/>
  <c r="Y378" i="4"/>
  <c r="X378" i="4"/>
  <c r="W378" i="4"/>
  <c r="V378" i="4"/>
  <c r="E378" i="4"/>
  <c r="B378" i="4"/>
  <c r="Y377" i="4"/>
  <c r="X377" i="4"/>
  <c r="W377" i="4"/>
  <c r="V377" i="4"/>
  <c r="E377" i="4"/>
  <c r="B377" i="4"/>
  <c r="Y376" i="4"/>
  <c r="X376" i="4"/>
  <c r="W376" i="4"/>
  <c r="V376" i="4"/>
  <c r="E376" i="4"/>
  <c r="B376" i="4"/>
  <c r="Y375" i="4"/>
  <c r="X375" i="4"/>
  <c r="W375" i="4"/>
  <c r="V375" i="4"/>
  <c r="E375" i="4"/>
  <c r="B375" i="4"/>
  <c r="Y374" i="4"/>
  <c r="X374" i="4"/>
  <c r="W374" i="4"/>
  <c r="V374" i="4"/>
  <c r="E374" i="4"/>
  <c r="B374" i="4"/>
  <c r="Y373" i="4"/>
  <c r="X373" i="4"/>
  <c r="W373" i="4"/>
  <c r="V373" i="4"/>
  <c r="E373" i="4"/>
  <c r="B373" i="4"/>
  <c r="Y372" i="4"/>
  <c r="X372" i="4"/>
  <c r="W372" i="4"/>
  <c r="V372" i="4"/>
  <c r="E372" i="4"/>
  <c r="B372" i="4"/>
  <c r="Y371" i="4"/>
  <c r="X371" i="4"/>
  <c r="W371" i="4"/>
  <c r="V371" i="4"/>
  <c r="E371" i="4"/>
  <c r="B371" i="4"/>
  <c r="Y370" i="4"/>
  <c r="X370" i="4"/>
  <c r="W370" i="4"/>
  <c r="V370" i="4"/>
  <c r="E370" i="4"/>
  <c r="B370" i="4"/>
  <c r="Y369" i="4"/>
  <c r="X369" i="4"/>
  <c r="W369" i="4"/>
  <c r="V369" i="4"/>
  <c r="E369" i="4"/>
  <c r="B369" i="4"/>
  <c r="Y368" i="4"/>
  <c r="X368" i="4"/>
  <c r="W368" i="4"/>
  <c r="V368" i="4"/>
  <c r="E368" i="4"/>
  <c r="B368" i="4"/>
  <c r="Y367" i="4"/>
  <c r="X367" i="4"/>
  <c r="W367" i="4"/>
  <c r="V367" i="4"/>
  <c r="E367" i="4"/>
  <c r="B367" i="4"/>
  <c r="Y366" i="4"/>
  <c r="X366" i="4"/>
  <c r="W366" i="4"/>
  <c r="V366" i="4"/>
  <c r="E366" i="4"/>
  <c r="B366" i="4"/>
  <c r="Y365" i="4"/>
  <c r="X365" i="4"/>
  <c r="W365" i="4"/>
  <c r="V365" i="4"/>
  <c r="E365" i="4"/>
  <c r="B365" i="4"/>
  <c r="Y364" i="4"/>
  <c r="X364" i="4"/>
  <c r="W364" i="4"/>
  <c r="V364" i="4"/>
  <c r="E364" i="4"/>
  <c r="B364" i="4"/>
  <c r="Y363" i="4"/>
  <c r="X363" i="4"/>
  <c r="W363" i="4"/>
  <c r="V363" i="4"/>
  <c r="E363" i="4"/>
  <c r="B363" i="4"/>
  <c r="Y362" i="4"/>
  <c r="X362" i="4"/>
  <c r="W362" i="4"/>
  <c r="V362" i="4"/>
  <c r="E362" i="4"/>
  <c r="B362" i="4"/>
  <c r="Y361" i="4"/>
  <c r="X361" i="4"/>
  <c r="W361" i="4"/>
  <c r="V361" i="4"/>
  <c r="E361" i="4"/>
  <c r="B361" i="4"/>
  <c r="Y360" i="4"/>
  <c r="X360" i="4"/>
  <c r="W360" i="4"/>
  <c r="V360" i="4"/>
  <c r="E360" i="4"/>
  <c r="B360" i="4"/>
  <c r="Y359" i="4"/>
  <c r="X359" i="4"/>
  <c r="W359" i="4"/>
  <c r="V359" i="4"/>
  <c r="E359" i="4"/>
  <c r="B359" i="4"/>
  <c r="Y358" i="4"/>
  <c r="X358" i="4"/>
  <c r="W358" i="4"/>
  <c r="V358" i="4"/>
  <c r="E358" i="4"/>
  <c r="B358" i="4"/>
  <c r="Y357" i="4"/>
  <c r="X357" i="4"/>
  <c r="W357" i="4"/>
  <c r="V357" i="4"/>
  <c r="E357" i="4"/>
  <c r="B357" i="4"/>
  <c r="Y356" i="4"/>
  <c r="X356" i="4"/>
  <c r="W356" i="4"/>
  <c r="V356" i="4"/>
  <c r="E356" i="4"/>
  <c r="B356" i="4"/>
  <c r="Y355" i="4"/>
  <c r="X355" i="4"/>
  <c r="W355" i="4"/>
  <c r="V355" i="4"/>
  <c r="E355" i="4"/>
  <c r="B355" i="4"/>
  <c r="Y354" i="4"/>
  <c r="X354" i="4"/>
  <c r="W354" i="4"/>
  <c r="V354" i="4"/>
  <c r="E354" i="4"/>
  <c r="B354" i="4"/>
  <c r="Y353" i="4"/>
  <c r="X353" i="4"/>
  <c r="W353" i="4"/>
  <c r="V353" i="4"/>
  <c r="E353" i="4"/>
  <c r="B353" i="4"/>
  <c r="Y352" i="4"/>
  <c r="X352" i="4"/>
  <c r="W352" i="4"/>
  <c r="V352" i="4"/>
  <c r="E352" i="4"/>
  <c r="B352" i="4"/>
  <c r="Y351" i="4"/>
  <c r="X351" i="4"/>
  <c r="W351" i="4"/>
  <c r="V351" i="4"/>
  <c r="E351" i="4"/>
  <c r="B351" i="4"/>
  <c r="Y350" i="4"/>
  <c r="X350" i="4"/>
  <c r="W350" i="4"/>
  <c r="V350" i="4"/>
  <c r="E350" i="4"/>
  <c r="B350" i="4"/>
  <c r="Y349" i="4"/>
  <c r="X349" i="4"/>
  <c r="W349" i="4"/>
  <c r="V349" i="4"/>
  <c r="E349" i="4"/>
  <c r="B349" i="4"/>
  <c r="Y348" i="4"/>
  <c r="X348" i="4"/>
  <c r="W348" i="4"/>
  <c r="V348" i="4"/>
  <c r="E348" i="4"/>
  <c r="B348" i="4"/>
  <c r="Y347" i="4"/>
  <c r="X347" i="4"/>
  <c r="W347" i="4"/>
  <c r="V347" i="4"/>
  <c r="E347" i="4"/>
  <c r="B347" i="4"/>
  <c r="Y346" i="4"/>
  <c r="X346" i="4"/>
  <c r="W346" i="4"/>
  <c r="V346" i="4"/>
  <c r="E346" i="4"/>
  <c r="B346" i="4"/>
  <c r="Y345" i="4"/>
  <c r="X345" i="4"/>
  <c r="W345" i="4"/>
  <c r="V345" i="4"/>
  <c r="E345" i="4"/>
  <c r="B345" i="4"/>
  <c r="Y344" i="4"/>
  <c r="X344" i="4"/>
  <c r="W344" i="4"/>
  <c r="V344" i="4"/>
  <c r="E344" i="4"/>
  <c r="B344" i="4"/>
  <c r="Y343" i="4"/>
  <c r="X343" i="4"/>
  <c r="W343" i="4"/>
  <c r="V343" i="4"/>
  <c r="E343" i="4"/>
  <c r="B343" i="4"/>
  <c r="Y342" i="4"/>
  <c r="X342" i="4"/>
  <c r="W342" i="4"/>
  <c r="V342" i="4"/>
  <c r="E342" i="4"/>
  <c r="B342" i="4"/>
  <c r="Y341" i="4"/>
  <c r="X341" i="4"/>
  <c r="W341" i="4"/>
  <c r="V341" i="4"/>
  <c r="E341" i="4"/>
  <c r="B341" i="4"/>
  <c r="Y340" i="4"/>
  <c r="X340" i="4"/>
  <c r="W340" i="4"/>
  <c r="V340" i="4"/>
  <c r="E340" i="4"/>
  <c r="B340" i="4"/>
  <c r="Y339" i="4"/>
  <c r="X339" i="4"/>
  <c r="W339" i="4"/>
  <c r="V339" i="4"/>
  <c r="E339" i="4"/>
  <c r="B339" i="4"/>
  <c r="Y338" i="4"/>
  <c r="X338" i="4"/>
  <c r="W338" i="4"/>
  <c r="V338" i="4"/>
  <c r="E338" i="4"/>
  <c r="B338" i="4"/>
  <c r="Y337" i="4"/>
  <c r="X337" i="4"/>
  <c r="W337" i="4"/>
  <c r="V337" i="4"/>
  <c r="E337" i="4"/>
  <c r="B337" i="4"/>
  <c r="Y336" i="4"/>
  <c r="X336" i="4"/>
  <c r="W336" i="4"/>
  <c r="V336" i="4"/>
  <c r="E336" i="4"/>
  <c r="B336" i="4"/>
  <c r="Y335" i="4"/>
  <c r="X335" i="4"/>
  <c r="W335" i="4"/>
  <c r="V335" i="4"/>
  <c r="E335" i="4"/>
  <c r="B335" i="4"/>
  <c r="Y334" i="4"/>
  <c r="X334" i="4"/>
  <c r="W334" i="4"/>
  <c r="V334" i="4"/>
  <c r="E334" i="4"/>
  <c r="B334" i="4"/>
  <c r="Y333" i="4"/>
  <c r="X333" i="4"/>
  <c r="W333" i="4"/>
  <c r="V333" i="4"/>
  <c r="E333" i="4"/>
  <c r="B333" i="4"/>
  <c r="Y332" i="4"/>
  <c r="X332" i="4"/>
  <c r="W332" i="4"/>
  <c r="V332" i="4"/>
  <c r="E332" i="4"/>
  <c r="B332" i="4"/>
  <c r="Y331" i="4"/>
  <c r="X331" i="4"/>
  <c r="W331" i="4"/>
  <c r="V331" i="4"/>
  <c r="E331" i="4"/>
  <c r="B331" i="4"/>
  <c r="Y330" i="4"/>
  <c r="X330" i="4"/>
  <c r="W330" i="4"/>
  <c r="V330" i="4"/>
  <c r="E330" i="4"/>
  <c r="B330" i="4"/>
  <c r="Y329" i="4"/>
  <c r="X329" i="4"/>
  <c r="W329" i="4"/>
  <c r="V329" i="4"/>
  <c r="E329" i="4"/>
  <c r="B329" i="4"/>
  <c r="Y328" i="4"/>
  <c r="X328" i="4"/>
  <c r="W328" i="4"/>
  <c r="V328" i="4"/>
  <c r="E328" i="4"/>
  <c r="B328" i="4"/>
  <c r="Y327" i="4"/>
  <c r="X327" i="4"/>
  <c r="W327" i="4"/>
  <c r="V327" i="4"/>
  <c r="E327" i="4"/>
  <c r="B327" i="4"/>
  <c r="Y326" i="4"/>
  <c r="X326" i="4"/>
  <c r="W326" i="4"/>
  <c r="V326" i="4"/>
  <c r="E326" i="4"/>
  <c r="B326" i="4"/>
  <c r="Y325" i="4"/>
  <c r="X325" i="4"/>
  <c r="W325" i="4"/>
  <c r="V325" i="4"/>
  <c r="E325" i="4"/>
  <c r="B325" i="4"/>
  <c r="Y324" i="4"/>
  <c r="X324" i="4"/>
  <c r="W324" i="4"/>
  <c r="V324" i="4"/>
  <c r="E324" i="4"/>
  <c r="B324" i="4"/>
  <c r="Y323" i="4"/>
  <c r="X323" i="4"/>
  <c r="W323" i="4"/>
  <c r="V323" i="4"/>
  <c r="E323" i="4"/>
  <c r="B323" i="4"/>
  <c r="Y322" i="4"/>
  <c r="X322" i="4"/>
  <c r="W322" i="4"/>
  <c r="V322" i="4"/>
  <c r="E322" i="4"/>
  <c r="B322" i="4"/>
  <c r="Y321" i="4"/>
  <c r="X321" i="4"/>
  <c r="W321" i="4"/>
  <c r="V321" i="4"/>
  <c r="E321" i="4"/>
  <c r="B321" i="4"/>
  <c r="Y320" i="4"/>
  <c r="X320" i="4"/>
  <c r="W320" i="4"/>
  <c r="V320" i="4"/>
  <c r="E320" i="4"/>
  <c r="B320" i="4"/>
  <c r="Y319" i="4"/>
  <c r="X319" i="4"/>
  <c r="W319" i="4"/>
  <c r="V319" i="4"/>
  <c r="E319" i="4"/>
  <c r="B319" i="4"/>
  <c r="Y318" i="4"/>
  <c r="X318" i="4"/>
  <c r="W318" i="4"/>
  <c r="V318" i="4"/>
  <c r="E318" i="4"/>
  <c r="B318" i="4"/>
  <c r="Y317" i="4"/>
  <c r="X317" i="4"/>
  <c r="W317" i="4"/>
  <c r="V317" i="4"/>
  <c r="E317" i="4"/>
  <c r="B317" i="4"/>
  <c r="Y316" i="4"/>
  <c r="X316" i="4"/>
  <c r="W316" i="4"/>
  <c r="V316" i="4"/>
  <c r="E316" i="4"/>
  <c r="B316" i="4"/>
  <c r="Y315" i="4"/>
  <c r="X315" i="4"/>
  <c r="W315" i="4"/>
  <c r="V315" i="4"/>
  <c r="E315" i="4"/>
  <c r="B315" i="4"/>
  <c r="Y314" i="4"/>
  <c r="X314" i="4"/>
  <c r="W314" i="4"/>
  <c r="V314" i="4"/>
  <c r="E314" i="4"/>
  <c r="B314" i="4"/>
  <c r="Y313" i="4"/>
  <c r="X313" i="4"/>
  <c r="W313" i="4"/>
  <c r="V313" i="4"/>
  <c r="E313" i="4"/>
  <c r="B313" i="4"/>
  <c r="Y312" i="4"/>
  <c r="X312" i="4"/>
  <c r="W312" i="4"/>
  <c r="V312" i="4"/>
  <c r="E312" i="4"/>
  <c r="B312" i="4"/>
  <c r="Y311" i="4"/>
  <c r="X311" i="4"/>
  <c r="W311" i="4"/>
  <c r="V311" i="4"/>
  <c r="E311" i="4"/>
  <c r="B311" i="4"/>
  <c r="Y310" i="4"/>
  <c r="X310" i="4"/>
  <c r="W310" i="4"/>
  <c r="V310" i="4"/>
  <c r="E310" i="4"/>
  <c r="B310" i="4"/>
  <c r="Y309" i="4"/>
  <c r="X309" i="4"/>
  <c r="W309" i="4"/>
  <c r="V309" i="4"/>
  <c r="E309" i="4"/>
  <c r="B309" i="4"/>
  <c r="Y308" i="4"/>
  <c r="X308" i="4"/>
  <c r="W308" i="4"/>
  <c r="V308" i="4"/>
  <c r="E308" i="4"/>
  <c r="B308" i="4"/>
  <c r="Y307" i="4"/>
  <c r="X307" i="4"/>
  <c r="W307" i="4"/>
  <c r="V307" i="4"/>
  <c r="E307" i="4"/>
  <c r="B307" i="4"/>
  <c r="Y306" i="4"/>
  <c r="X306" i="4"/>
  <c r="W306" i="4"/>
  <c r="V306" i="4"/>
  <c r="E306" i="4"/>
  <c r="B306" i="4"/>
  <c r="Y305" i="4"/>
  <c r="X305" i="4"/>
  <c r="W305" i="4"/>
  <c r="V305" i="4"/>
  <c r="E305" i="4"/>
  <c r="B305" i="4"/>
  <c r="Y304" i="4"/>
  <c r="X304" i="4"/>
  <c r="W304" i="4"/>
  <c r="V304" i="4"/>
  <c r="E304" i="4"/>
  <c r="B304" i="4"/>
  <c r="Y303" i="4"/>
  <c r="X303" i="4"/>
  <c r="W303" i="4"/>
  <c r="V303" i="4"/>
  <c r="E303" i="4"/>
  <c r="B303" i="4"/>
  <c r="Y302" i="4"/>
  <c r="X302" i="4"/>
  <c r="W302" i="4"/>
  <c r="V302" i="4"/>
  <c r="E302" i="4"/>
  <c r="B302" i="4"/>
  <c r="Y301" i="4"/>
  <c r="X301" i="4"/>
  <c r="W301" i="4"/>
  <c r="V301" i="4"/>
  <c r="E301" i="4"/>
  <c r="B301" i="4"/>
  <c r="Y300" i="4"/>
  <c r="X300" i="4"/>
  <c r="W300" i="4"/>
  <c r="V300" i="4"/>
  <c r="E300" i="4"/>
  <c r="B300" i="4"/>
  <c r="Y299" i="4"/>
  <c r="X299" i="4"/>
  <c r="W299" i="4"/>
  <c r="V299" i="4"/>
  <c r="E299" i="4"/>
  <c r="B299" i="4"/>
  <c r="Y298" i="4"/>
  <c r="X298" i="4"/>
  <c r="W298" i="4"/>
  <c r="V298" i="4"/>
  <c r="E298" i="4"/>
  <c r="B298" i="4"/>
  <c r="Y297" i="4"/>
  <c r="X297" i="4"/>
  <c r="W297" i="4"/>
  <c r="V297" i="4"/>
  <c r="E297" i="4"/>
  <c r="B297" i="4"/>
  <c r="Y296" i="4"/>
  <c r="X296" i="4"/>
  <c r="W296" i="4"/>
  <c r="V296" i="4"/>
  <c r="E296" i="4"/>
  <c r="B296" i="4"/>
  <c r="Y295" i="4"/>
  <c r="X295" i="4"/>
  <c r="W295" i="4"/>
  <c r="V295" i="4"/>
  <c r="E295" i="4"/>
  <c r="B295" i="4"/>
  <c r="Y294" i="4"/>
  <c r="X294" i="4"/>
  <c r="W294" i="4"/>
  <c r="V294" i="4"/>
  <c r="E294" i="4"/>
  <c r="B294" i="4"/>
  <c r="Y293" i="4"/>
  <c r="X293" i="4"/>
  <c r="W293" i="4"/>
  <c r="V293" i="4"/>
  <c r="E293" i="4"/>
  <c r="B293" i="4"/>
  <c r="Y292" i="4"/>
  <c r="X292" i="4"/>
  <c r="W292" i="4"/>
  <c r="V292" i="4"/>
  <c r="E292" i="4"/>
  <c r="B292" i="4"/>
  <c r="Y291" i="4"/>
  <c r="X291" i="4"/>
  <c r="W291" i="4"/>
  <c r="V291" i="4"/>
  <c r="E291" i="4"/>
  <c r="B291" i="4"/>
  <c r="Y290" i="4"/>
  <c r="X290" i="4"/>
  <c r="W290" i="4"/>
  <c r="V290" i="4"/>
  <c r="E290" i="4"/>
  <c r="B290" i="4"/>
  <c r="Y289" i="4"/>
  <c r="X289" i="4"/>
  <c r="W289" i="4"/>
  <c r="V289" i="4"/>
  <c r="E289" i="4"/>
  <c r="B289" i="4"/>
  <c r="Y288" i="4"/>
  <c r="X288" i="4"/>
  <c r="W288" i="4"/>
  <c r="V288" i="4"/>
  <c r="E288" i="4"/>
  <c r="B288" i="4"/>
  <c r="Y287" i="4"/>
  <c r="X287" i="4"/>
  <c r="W287" i="4"/>
  <c r="V287" i="4"/>
  <c r="E287" i="4"/>
  <c r="B287" i="4"/>
  <c r="Y286" i="4"/>
  <c r="X286" i="4"/>
  <c r="W286" i="4"/>
  <c r="V286" i="4"/>
  <c r="E286" i="4"/>
  <c r="B286" i="4"/>
  <c r="Y285" i="4"/>
  <c r="X285" i="4"/>
  <c r="W285" i="4"/>
  <c r="V285" i="4"/>
  <c r="E285" i="4"/>
  <c r="B285" i="4"/>
  <c r="Y284" i="4"/>
  <c r="X284" i="4"/>
  <c r="W284" i="4"/>
  <c r="V284" i="4"/>
  <c r="E284" i="4"/>
  <c r="B284" i="4"/>
  <c r="Y283" i="4"/>
  <c r="X283" i="4"/>
  <c r="W283" i="4"/>
  <c r="V283" i="4"/>
  <c r="E283" i="4"/>
  <c r="B283" i="4"/>
  <c r="Y282" i="4"/>
  <c r="X282" i="4"/>
  <c r="W282" i="4"/>
  <c r="V282" i="4"/>
  <c r="E282" i="4"/>
  <c r="B282" i="4"/>
  <c r="Y281" i="4"/>
  <c r="X281" i="4"/>
  <c r="W281" i="4"/>
  <c r="V281" i="4"/>
  <c r="E281" i="4"/>
  <c r="B281" i="4"/>
  <c r="Y280" i="4"/>
  <c r="X280" i="4"/>
  <c r="W280" i="4"/>
  <c r="V280" i="4"/>
  <c r="E280" i="4"/>
  <c r="B280" i="4"/>
  <c r="Y279" i="4"/>
  <c r="X279" i="4"/>
  <c r="W279" i="4"/>
  <c r="V279" i="4"/>
  <c r="E279" i="4"/>
  <c r="B279" i="4"/>
  <c r="Y278" i="4"/>
  <c r="X278" i="4"/>
  <c r="W278" i="4"/>
  <c r="V278" i="4"/>
  <c r="E278" i="4"/>
  <c r="B278" i="4"/>
  <c r="Y277" i="4"/>
  <c r="X277" i="4"/>
  <c r="W277" i="4"/>
  <c r="V277" i="4"/>
  <c r="E277" i="4"/>
  <c r="B277" i="4"/>
  <c r="Y276" i="4"/>
  <c r="X276" i="4"/>
  <c r="W276" i="4"/>
  <c r="V276" i="4"/>
  <c r="E276" i="4"/>
  <c r="B276" i="4"/>
  <c r="Y275" i="4"/>
  <c r="X275" i="4"/>
  <c r="W275" i="4"/>
  <c r="V275" i="4"/>
  <c r="E275" i="4"/>
  <c r="B275" i="4"/>
  <c r="Y274" i="4"/>
  <c r="X274" i="4"/>
  <c r="W274" i="4"/>
  <c r="V274" i="4"/>
  <c r="E274" i="4"/>
  <c r="B274" i="4"/>
  <c r="Y273" i="4"/>
  <c r="X273" i="4"/>
  <c r="W273" i="4"/>
  <c r="V273" i="4"/>
  <c r="E273" i="4"/>
  <c r="B273" i="4"/>
  <c r="Y272" i="4"/>
  <c r="X272" i="4"/>
  <c r="W272" i="4"/>
  <c r="V272" i="4"/>
  <c r="E272" i="4"/>
  <c r="B272" i="4"/>
  <c r="Y271" i="4"/>
  <c r="X271" i="4"/>
  <c r="W271" i="4"/>
  <c r="V271" i="4"/>
  <c r="E271" i="4"/>
  <c r="B271" i="4"/>
  <c r="Y270" i="4"/>
  <c r="X270" i="4"/>
  <c r="W270" i="4"/>
  <c r="V270" i="4"/>
  <c r="E270" i="4"/>
  <c r="B270" i="4"/>
  <c r="Y269" i="4"/>
  <c r="X269" i="4"/>
  <c r="W269" i="4"/>
  <c r="V269" i="4"/>
  <c r="E269" i="4"/>
  <c r="B269" i="4"/>
  <c r="Y268" i="4"/>
  <c r="X268" i="4"/>
  <c r="W268" i="4"/>
  <c r="V268" i="4"/>
  <c r="E268" i="4"/>
  <c r="B268" i="4"/>
  <c r="Y267" i="4"/>
  <c r="X267" i="4"/>
  <c r="W267" i="4"/>
  <c r="V267" i="4"/>
  <c r="E267" i="4"/>
  <c r="B267" i="4"/>
  <c r="Y266" i="4"/>
  <c r="X266" i="4"/>
  <c r="W266" i="4"/>
  <c r="V266" i="4"/>
  <c r="E266" i="4"/>
  <c r="B266" i="4"/>
  <c r="Y265" i="4"/>
  <c r="X265" i="4"/>
  <c r="W265" i="4"/>
  <c r="V265" i="4"/>
  <c r="E265" i="4"/>
  <c r="B265" i="4"/>
  <c r="Y264" i="4"/>
  <c r="X264" i="4"/>
  <c r="W264" i="4"/>
  <c r="V264" i="4"/>
  <c r="E264" i="4"/>
  <c r="B264" i="4"/>
  <c r="Y263" i="4"/>
  <c r="X263" i="4"/>
  <c r="W263" i="4"/>
  <c r="V263" i="4"/>
  <c r="E263" i="4"/>
  <c r="B263" i="4"/>
  <c r="Y262" i="4"/>
  <c r="X262" i="4"/>
  <c r="W262" i="4"/>
  <c r="V262" i="4"/>
  <c r="E262" i="4"/>
  <c r="B262" i="4"/>
  <c r="Y261" i="4"/>
  <c r="X261" i="4"/>
  <c r="W261" i="4"/>
  <c r="V261" i="4"/>
  <c r="E261" i="4"/>
  <c r="B261" i="4"/>
  <c r="Y260" i="4"/>
  <c r="X260" i="4"/>
  <c r="W260" i="4"/>
  <c r="V260" i="4"/>
  <c r="E260" i="4"/>
  <c r="B260" i="4"/>
  <c r="Y259" i="4"/>
  <c r="X259" i="4"/>
  <c r="W259" i="4"/>
  <c r="V259" i="4"/>
  <c r="E259" i="4"/>
  <c r="B259" i="4"/>
  <c r="Y258" i="4"/>
  <c r="X258" i="4"/>
  <c r="W258" i="4"/>
  <c r="V258" i="4"/>
  <c r="E258" i="4"/>
  <c r="B258" i="4"/>
  <c r="Y257" i="4"/>
  <c r="X257" i="4"/>
  <c r="W257" i="4"/>
  <c r="V257" i="4"/>
  <c r="E257" i="4"/>
  <c r="B257" i="4"/>
  <c r="Y256" i="4"/>
  <c r="X256" i="4"/>
  <c r="W256" i="4"/>
  <c r="V256" i="4"/>
  <c r="E256" i="4"/>
  <c r="B256" i="4"/>
  <c r="Y255" i="4"/>
  <c r="X255" i="4"/>
  <c r="W255" i="4"/>
  <c r="V255" i="4"/>
  <c r="E255" i="4"/>
  <c r="B255" i="4"/>
  <c r="Y254" i="4"/>
  <c r="X254" i="4"/>
  <c r="W254" i="4"/>
  <c r="V254" i="4"/>
  <c r="E254" i="4"/>
  <c r="B254" i="4"/>
  <c r="Y253" i="4"/>
  <c r="X253" i="4"/>
  <c r="W253" i="4"/>
  <c r="V253" i="4"/>
  <c r="E253" i="4"/>
  <c r="B253" i="4"/>
  <c r="Y252" i="4"/>
  <c r="X252" i="4"/>
  <c r="W252" i="4"/>
  <c r="V252" i="4"/>
  <c r="E252" i="4"/>
  <c r="B252" i="4"/>
  <c r="Y251" i="4"/>
  <c r="X251" i="4"/>
  <c r="W251" i="4"/>
  <c r="V251" i="4"/>
  <c r="E251" i="4"/>
  <c r="B251" i="4"/>
  <c r="Y250" i="4"/>
  <c r="X250" i="4"/>
  <c r="W250" i="4"/>
  <c r="V250" i="4"/>
  <c r="E250" i="4"/>
  <c r="B250" i="4"/>
  <c r="Y249" i="4"/>
  <c r="X249" i="4"/>
  <c r="W249" i="4"/>
  <c r="V249" i="4"/>
  <c r="E249" i="4"/>
  <c r="B249" i="4"/>
  <c r="Y248" i="4"/>
  <c r="X248" i="4"/>
  <c r="W248" i="4"/>
  <c r="V248" i="4"/>
  <c r="E248" i="4"/>
  <c r="B248" i="4"/>
  <c r="Y247" i="4"/>
  <c r="X247" i="4"/>
  <c r="W247" i="4"/>
  <c r="V247" i="4"/>
  <c r="E247" i="4"/>
  <c r="B247" i="4"/>
  <c r="Y246" i="4"/>
  <c r="X246" i="4"/>
  <c r="W246" i="4"/>
  <c r="V246" i="4"/>
  <c r="E246" i="4"/>
  <c r="B246" i="4"/>
  <c r="Y245" i="4"/>
  <c r="X245" i="4"/>
  <c r="W245" i="4"/>
  <c r="V245" i="4"/>
  <c r="E245" i="4"/>
  <c r="B245" i="4"/>
  <c r="Y244" i="4"/>
  <c r="X244" i="4"/>
  <c r="W244" i="4"/>
  <c r="V244" i="4"/>
  <c r="E244" i="4"/>
  <c r="B244" i="4"/>
  <c r="Y243" i="4"/>
  <c r="X243" i="4"/>
  <c r="W243" i="4"/>
  <c r="V243" i="4"/>
  <c r="E243" i="4"/>
  <c r="B243" i="4"/>
  <c r="Y242" i="4"/>
  <c r="X242" i="4"/>
  <c r="W242" i="4"/>
  <c r="V242" i="4"/>
  <c r="E242" i="4"/>
  <c r="B242" i="4"/>
  <c r="Y241" i="4"/>
  <c r="X241" i="4"/>
  <c r="W241" i="4"/>
  <c r="V241" i="4"/>
  <c r="E241" i="4"/>
  <c r="B241" i="4"/>
  <c r="Y240" i="4"/>
  <c r="X240" i="4"/>
  <c r="W240" i="4"/>
  <c r="V240" i="4"/>
  <c r="E240" i="4"/>
  <c r="B240" i="4"/>
  <c r="Y239" i="4"/>
  <c r="X239" i="4"/>
  <c r="W239" i="4"/>
  <c r="V239" i="4"/>
  <c r="E239" i="4"/>
  <c r="B239" i="4"/>
  <c r="Y238" i="4"/>
  <c r="X238" i="4"/>
  <c r="W238" i="4"/>
  <c r="V238" i="4"/>
  <c r="E238" i="4"/>
  <c r="B238" i="4"/>
  <c r="Y237" i="4"/>
  <c r="X237" i="4"/>
  <c r="W237" i="4"/>
  <c r="V237" i="4"/>
  <c r="E237" i="4"/>
  <c r="B237" i="4"/>
  <c r="Y236" i="4"/>
  <c r="X236" i="4"/>
  <c r="W236" i="4"/>
  <c r="V236" i="4"/>
  <c r="E236" i="4"/>
  <c r="B236" i="4"/>
  <c r="Y235" i="4"/>
  <c r="X235" i="4"/>
  <c r="W235" i="4"/>
  <c r="V235" i="4"/>
  <c r="E235" i="4"/>
  <c r="B235" i="4"/>
  <c r="Y234" i="4"/>
  <c r="X234" i="4"/>
  <c r="W234" i="4"/>
  <c r="V234" i="4"/>
  <c r="E234" i="4"/>
  <c r="B234" i="4"/>
  <c r="Y233" i="4"/>
  <c r="X233" i="4"/>
  <c r="W233" i="4"/>
  <c r="V233" i="4"/>
  <c r="E233" i="4"/>
  <c r="B233" i="4"/>
  <c r="Y232" i="4"/>
  <c r="X232" i="4"/>
  <c r="W232" i="4"/>
  <c r="V232" i="4"/>
  <c r="E232" i="4"/>
  <c r="B232" i="4"/>
  <c r="Y231" i="4"/>
  <c r="X231" i="4"/>
  <c r="W231" i="4"/>
  <c r="V231" i="4"/>
  <c r="E231" i="4"/>
  <c r="B231" i="4"/>
  <c r="Y230" i="4"/>
  <c r="X230" i="4"/>
  <c r="W230" i="4"/>
  <c r="V230" i="4"/>
  <c r="E230" i="4"/>
  <c r="B230" i="4"/>
  <c r="Y229" i="4"/>
  <c r="X229" i="4"/>
  <c r="W229" i="4"/>
  <c r="V229" i="4"/>
  <c r="E229" i="4"/>
  <c r="B229" i="4"/>
  <c r="Y228" i="4"/>
  <c r="X228" i="4"/>
  <c r="W228" i="4"/>
  <c r="V228" i="4"/>
  <c r="E228" i="4"/>
  <c r="B228" i="4"/>
  <c r="Y227" i="4"/>
  <c r="X227" i="4"/>
  <c r="W227" i="4"/>
  <c r="V227" i="4"/>
  <c r="E227" i="4"/>
  <c r="B227" i="4"/>
  <c r="Y226" i="4"/>
  <c r="X226" i="4"/>
  <c r="W226" i="4"/>
  <c r="V226" i="4"/>
  <c r="E226" i="4"/>
  <c r="B226" i="4"/>
  <c r="Y225" i="4"/>
  <c r="X225" i="4"/>
  <c r="W225" i="4"/>
  <c r="V225" i="4"/>
  <c r="E225" i="4"/>
  <c r="B225" i="4"/>
  <c r="Y224" i="4"/>
  <c r="X224" i="4"/>
  <c r="W224" i="4"/>
  <c r="V224" i="4"/>
  <c r="E224" i="4"/>
  <c r="B224" i="4"/>
  <c r="Y223" i="4"/>
  <c r="X223" i="4"/>
  <c r="W223" i="4"/>
  <c r="V223" i="4"/>
  <c r="E223" i="4"/>
  <c r="B223" i="4"/>
  <c r="Y222" i="4"/>
  <c r="X222" i="4"/>
  <c r="W222" i="4"/>
  <c r="V222" i="4"/>
  <c r="E222" i="4"/>
  <c r="B222" i="4"/>
  <c r="Y221" i="4"/>
  <c r="X221" i="4"/>
  <c r="W221" i="4"/>
  <c r="V221" i="4"/>
  <c r="E221" i="4"/>
  <c r="B221" i="4"/>
  <c r="Y220" i="4"/>
  <c r="X220" i="4"/>
  <c r="W220" i="4"/>
  <c r="V220" i="4"/>
  <c r="E220" i="4"/>
  <c r="B220" i="4"/>
  <c r="Y219" i="4"/>
  <c r="X219" i="4"/>
  <c r="W219" i="4"/>
  <c r="V219" i="4"/>
  <c r="E219" i="4"/>
  <c r="B219" i="4"/>
  <c r="Y218" i="4"/>
  <c r="X218" i="4"/>
  <c r="W218" i="4"/>
  <c r="V218" i="4"/>
  <c r="E218" i="4"/>
  <c r="B218" i="4"/>
  <c r="Y217" i="4"/>
  <c r="X217" i="4"/>
  <c r="W217" i="4"/>
  <c r="V217" i="4"/>
  <c r="E217" i="4"/>
  <c r="B217" i="4"/>
  <c r="Y216" i="4"/>
  <c r="X216" i="4"/>
  <c r="W216" i="4"/>
  <c r="V216" i="4"/>
  <c r="E216" i="4"/>
  <c r="B216" i="4"/>
  <c r="Y215" i="4"/>
  <c r="X215" i="4"/>
  <c r="W215" i="4"/>
  <c r="V215" i="4"/>
  <c r="E215" i="4"/>
  <c r="B215" i="4"/>
  <c r="Y214" i="4"/>
  <c r="X214" i="4"/>
  <c r="W214" i="4"/>
  <c r="V214" i="4"/>
  <c r="E214" i="4"/>
  <c r="B214" i="4"/>
  <c r="Y213" i="4"/>
  <c r="X213" i="4"/>
  <c r="W213" i="4"/>
  <c r="V213" i="4"/>
  <c r="E213" i="4"/>
  <c r="B213" i="4"/>
  <c r="Y212" i="4"/>
  <c r="X212" i="4"/>
  <c r="W212" i="4"/>
  <c r="V212" i="4"/>
  <c r="E212" i="4"/>
  <c r="B212" i="4"/>
  <c r="Y211" i="4"/>
  <c r="X211" i="4"/>
  <c r="W211" i="4"/>
  <c r="V211" i="4"/>
  <c r="E211" i="4"/>
  <c r="B211" i="4"/>
  <c r="Y210" i="4"/>
  <c r="X210" i="4"/>
  <c r="W210" i="4"/>
  <c r="V210" i="4"/>
  <c r="E210" i="4"/>
  <c r="B210" i="4"/>
  <c r="Y209" i="4"/>
  <c r="X209" i="4"/>
  <c r="W209" i="4"/>
  <c r="V209" i="4"/>
  <c r="E209" i="4"/>
  <c r="B209" i="4"/>
  <c r="Y208" i="4"/>
  <c r="X208" i="4"/>
  <c r="W208" i="4"/>
  <c r="V208" i="4"/>
  <c r="E208" i="4"/>
  <c r="B208" i="4"/>
  <c r="Y207" i="4"/>
  <c r="X207" i="4"/>
  <c r="W207" i="4"/>
  <c r="V207" i="4"/>
  <c r="E207" i="4"/>
  <c r="B207" i="4"/>
  <c r="Y206" i="4"/>
  <c r="X206" i="4"/>
  <c r="W206" i="4"/>
  <c r="V206" i="4"/>
  <c r="E206" i="4"/>
  <c r="B206" i="4"/>
  <c r="Y205" i="4"/>
  <c r="X205" i="4"/>
  <c r="W205" i="4"/>
  <c r="V205" i="4"/>
  <c r="E205" i="4"/>
  <c r="B205" i="4"/>
  <c r="Y204" i="4"/>
  <c r="X204" i="4"/>
  <c r="W204" i="4"/>
  <c r="V204" i="4"/>
  <c r="E204" i="4"/>
  <c r="B204" i="4"/>
  <c r="Y203" i="4"/>
  <c r="X203" i="4"/>
  <c r="W203" i="4"/>
  <c r="V203" i="4"/>
  <c r="E203" i="4"/>
  <c r="B203" i="4"/>
  <c r="Y202" i="4"/>
  <c r="X202" i="4"/>
  <c r="W202" i="4"/>
  <c r="V202" i="4"/>
  <c r="E202" i="4"/>
  <c r="B202" i="4"/>
  <c r="Y201" i="4"/>
  <c r="X201" i="4"/>
  <c r="W201" i="4"/>
  <c r="V201" i="4"/>
  <c r="E201" i="4"/>
  <c r="B201" i="4"/>
  <c r="Y200" i="4"/>
  <c r="X200" i="4"/>
  <c r="W200" i="4"/>
  <c r="V200" i="4"/>
  <c r="E200" i="4"/>
  <c r="B200" i="4"/>
  <c r="Y199" i="4"/>
  <c r="X199" i="4"/>
  <c r="W199" i="4"/>
  <c r="V199" i="4"/>
  <c r="E199" i="4"/>
  <c r="B199" i="4"/>
  <c r="Y198" i="4"/>
  <c r="X198" i="4"/>
  <c r="W198" i="4"/>
  <c r="V198" i="4"/>
  <c r="E198" i="4"/>
  <c r="B198" i="4"/>
  <c r="Y197" i="4"/>
  <c r="X197" i="4"/>
  <c r="W197" i="4"/>
  <c r="V197" i="4"/>
  <c r="E197" i="4"/>
  <c r="B197" i="4"/>
  <c r="Y196" i="4"/>
  <c r="X196" i="4"/>
  <c r="W196" i="4"/>
  <c r="V196" i="4"/>
  <c r="E196" i="4"/>
  <c r="B196" i="4"/>
  <c r="Y195" i="4"/>
  <c r="X195" i="4"/>
  <c r="W195" i="4"/>
  <c r="V195" i="4"/>
  <c r="E195" i="4"/>
  <c r="B195" i="4"/>
  <c r="Y194" i="4"/>
  <c r="X194" i="4"/>
  <c r="W194" i="4"/>
  <c r="V194" i="4"/>
  <c r="E194" i="4"/>
  <c r="B194" i="4"/>
  <c r="Y193" i="4"/>
  <c r="X193" i="4"/>
  <c r="W193" i="4"/>
  <c r="V193" i="4"/>
  <c r="E193" i="4"/>
  <c r="B193" i="4"/>
  <c r="Y192" i="4"/>
  <c r="X192" i="4"/>
  <c r="W192" i="4"/>
  <c r="V192" i="4"/>
  <c r="E192" i="4"/>
  <c r="B192" i="4"/>
  <c r="Y191" i="4"/>
  <c r="X191" i="4"/>
  <c r="W191" i="4"/>
  <c r="V191" i="4"/>
  <c r="E191" i="4"/>
  <c r="B191" i="4"/>
  <c r="Y190" i="4"/>
  <c r="X190" i="4"/>
  <c r="W190" i="4"/>
  <c r="V190" i="4"/>
  <c r="E190" i="4"/>
  <c r="B190" i="4"/>
  <c r="Y189" i="4"/>
  <c r="X189" i="4"/>
  <c r="W189" i="4"/>
  <c r="V189" i="4"/>
  <c r="E189" i="4"/>
  <c r="B189" i="4"/>
  <c r="Y188" i="4"/>
  <c r="X188" i="4"/>
  <c r="W188" i="4"/>
  <c r="V188" i="4"/>
  <c r="E188" i="4"/>
  <c r="B188" i="4"/>
  <c r="Y187" i="4"/>
  <c r="X187" i="4"/>
  <c r="W187" i="4"/>
  <c r="V187" i="4"/>
  <c r="E187" i="4"/>
  <c r="B187" i="4"/>
  <c r="Y186" i="4"/>
  <c r="X186" i="4"/>
  <c r="W186" i="4"/>
  <c r="V186" i="4"/>
  <c r="E186" i="4"/>
  <c r="B186" i="4"/>
  <c r="Y185" i="4"/>
  <c r="X185" i="4"/>
  <c r="W185" i="4"/>
  <c r="V185" i="4"/>
  <c r="E185" i="4"/>
  <c r="B185" i="4"/>
  <c r="Y184" i="4"/>
  <c r="X184" i="4"/>
  <c r="W184" i="4"/>
  <c r="V184" i="4"/>
  <c r="E184" i="4"/>
  <c r="B184" i="4"/>
  <c r="Y183" i="4"/>
  <c r="X183" i="4"/>
  <c r="W183" i="4"/>
  <c r="V183" i="4"/>
  <c r="E183" i="4"/>
  <c r="B183" i="4"/>
  <c r="Y182" i="4"/>
  <c r="X182" i="4"/>
  <c r="W182" i="4"/>
  <c r="V182" i="4"/>
  <c r="E182" i="4"/>
  <c r="B182" i="4"/>
  <c r="Y181" i="4"/>
  <c r="X181" i="4"/>
  <c r="W181" i="4"/>
  <c r="V181" i="4"/>
  <c r="E181" i="4"/>
  <c r="B181" i="4"/>
  <c r="Y180" i="4"/>
  <c r="X180" i="4"/>
  <c r="W180" i="4"/>
  <c r="V180" i="4"/>
  <c r="E180" i="4"/>
  <c r="B180" i="4"/>
  <c r="Y179" i="4"/>
  <c r="X179" i="4"/>
  <c r="W179" i="4"/>
  <c r="V179" i="4"/>
  <c r="E179" i="4"/>
  <c r="B179" i="4"/>
  <c r="Y178" i="4"/>
  <c r="X178" i="4"/>
  <c r="W178" i="4"/>
  <c r="V178" i="4"/>
  <c r="E178" i="4"/>
  <c r="B178" i="4"/>
  <c r="Y177" i="4"/>
  <c r="X177" i="4"/>
  <c r="W177" i="4"/>
  <c r="V177" i="4"/>
  <c r="E177" i="4"/>
  <c r="B177" i="4"/>
  <c r="Y176" i="4"/>
  <c r="X176" i="4"/>
  <c r="W176" i="4"/>
  <c r="V176" i="4"/>
  <c r="E176" i="4"/>
  <c r="B176" i="4"/>
  <c r="Y175" i="4"/>
  <c r="X175" i="4"/>
  <c r="W175" i="4"/>
  <c r="V175" i="4"/>
  <c r="E175" i="4"/>
  <c r="B175" i="4"/>
  <c r="Y174" i="4"/>
  <c r="X174" i="4"/>
  <c r="W174" i="4"/>
  <c r="V174" i="4"/>
  <c r="E174" i="4"/>
  <c r="B174" i="4"/>
  <c r="Y173" i="4"/>
  <c r="X173" i="4"/>
  <c r="W173" i="4"/>
  <c r="V173" i="4"/>
  <c r="E173" i="4"/>
  <c r="B173" i="4"/>
  <c r="Y172" i="4"/>
  <c r="X172" i="4"/>
  <c r="W172" i="4"/>
  <c r="V172" i="4"/>
  <c r="E172" i="4"/>
  <c r="B172" i="4"/>
  <c r="Y171" i="4"/>
  <c r="X171" i="4"/>
  <c r="W171" i="4"/>
  <c r="V171" i="4"/>
  <c r="E171" i="4"/>
  <c r="B171" i="4"/>
  <c r="Y170" i="4"/>
  <c r="X170" i="4"/>
  <c r="W170" i="4"/>
  <c r="V170" i="4"/>
  <c r="E170" i="4"/>
  <c r="B170" i="4"/>
  <c r="Y169" i="4"/>
  <c r="X169" i="4"/>
  <c r="W169" i="4"/>
  <c r="V169" i="4"/>
  <c r="E169" i="4"/>
  <c r="B169" i="4"/>
  <c r="Y168" i="4"/>
  <c r="X168" i="4"/>
  <c r="W168" i="4"/>
  <c r="V168" i="4"/>
  <c r="E168" i="4"/>
  <c r="B168" i="4"/>
  <c r="Y167" i="4"/>
  <c r="X167" i="4"/>
  <c r="W167" i="4"/>
  <c r="V167" i="4"/>
  <c r="E167" i="4"/>
  <c r="B167" i="4"/>
  <c r="Y166" i="4"/>
  <c r="X166" i="4"/>
  <c r="W166" i="4"/>
  <c r="V166" i="4"/>
  <c r="E166" i="4"/>
  <c r="B166" i="4"/>
  <c r="Y165" i="4"/>
  <c r="X165" i="4"/>
  <c r="W165" i="4"/>
  <c r="V165" i="4"/>
  <c r="E165" i="4"/>
  <c r="B165" i="4"/>
  <c r="Y164" i="4"/>
  <c r="X164" i="4"/>
  <c r="W164" i="4"/>
  <c r="V164" i="4"/>
  <c r="E164" i="4"/>
  <c r="B164" i="4"/>
  <c r="Y163" i="4"/>
  <c r="X163" i="4"/>
  <c r="W163" i="4"/>
  <c r="V163" i="4"/>
  <c r="E163" i="4"/>
  <c r="B163" i="4"/>
  <c r="Y162" i="4"/>
  <c r="X162" i="4"/>
  <c r="W162" i="4"/>
  <c r="V162" i="4"/>
  <c r="E162" i="4"/>
  <c r="B162" i="4"/>
  <c r="Y161" i="4"/>
  <c r="X161" i="4"/>
  <c r="W161" i="4"/>
  <c r="V161" i="4"/>
  <c r="E161" i="4"/>
  <c r="B161" i="4"/>
  <c r="Y160" i="4"/>
  <c r="X160" i="4"/>
  <c r="W160" i="4"/>
  <c r="V160" i="4"/>
  <c r="E160" i="4"/>
  <c r="B160" i="4"/>
  <c r="Y159" i="4"/>
  <c r="X159" i="4"/>
  <c r="W159" i="4"/>
  <c r="V159" i="4"/>
  <c r="E159" i="4"/>
  <c r="B159" i="4"/>
  <c r="Y158" i="4"/>
  <c r="X158" i="4"/>
  <c r="W158" i="4"/>
  <c r="V158" i="4"/>
  <c r="E158" i="4"/>
  <c r="B158" i="4"/>
  <c r="Y157" i="4"/>
  <c r="X157" i="4"/>
  <c r="W157" i="4"/>
  <c r="V157" i="4"/>
  <c r="E157" i="4"/>
  <c r="B157" i="4"/>
  <c r="Y156" i="4"/>
  <c r="X156" i="4"/>
  <c r="W156" i="4"/>
  <c r="V156" i="4"/>
  <c r="E156" i="4"/>
  <c r="B156" i="4"/>
  <c r="Y155" i="4"/>
  <c r="X155" i="4"/>
  <c r="W155" i="4"/>
  <c r="V155" i="4"/>
  <c r="E155" i="4"/>
  <c r="B155" i="4"/>
  <c r="Y154" i="4"/>
  <c r="X154" i="4"/>
  <c r="W154" i="4"/>
  <c r="V154" i="4"/>
  <c r="E154" i="4"/>
  <c r="B154" i="4"/>
  <c r="Y153" i="4"/>
  <c r="X153" i="4"/>
  <c r="W153" i="4"/>
  <c r="V153" i="4"/>
  <c r="E153" i="4"/>
  <c r="B153" i="4"/>
  <c r="Y152" i="4"/>
  <c r="X152" i="4"/>
  <c r="W152" i="4"/>
  <c r="V152" i="4"/>
  <c r="E152" i="4"/>
  <c r="B152" i="4"/>
  <c r="Y151" i="4"/>
  <c r="X151" i="4"/>
  <c r="W151" i="4"/>
  <c r="V151" i="4"/>
  <c r="E151" i="4"/>
  <c r="B151" i="4"/>
  <c r="Y150" i="4"/>
  <c r="X150" i="4"/>
  <c r="W150" i="4"/>
  <c r="V150" i="4"/>
  <c r="E150" i="4"/>
  <c r="B150" i="4"/>
  <c r="Y149" i="4"/>
  <c r="X149" i="4"/>
  <c r="W149" i="4"/>
  <c r="V149" i="4"/>
  <c r="E149" i="4"/>
  <c r="B149" i="4"/>
  <c r="Y148" i="4"/>
  <c r="X148" i="4"/>
  <c r="W148" i="4"/>
  <c r="V148" i="4"/>
  <c r="E148" i="4"/>
  <c r="B148" i="4"/>
  <c r="Y147" i="4"/>
  <c r="X147" i="4"/>
  <c r="W147" i="4"/>
  <c r="V147" i="4"/>
  <c r="E147" i="4"/>
  <c r="B147" i="4"/>
  <c r="Y146" i="4"/>
  <c r="X146" i="4"/>
  <c r="W146" i="4"/>
  <c r="V146" i="4"/>
  <c r="E146" i="4"/>
  <c r="B146" i="4"/>
  <c r="Y145" i="4"/>
  <c r="X145" i="4"/>
  <c r="W145" i="4"/>
  <c r="V145" i="4"/>
  <c r="E145" i="4"/>
  <c r="B145" i="4"/>
  <c r="Y144" i="4"/>
  <c r="X144" i="4"/>
  <c r="W144" i="4"/>
  <c r="V144" i="4"/>
  <c r="E144" i="4"/>
  <c r="B144" i="4"/>
  <c r="Y143" i="4"/>
  <c r="X143" i="4"/>
  <c r="W143" i="4"/>
  <c r="V143" i="4"/>
  <c r="E143" i="4"/>
  <c r="B143" i="4"/>
  <c r="Y142" i="4"/>
  <c r="X142" i="4"/>
  <c r="W142" i="4"/>
  <c r="V142" i="4"/>
  <c r="E142" i="4"/>
  <c r="B142" i="4"/>
  <c r="Y141" i="4"/>
  <c r="X141" i="4"/>
  <c r="W141" i="4"/>
  <c r="V141" i="4"/>
  <c r="E141" i="4"/>
  <c r="B141" i="4"/>
  <c r="Y140" i="4"/>
  <c r="X140" i="4"/>
  <c r="W140" i="4"/>
  <c r="V140" i="4"/>
  <c r="E140" i="4"/>
  <c r="B140" i="4"/>
  <c r="Y139" i="4"/>
  <c r="X139" i="4"/>
  <c r="W139" i="4"/>
  <c r="V139" i="4"/>
  <c r="E139" i="4"/>
  <c r="B139" i="4"/>
  <c r="Y138" i="4"/>
  <c r="X138" i="4"/>
  <c r="W138" i="4"/>
  <c r="V138" i="4"/>
  <c r="E138" i="4"/>
  <c r="B138" i="4"/>
  <c r="Y137" i="4"/>
  <c r="X137" i="4"/>
  <c r="W137" i="4"/>
  <c r="V137" i="4"/>
  <c r="E137" i="4"/>
  <c r="B137" i="4"/>
  <c r="Y136" i="4"/>
  <c r="X136" i="4"/>
  <c r="W136" i="4"/>
  <c r="V136" i="4"/>
  <c r="E136" i="4"/>
  <c r="B136" i="4"/>
  <c r="Y135" i="4"/>
  <c r="X135" i="4"/>
  <c r="W135" i="4"/>
  <c r="V135" i="4"/>
  <c r="E135" i="4"/>
  <c r="B135" i="4"/>
  <c r="Y134" i="4"/>
  <c r="X134" i="4"/>
  <c r="W134" i="4"/>
  <c r="V134" i="4"/>
  <c r="E134" i="4"/>
  <c r="B134" i="4"/>
  <c r="Y133" i="4"/>
  <c r="X133" i="4"/>
  <c r="W133" i="4"/>
  <c r="V133" i="4"/>
  <c r="E133" i="4"/>
  <c r="B133" i="4"/>
  <c r="Y132" i="4"/>
  <c r="X132" i="4"/>
  <c r="W132" i="4"/>
  <c r="V132" i="4"/>
  <c r="E132" i="4"/>
  <c r="B132" i="4"/>
  <c r="Y131" i="4"/>
  <c r="X131" i="4"/>
  <c r="W131" i="4"/>
  <c r="V131" i="4"/>
  <c r="E131" i="4"/>
  <c r="B131" i="4"/>
  <c r="Y130" i="4"/>
  <c r="X130" i="4"/>
  <c r="W130" i="4"/>
  <c r="V130" i="4"/>
  <c r="E130" i="4"/>
  <c r="B130" i="4"/>
  <c r="Y129" i="4"/>
  <c r="X129" i="4"/>
  <c r="W129" i="4"/>
  <c r="V129" i="4"/>
  <c r="E129" i="4"/>
  <c r="B129" i="4"/>
  <c r="Y128" i="4"/>
  <c r="X128" i="4"/>
  <c r="W128" i="4"/>
  <c r="V128" i="4"/>
  <c r="E128" i="4"/>
  <c r="B128" i="4"/>
  <c r="Y127" i="4"/>
  <c r="X127" i="4"/>
  <c r="W127" i="4"/>
  <c r="V127" i="4"/>
  <c r="E127" i="4"/>
  <c r="B127" i="4"/>
  <c r="Y126" i="4"/>
  <c r="X126" i="4"/>
  <c r="W126" i="4"/>
  <c r="V126" i="4"/>
  <c r="E126" i="4"/>
  <c r="B126" i="4"/>
  <c r="Y125" i="4"/>
  <c r="X125" i="4"/>
  <c r="W125" i="4"/>
  <c r="V125" i="4"/>
  <c r="E125" i="4"/>
  <c r="B125" i="4"/>
  <c r="Y124" i="4"/>
  <c r="X124" i="4"/>
  <c r="W124" i="4"/>
  <c r="V124" i="4"/>
  <c r="E124" i="4"/>
  <c r="B124" i="4"/>
  <c r="Y123" i="4"/>
  <c r="X123" i="4"/>
  <c r="W123" i="4"/>
  <c r="V123" i="4"/>
  <c r="E123" i="4"/>
  <c r="B123" i="4"/>
  <c r="Y122" i="4"/>
  <c r="X122" i="4"/>
  <c r="W122" i="4"/>
  <c r="V122" i="4"/>
  <c r="E122" i="4"/>
  <c r="B122" i="4"/>
  <c r="Y121" i="4"/>
  <c r="X121" i="4"/>
  <c r="W121" i="4"/>
  <c r="V121" i="4"/>
  <c r="E121" i="4"/>
  <c r="B121" i="4"/>
  <c r="Y120" i="4"/>
  <c r="X120" i="4"/>
  <c r="W120" i="4"/>
  <c r="V120" i="4"/>
  <c r="E120" i="4"/>
  <c r="B120" i="4"/>
  <c r="Y119" i="4"/>
  <c r="X119" i="4"/>
  <c r="W119" i="4"/>
  <c r="V119" i="4"/>
  <c r="E119" i="4"/>
  <c r="B119" i="4"/>
  <c r="Y118" i="4"/>
  <c r="X118" i="4"/>
  <c r="W118" i="4"/>
  <c r="V118" i="4"/>
  <c r="E118" i="4"/>
  <c r="B118" i="4"/>
  <c r="Y117" i="4"/>
  <c r="X117" i="4"/>
  <c r="W117" i="4"/>
  <c r="V117" i="4"/>
  <c r="E117" i="4"/>
  <c r="B117" i="4"/>
  <c r="Y116" i="4"/>
  <c r="X116" i="4"/>
  <c r="W116" i="4"/>
  <c r="V116" i="4"/>
  <c r="E116" i="4"/>
  <c r="B116" i="4"/>
  <c r="Y115" i="4"/>
  <c r="X115" i="4"/>
  <c r="W115" i="4"/>
  <c r="V115" i="4"/>
  <c r="E115" i="4"/>
  <c r="B115" i="4"/>
  <c r="Y114" i="4"/>
  <c r="X114" i="4"/>
  <c r="W114" i="4"/>
  <c r="V114" i="4"/>
  <c r="E114" i="4"/>
  <c r="B114" i="4"/>
  <c r="Y113" i="4"/>
  <c r="X113" i="4"/>
  <c r="W113" i="4"/>
  <c r="V113" i="4"/>
  <c r="E113" i="4"/>
  <c r="B113" i="4"/>
  <c r="Y112" i="4"/>
  <c r="X112" i="4"/>
  <c r="W112" i="4"/>
  <c r="V112" i="4"/>
  <c r="E112" i="4"/>
  <c r="B112" i="4"/>
  <c r="Y111" i="4"/>
  <c r="X111" i="4"/>
  <c r="W111" i="4"/>
  <c r="V111" i="4"/>
  <c r="E111" i="4"/>
  <c r="B111" i="4"/>
  <c r="Y110" i="4"/>
  <c r="X110" i="4"/>
  <c r="W110" i="4"/>
  <c r="V110" i="4"/>
  <c r="E110" i="4"/>
  <c r="B110" i="4"/>
  <c r="Y109" i="4"/>
  <c r="X109" i="4"/>
  <c r="W109" i="4"/>
  <c r="V109" i="4"/>
  <c r="E109" i="4"/>
  <c r="B109" i="4"/>
  <c r="Y108" i="4"/>
  <c r="X108" i="4"/>
  <c r="W108" i="4"/>
  <c r="V108" i="4"/>
  <c r="E108" i="4"/>
  <c r="B108" i="4"/>
  <c r="Y107" i="4"/>
  <c r="X107" i="4"/>
  <c r="W107" i="4"/>
  <c r="V107" i="4"/>
  <c r="E107" i="4"/>
  <c r="B107" i="4"/>
  <c r="Y106" i="4"/>
  <c r="X106" i="4"/>
  <c r="W106" i="4"/>
  <c r="V106" i="4"/>
  <c r="E106" i="4"/>
  <c r="B106" i="4"/>
  <c r="Y105" i="4"/>
  <c r="X105" i="4"/>
  <c r="W105" i="4"/>
  <c r="V105" i="4"/>
  <c r="E105" i="4"/>
  <c r="B105" i="4"/>
  <c r="Y104" i="4"/>
  <c r="X104" i="4"/>
  <c r="W104" i="4"/>
  <c r="V104" i="4"/>
  <c r="E104" i="4"/>
  <c r="B104" i="4"/>
  <c r="Y103" i="4"/>
  <c r="X103" i="4"/>
  <c r="W103" i="4"/>
  <c r="V103" i="4"/>
  <c r="E103" i="4"/>
  <c r="B103" i="4"/>
  <c r="Y102" i="4"/>
  <c r="X102" i="4"/>
  <c r="W102" i="4"/>
  <c r="V102" i="4"/>
  <c r="E102" i="4"/>
  <c r="B102" i="4"/>
  <c r="Y101" i="4"/>
  <c r="X101" i="4"/>
  <c r="W101" i="4"/>
  <c r="V101" i="4"/>
  <c r="E101" i="4"/>
  <c r="B101" i="4"/>
  <c r="Y100" i="4"/>
  <c r="X100" i="4"/>
  <c r="W100" i="4"/>
  <c r="V100" i="4"/>
  <c r="E100" i="4"/>
  <c r="B100" i="4"/>
  <c r="Y99" i="4"/>
  <c r="X99" i="4"/>
  <c r="W99" i="4"/>
  <c r="V99" i="4"/>
  <c r="E99" i="4"/>
  <c r="B99" i="4"/>
  <c r="Y98" i="4"/>
  <c r="X98" i="4"/>
  <c r="W98" i="4"/>
  <c r="V98" i="4"/>
  <c r="E98" i="4"/>
  <c r="B98" i="4"/>
  <c r="Y97" i="4"/>
  <c r="X97" i="4"/>
  <c r="W97" i="4"/>
  <c r="V97" i="4"/>
  <c r="E97" i="4"/>
  <c r="B97" i="4"/>
  <c r="Y96" i="4"/>
  <c r="X96" i="4"/>
  <c r="W96" i="4"/>
  <c r="V96" i="4"/>
  <c r="E96" i="4"/>
  <c r="B96" i="4"/>
  <c r="Y95" i="4"/>
  <c r="X95" i="4"/>
  <c r="W95" i="4"/>
  <c r="V95" i="4"/>
  <c r="E95" i="4"/>
  <c r="B95" i="4"/>
  <c r="Y94" i="4"/>
  <c r="X94" i="4"/>
  <c r="W94" i="4"/>
  <c r="V94" i="4"/>
  <c r="E94" i="4"/>
  <c r="B94" i="4"/>
  <c r="Y93" i="4"/>
  <c r="X93" i="4"/>
  <c r="W93" i="4"/>
  <c r="V93" i="4"/>
  <c r="E93" i="4"/>
  <c r="B93" i="4"/>
  <c r="Y92" i="4"/>
  <c r="X92" i="4"/>
  <c r="W92" i="4"/>
  <c r="V92" i="4"/>
  <c r="E92" i="4"/>
  <c r="B92" i="4"/>
  <c r="Y91" i="4"/>
  <c r="X91" i="4"/>
  <c r="W91" i="4"/>
  <c r="V91" i="4"/>
  <c r="E91" i="4"/>
  <c r="B91" i="4"/>
  <c r="Y90" i="4"/>
  <c r="X90" i="4"/>
  <c r="W90" i="4"/>
  <c r="V90" i="4"/>
  <c r="E90" i="4"/>
  <c r="B90" i="4"/>
  <c r="Y89" i="4"/>
  <c r="X89" i="4"/>
  <c r="W89" i="4"/>
  <c r="V89" i="4"/>
  <c r="E89" i="4"/>
  <c r="B89" i="4"/>
  <c r="Y88" i="4"/>
  <c r="X88" i="4"/>
  <c r="W88" i="4"/>
  <c r="V88" i="4"/>
  <c r="E88" i="4"/>
  <c r="B88" i="4"/>
  <c r="Y87" i="4"/>
  <c r="X87" i="4"/>
  <c r="W87" i="4"/>
  <c r="V87" i="4"/>
  <c r="E87" i="4"/>
  <c r="B87" i="4"/>
  <c r="Y86" i="4"/>
  <c r="X86" i="4"/>
  <c r="W86" i="4"/>
  <c r="V86" i="4"/>
  <c r="E86" i="4"/>
  <c r="B86" i="4"/>
  <c r="Y85" i="4"/>
  <c r="X85" i="4"/>
  <c r="W85" i="4"/>
  <c r="V85" i="4"/>
  <c r="E85" i="4"/>
  <c r="B85" i="4"/>
  <c r="Y84" i="4"/>
  <c r="X84" i="4"/>
  <c r="W84" i="4"/>
  <c r="V84" i="4"/>
  <c r="E84" i="4"/>
  <c r="B84" i="4"/>
  <c r="Y83" i="4"/>
  <c r="X83" i="4"/>
  <c r="W83" i="4"/>
  <c r="V83" i="4"/>
  <c r="E83" i="4"/>
  <c r="B83" i="4"/>
  <c r="Y82" i="4"/>
  <c r="X82" i="4"/>
  <c r="W82" i="4"/>
  <c r="V82" i="4"/>
  <c r="E82" i="4"/>
  <c r="B82" i="4"/>
  <c r="Y81" i="4"/>
  <c r="X81" i="4"/>
  <c r="W81" i="4"/>
  <c r="V81" i="4"/>
  <c r="E81" i="4"/>
  <c r="B81" i="4"/>
  <c r="Y80" i="4"/>
  <c r="X80" i="4"/>
  <c r="W80" i="4"/>
  <c r="V80" i="4"/>
  <c r="E80" i="4"/>
  <c r="B80" i="4"/>
  <c r="Y79" i="4"/>
  <c r="X79" i="4"/>
  <c r="W79" i="4"/>
  <c r="V79" i="4"/>
  <c r="E79" i="4"/>
  <c r="B79" i="4"/>
  <c r="Y78" i="4"/>
  <c r="X78" i="4"/>
  <c r="W78" i="4"/>
  <c r="V78" i="4"/>
  <c r="E78" i="4"/>
  <c r="B78" i="4"/>
  <c r="Y77" i="4"/>
  <c r="X77" i="4"/>
  <c r="W77" i="4"/>
  <c r="V77" i="4"/>
  <c r="E77" i="4"/>
  <c r="B77" i="4"/>
  <c r="Y76" i="4"/>
  <c r="X76" i="4"/>
  <c r="W76" i="4"/>
  <c r="V76" i="4"/>
  <c r="E76" i="4"/>
  <c r="B76" i="4"/>
  <c r="Y75" i="4"/>
  <c r="X75" i="4"/>
  <c r="W75" i="4"/>
  <c r="V75" i="4"/>
  <c r="E75" i="4"/>
  <c r="B75" i="4"/>
  <c r="Y74" i="4"/>
  <c r="X74" i="4"/>
  <c r="W74" i="4"/>
  <c r="V74" i="4"/>
  <c r="E74" i="4"/>
  <c r="B74" i="4"/>
  <c r="Y73" i="4"/>
  <c r="X73" i="4"/>
  <c r="W73" i="4"/>
  <c r="V73" i="4"/>
  <c r="E73" i="4"/>
  <c r="B73" i="4"/>
  <c r="Y72" i="4"/>
  <c r="X72" i="4"/>
  <c r="W72" i="4"/>
  <c r="V72" i="4"/>
  <c r="E72" i="4"/>
  <c r="B72" i="4"/>
  <c r="Y71" i="4"/>
  <c r="X71" i="4"/>
  <c r="W71" i="4"/>
  <c r="V71" i="4"/>
  <c r="E71" i="4"/>
  <c r="B71" i="4"/>
  <c r="Y70" i="4"/>
  <c r="X70" i="4"/>
  <c r="W70" i="4"/>
  <c r="V70" i="4"/>
  <c r="E70" i="4"/>
  <c r="B70" i="4"/>
  <c r="Y69" i="4"/>
  <c r="X69" i="4"/>
  <c r="W69" i="4"/>
  <c r="V69" i="4"/>
  <c r="E69" i="4"/>
  <c r="B69" i="4"/>
  <c r="Y68" i="4"/>
  <c r="X68" i="4"/>
  <c r="W68" i="4"/>
  <c r="V68" i="4"/>
  <c r="E68" i="4"/>
  <c r="B68" i="4"/>
  <c r="Y67" i="4"/>
  <c r="X67" i="4"/>
  <c r="W67" i="4"/>
  <c r="V67" i="4"/>
  <c r="E67" i="4"/>
  <c r="B67" i="4"/>
  <c r="Y66" i="4"/>
  <c r="X66" i="4"/>
  <c r="W66" i="4"/>
  <c r="V66" i="4"/>
  <c r="E66" i="4"/>
  <c r="B66" i="4"/>
  <c r="Y65" i="4"/>
  <c r="X65" i="4"/>
  <c r="W65" i="4"/>
  <c r="V65" i="4"/>
  <c r="E65" i="4"/>
  <c r="B65" i="4"/>
  <c r="Y64" i="4"/>
  <c r="X64" i="4"/>
  <c r="W64" i="4"/>
  <c r="V64" i="4"/>
  <c r="E64" i="4"/>
  <c r="B64" i="4"/>
  <c r="Y63" i="4"/>
  <c r="X63" i="4"/>
  <c r="W63" i="4"/>
  <c r="V63" i="4"/>
  <c r="E63" i="4"/>
  <c r="B63" i="4"/>
  <c r="Y62" i="4"/>
  <c r="X62" i="4"/>
  <c r="W62" i="4"/>
  <c r="V62" i="4"/>
  <c r="E62" i="4"/>
  <c r="B62" i="4"/>
  <c r="Y61" i="4"/>
  <c r="X61" i="4"/>
  <c r="W61" i="4"/>
  <c r="V61" i="4"/>
  <c r="E61" i="4"/>
  <c r="B61" i="4"/>
  <c r="Y60" i="4"/>
  <c r="X60" i="4"/>
  <c r="W60" i="4"/>
  <c r="V60" i="4"/>
  <c r="E60" i="4"/>
  <c r="B60" i="4"/>
  <c r="Y59" i="4"/>
  <c r="X59" i="4"/>
  <c r="W59" i="4"/>
  <c r="V59" i="4"/>
  <c r="E59" i="4"/>
  <c r="B59" i="4"/>
  <c r="Y58" i="4"/>
  <c r="X58" i="4"/>
  <c r="W58" i="4"/>
  <c r="V58" i="4"/>
  <c r="E58" i="4"/>
  <c r="B58" i="4"/>
  <c r="Y57" i="4"/>
  <c r="X57" i="4"/>
  <c r="W57" i="4"/>
  <c r="V57" i="4"/>
  <c r="E57" i="4"/>
  <c r="B57" i="4"/>
  <c r="Y56" i="4"/>
  <c r="X56" i="4"/>
  <c r="W56" i="4"/>
  <c r="V56" i="4"/>
  <c r="E56" i="4"/>
  <c r="B56" i="4"/>
  <c r="Y55" i="4"/>
  <c r="X55" i="4"/>
  <c r="W55" i="4"/>
  <c r="V55" i="4"/>
  <c r="E55" i="4"/>
  <c r="B55" i="4"/>
  <c r="Y54" i="4"/>
  <c r="X54" i="4"/>
  <c r="W54" i="4"/>
  <c r="V54" i="4"/>
  <c r="E54" i="4"/>
  <c r="B54" i="4"/>
  <c r="Y53" i="4"/>
  <c r="X53" i="4"/>
  <c r="W53" i="4"/>
  <c r="V53" i="4"/>
  <c r="E53" i="4"/>
  <c r="B53" i="4"/>
  <c r="Y52" i="4"/>
  <c r="X52" i="4"/>
  <c r="W52" i="4"/>
  <c r="V52" i="4"/>
  <c r="E52" i="4"/>
  <c r="B52" i="4"/>
  <c r="Y51" i="4"/>
  <c r="X51" i="4"/>
  <c r="W51" i="4"/>
  <c r="V51" i="4"/>
  <c r="E51" i="4"/>
  <c r="B51" i="4"/>
  <c r="Y50" i="4"/>
  <c r="X50" i="4"/>
  <c r="W50" i="4"/>
  <c r="V50" i="4"/>
  <c r="E50" i="4"/>
  <c r="B50" i="4"/>
  <c r="Y49" i="4"/>
  <c r="X49" i="4"/>
  <c r="W49" i="4"/>
  <c r="V49" i="4"/>
  <c r="E49" i="4"/>
  <c r="B49" i="4"/>
  <c r="Y48" i="4"/>
  <c r="X48" i="4"/>
  <c r="W48" i="4"/>
  <c r="V48" i="4"/>
  <c r="E48" i="4"/>
  <c r="B48" i="4"/>
  <c r="Y47" i="4"/>
  <c r="X47" i="4"/>
  <c r="W47" i="4"/>
  <c r="V47" i="4"/>
  <c r="E47" i="4"/>
  <c r="B47" i="4"/>
  <c r="Y46" i="4"/>
  <c r="X46" i="4"/>
  <c r="W46" i="4"/>
  <c r="V46" i="4"/>
  <c r="E46" i="4"/>
  <c r="B46" i="4"/>
  <c r="Y45" i="4"/>
  <c r="X45" i="4"/>
  <c r="W45" i="4"/>
  <c r="V45" i="4"/>
  <c r="E45" i="4"/>
  <c r="B45" i="4"/>
  <c r="Y44" i="4"/>
  <c r="X44" i="4"/>
  <c r="W44" i="4"/>
  <c r="V44" i="4"/>
  <c r="E44" i="4"/>
  <c r="B44" i="4"/>
  <c r="Y43" i="4"/>
  <c r="X43" i="4"/>
  <c r="W43" i="4"/>
  <c r="V43" i="4"/>
  <c r="E43" i="4"/>
  <c r="B43" i="4"/>
  <c r="Y42" i="4"/>
  <c r="X42" i="4"/>
  <c r="W42" i="4"/>
  <c r="V42" i="4"/>
  <c r="E42" i="4"/>
  <c r="B42" i="4"/>
  <c r="Y41" i="4"/>
  <c r="X41" i="4"/>
  <c r="W41" i="4"/>
  <c r="V41" i="4"/>
  <c r="E41" i="4"/>
  <c r="B41" i="4"/>
  <c r="Y40" i="4"/>
  <c r="X40" i="4"/>
  <c r="W40" i="4"/>
  <c r="V40" i="4"/>
  <c r="E40" i="4"/>
  <c r="B40" i="4"/>
  <c r="Y39" i="4"/>
  <c r="X39" i="4"/>
  <c r="W39" i="4"/>
  <c r="V39" i="4"/>
  <c r="E39" i="4"/>
  <c r="B39" i="4"/>
  <c r="Y38" i="4"/>
  <c r="X38" i="4"/>
  <c r="W38" i="4"/>
  <c r="V38" i="4"/>
  <c r="E38" i="4"/>
  <c r="B38" i="4"/>
  <c r="Y37" i="4"/>
  <c r="X37" i="4"/>
  <c r="W37" i="4"/>
  <c r="V37" i="4"/>
  <c r="E37" i="4"/>
  <c r="B37" i="4"/>
  <c r="Y36" i="4"/>
  <c r="X36" i="4"/>
  <c r="W36" i="4"/>
  <c r="V36" i="4"/>
  <c r="E36" i="4"/>
  <c r="B36" i="4"/>
  <c r="Y35" i="4"/>
  <c r="X35" i="4"/>
  <c r="W35" i="4"/>
  <c r="V35" i="4"/>
  <c r="E35" i="4"/>
  <c r="B35" i="4"/>
  <c r="Y34" i="4"/>
  <c r="X34" i="4"/>
  <c r="W34" i="4"/>
  <c r="V34" i="4"/>
  <c r="E34" i="4"/>
  <c r="B34" i="4"/>
  <c r="Y33" i="4"/>
  <c r="X33" i="4"/>
  <c r="W33" i="4"/>
  <c r="V33" i="4"/>
  <c r="E33" i="4"/>
  <c r="B33" i="4"/>
  <c r="Y32" i="4"/>
  <c r="X32" i="4"/>
  <c r="W32" i="4"/>
  <c r="V32" i="4"/>
  <c r="E32" i="4"/>
  <c r="B32" i="4"/>
  <c r="Y31" i="4"/>
  <c r="X31" i="4"/>
  <c r="W31" i="4"/>
  <c r="V31" i="4"/>
  <c r="E31" i="4"/>
  <c r="B31" i="4"/>
  <c r="Y30" i="4"/>
  <c r="X30" i="4"/>
  <c r="W30" i="4"/>
  <c r="V30" i="4"/>
  <c r="E30" i="4"/>
  <c r="B30" i="4"/>
  <c r="Y29" i="4"/>
  <c r="X29" i="4"/>
  <c r="W29" i="4"/>
  <c r="V29" i="4"/>
  <c r="E29" i="4"/>
  <c r="B29" i="4"/>
  <c r="Y28" i="4"/>
  <c r="X28" i="4"/>
  <c r="W28" i="4"/>
  <c r="V28" i="4"/>
  <c r="E28" i="4"/>
  <c r="B28" i="4"/>
  <c r="Y27" i="4"/>
  <c r="X27" i="4"/>
  <c r="W27" i="4"/>
  <c r="V27" i="4"/>
  <c r="E27" i="4"/>
  <c r="B27" i="4"/>
  <c r="Y26" i="4"/>
  <c r="X26" i="4"/>
  <c r="W26" i="4"/>
  <c r="V26" i="4"/>
  <c r="E26" i="4"/>
  <c r="B26" i="4"/>
  <c r="Y25" i="4"/>
  <c r="X25" i="4"/>
  <c r="W25" i="4"/>
  <c r="V25" i="4"/>
  <c r="E25" i="4"/>
  <c r="B25" i="4"/>
  <c r="Y24" i="4"/>
  <c r="X24" i="4"/>
  <c r="W24" i="4"/>
  <c r="V24" i="4"/>
  <c r="E24" i="4"/>
  <c r="B24" i="4"/>
  <c r="Y23" i="4"/>
  <c r="X23" i="4"/>
  <c r="W23" i="4"/>
  <c r="V23" i="4"/>
  <c r="E23" i="4"/>
  <c r="B23" i="4"/>
  <c r="Y22" i="4"/>
  <c r="X22" i="4"/>
  <c r="W22" i="4"/>
  <c r="V22" i="4"/>
  <c r="E22" i="4"/>
  <c r="B22" i="4"/>
  <c r="Y21" i="4"/>
  <c r="X21" i="4"/>
  <c r="W21" i="4"/>
  <c r="V21" i="4"/>
  <c r="E21" i="4"/>
  <c r="B21" i="4"/>
  <c r="Y20" i="4"/>
  <c r="X20" i="4"/>
  <c r="W20" i="4"/>
  <c r="V20" i="4"/>
  <c r="E20" i="4"/>
  <c r="B20" i="4"/>
  <c r="Y19" i="4"/>
  <c r="X19" i="4"/>
  <c r="W19" i="4"/>
  <c r="V19" i="4"/>
  <c r="E19" i="4"/>
  <c r="B19" i="4"/>
  <c r="Y18" i="4"/>
  <c r="X18" i="4"/>
  <c r="W18" i="4"/>
  <c r="V18" i="4"/>
  <c r="E18" i="4"/>
  <c r="B18" i="4"/>
  <c r="Y17" i="4"/>
  <c r="X17" i="4"/>
  <c r="W17" i="4"/>
  <c r="V17" i="4"/>
  <c r="E17" i="4"/>
  <c r="B17" i="4"/>
  <c r="Y16" i="4"/>
  <c r="X16" i="4"/>
  <c r="W16" i="4"/>
  <c r="V16" i="4"/>
  <c r="E16" i="4"/>
  <c r="B16" i="4"/>
  <c r="Y15" i="4"/>
  <c r="X15" i="4"/>
  <c r="W15" i="4"/>
  <c r="V15" i="4"/>
  <c r="E15" i="4"/>
  <c r="B15" i="4"/>
  <c r="Y14" i="4"/>
  <c r="X14" i="4"/>
  <c r="W14" i="4"/>
  <c r="V14" i="4"/>
  <c r="E14" i="4"/>
  <c r="B14" i="4"/>
  <c r="Y13" i="4"/>
  <c r="X13" i="4"/>
  <c r="W13" i="4"/>
  <c r="V13" i="4"/>
  <c r="E13" i="4"/>
  <c r="B13" i="4"/>
  <c r="Y12" i="4"/>
  <c r="X12" i="4"/>
  <c r="W12" i="4"/>
  <c r="V12" i="4"/>
  <c r="E12" i="4"/>
  <c r="B12" i="4"/>
  <c r="Y11" i="4"/>
  <c r="X11" i="4"/>
  <c r="W11" i="4"/>
  <c r="V11" i="4"/>
  <c r="E11" i="4"/>
  <c r="B11" i="4"/>
  <c r="X10" i="4"/>
  <c r="V10" i="4"/>
  <c r="M10" i="4"/>
  <c r="E10" i="4"/>
  <c r="B10" i="4"/>
  <c r="R6" i="4"/>
  <c r="E9" i="4"/>
  <c r="G6"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J411" i="5"/>
  <c r="I411" i="5"/>
  <c r="H411" i="5"/>
  <c r="J410" i="5"/>
  <c r="I410" i="5"/>
  <c r="H410" i="5"/>
  <c r="J409" i="5"/>
  <c r="I409" i="5"/>
  <c r="H409" i="5"/>
  <c r="J408" i="5"/>
  <c r="I408" i="5"/>
  <c r="H408" i="5"/>
  <c r="J407" i="5"/>
  <c r="I407" i="5"/>
  <c r="H407" i="5"/>
  <c r="J406" i="5"/>
  <c r="I406" i="5"/>
  <c r="H406" i="5"/>
  <c r="J405" i="5"/>
  <c r="I405" i="5"/>
  <c r="H405" i="5"/>
  <c r="J404" i="5"/>
  <c r="I404" i="5"/>
  <c r="H404" i="5"/>
  <c r="J403" i="5"/>
  <c r="I403" i="5"/>
  <c r="H403" i="5"/>
  <c r="J402" i="5"/>
  <c r="I402" i="5"/>
  <c r="H402" i="5"/>
  <c r="J401" i="5"/>
  <c r="I401" i="5"/>
  <c r="H401" i="5"/>
  <c r="J400" i="5"/>
  <c r="I400" i="5"/>
  <c r="H400" i="5"/>
  <c r="J399" i="5"/>
  <c r="I399" i="5"/>
  <c r="H399" i="5"/>
  <c r="J398" i="5"/>
  <c r="I398" i="5"/>
  <c r="H398" i="5"/>
  <c r="J397" i="5"/>
  <c r="I397" i="5"/>
  <c r="H397" i="5"/>
  <c r="J396" i="5"/>
  <c r="I396" i="5"/>
  <c r="H396" i="5"/>
  <c r="J395" i="5"/>
  <c r="I395" i="5"/>
  <c r="H395" i="5"/>
  <c r="J394" i="5"/>
  <c r="I394" i="5"/>
  <c r="H394" i="5"/>
  <c r="J393" i="5"/>
  <c r="I393" i="5"/>
  <c r="H393" i="5"/>
  <c r="J392" i="5"/>
  <c r="I392" i="5"/>
  <c r="H392" i="5"/>
  <c r="J391" i="5"/>
  <c r="I391" i="5"/>
  <c r="H391" i="5"/>
  <c r="J390" i="5"/>
  <c r="I390" i="5"/>
  <c r="H390" i="5"/>
  <c r="J389" i="5"/>
  <c r="I389" i="5"/>
  <c r="H389" i="5"/>
  <c r="J388" i="5"/>
  <c r="I388" i="5"/>
  <c r="H388" i="5"/>
  <c r="J387" i="5"/>
  <c r="I387" i="5"/>
  <c r="H387" i="5"/>
  <c r="J386" i="5"/>
  <c r="I386" i="5"/>
  <c r="H386" i="5"/>
  <c r="J385" i="5"/>
  <c r="I385" i="5"/>
  <c r="H385" i="5"/>
  <c r="J384" i="5"/>
  <c r="I384" i="5"/>
  <c r="H384" i="5"/>
  <c r="J383" i="5"/>
  <c r="I383" i="5"/>
  <c r="H383" i="5"/>
  <c r="J382" i="5"/>
  <c r="I382" i="5"/>
  <c r="H382" i="5"/>
  <c r="J381" i="5"/>
  <c r="I381" i="5"/>
  <c r="H381" i="5"/>
  <c r="J380" i="5"/>
  <c r="I380" i="5"/>
  <c r="H380" i="5"/>
  <c r="J379" i="5"/>
  <c r="I379" i="5"/>
  <c r="H379" i="5"/>
  <c r="J378" i="5"/>
  <c r="I378" i="5"/>
  <c r="H378" i="5"/>
  <c r="J377" i="5"/>
  <c r="I377" i="5"/>
  <c r="H377" i="5"/>
  <c r="J376" i="5"/>
  <c r="I376" i="5"/>
  <c r="H376" i="5"/>
  <c r="J375" i="5"/>
  <c r="I375" i="5"/>
  <c r="H375" i="5"/>
  <c r="J374" i="5"/>
  <c r="I374" i="5"/>
  <c r="H374" i="5"/>
  <c r="J373" i="5"/>
  <c r="I373" i="5"/>
  <c r="H373" i="5"/>
  <c r="J372" i="5"/>
  <c r="I372" i="5"/>
  <c r="H372" i="5"/>
  <c r="J371" i="5"/>
  <c r="I371" i="5"/>
  <c r="H371" i="5"/>
  <c r="J370" i="5"/>
  <c r="I370" i="5"/>
  <c r="H370" i="5"/>
  <c r="J369" i="5"/>
  <c r="I369" i="5"/>
  <c r="H369" i="5"/>
  <c r="J368" i="5"/>
  <c r="I368" i="5"/>
  <c r="H368" i="5"/>
  <c r="J367" i="5"/>
  <c r="I367" i="5"/>
  <c r="H367" i="5"/>
  <c r="J366" i="5"/>
  <c r="I366" i="5"/>
  <c r="H366" i="5"/>
  <c r="J365" i="5"/>
  <c r="I365" i="5"/>
  <c r="H365" i="5"/>
  <c r="J364" i="5"/>
  <c r="I364" i="5"/>
  <c r="H364" i="5"/>
  <c r="J363" i="5"/>
  <c r="I363" i="5"/>
  <c r="H363" i="5"/>
  <c r="J362" i="5"/>
  <c r="I362" i="5"/>
  <c r="H362" i="5"/>
  <c r="J361" i="5"/>
  <c r="I361" i="5"/>
  <c r="H361" i="5"/>
  <c r="J360" i="5"/>
  <c r="I360" i="5"/>
  <c r="H360" i="5"/>
  <c r="J359" i="5"/>
  <c r="I359" i="5"/>
  <c r="H359" i="5"/>
  <c r="J358" i="5"/>
  <c r="I358" i="5"/>
  <c r="H358" i="5"/>
  <c r="J357" i="5"/>
  <c r="I357" i="5"/>
  <c r="H357" i="5"/>
  <c r="J356" i="5"/>
  <c r="I356" i="5"/>
  <c r="H356" i="5"/>
  <c r="J355" i="5"/>
  <c r="I355" i="5"/>
  <c r="H355" i="5"/>
  <c r="J354" i="5"/>
  <c r="I354" i="5"/>
  <c r="H354" i="5"/>
  <c r="J353" i="5"/>
  <c r="I353" i="5"/>
  <c r="H353" i="5"/>
  <c r="J352" i="5"/>
  <c r="I352" i="5"/>
  <c r="H352" i="5"/>
  <c r="J351" i="5"/>
  <c r="I351" i="5"/>
  <c r="H351" i="5"/>
  <c r="J350" i="5"/>
  <c r="I350" i="5"/>
  <c r="H350" i="5"/>
  <c r="J349" i="5"/>
  <c r="I349" i="5"/>
  <c r="H349" i="5"/>
  <c r="J348" i="5"/>
  <c r="I348" i="5"/>
  <c r="H348" i="5"/>
  <c r="J347" i="5"/>
  <c r="I347" i="5"/>
  <c r="H347" i="5"/>
  <c r="J346" i="5"/>
  <c r="I346" i="5"/>
  <c r="H346" i="5"/>
  <c r="J345" i="5"/>
  <c r="I345" i="5"/>
  <c r="H345" i="5"/>
  <c r="J344" i="5"/>
  <c r="I344" i="5"/>
  <c r="H344" i="5"/>
  <c r="J343" i="5"/>
  <c r="I343" i="5"/>
  <c r="H343" i="5"/>
  <c r="J342" i="5"/>
  <c r="I342" i="5"/>
  <c r="H342" i="5"/>
  <c r="J341" i="5"/>
  <c r="I341" i="5"/>
  <c r="H341" i="5"/>
  <c r="J340" i="5"/>
  <c r="I340" i="5"/>
  <c r="H340" i="5"/>
  <c r="J339" i="5"/>
  <c r="I339" i="5"/>
  <c r="H339" i="5"/>
  <c r="J338" i="5"/>
  <c r="I338" i="5"/>
  <c r="H338" i="5"/>
  <c r="J337" i="5"/>
  <c r="I337" i="5"/>
  <c r="H337" i="5"/>
  <c r="J336" i="5"/>
  <c r="I336" i="5"/>
  <c r="H336" i="5"/>
  <c r="J335" i="5"/>
  <c r="I335" i="5"/>
  <c r="H335" i="5"/>
  <c r="J334" i="5"/>
  <c r="I334" i="5"/>
  <c r="H334" i="5"/>
  <c r="J333" i="5"/>
  <c r="I333" i="5"/>
  <c r="H333" i="5"/>
  <c r="J332" i="5"/>
  <c r="I332" i="5"/>
  <c r="H332" i="5"/>
  <c r="J331" i="5"/>
  <c r="I331" i="5"/>
  <c r="H331" i="5"/>
  <c r="J330" i="5"/>
  <c r="I330" i="5"/>
  <c r="H330" i="5"/>
  <c r="J329" i="5"/>
  <c r="I329" i="5"/>
  <c r="H329" i="5"/>
  <c r="J328" i="5"/>
  <c r="I328" i="5"/>
  <c r="H328" i="5"/>
  <c r="J327" i="5"/>
  <c r="I327" i="5"/>
  <c r="H327" i="5"/>
  <c r="J326" i="5"/>
  <c r="I326" i="5"/>
  <c r="H326" i="5"/>
  <c r="J325" i="5"/>
  <c r="I325" i="5"/>
  <c r="H325" i="5"/>
  <c r="J324" i="5"/>
  <c r="I324" i="5"/>
  <c r="H324" i="5"/>
  <c r="J323" i="5"/>
  <c r="I323" i="5"/>
  <c r="H323" i="5"/>
  <c r="J322" i="5"/>
  <c r="I322" i="5"/>
  <c r="H322" i="5"/>
  <c r="J321" i="5"/>
  <c r="I321" i="5"/>
  <c r="H321" i="5"/>
  <c r="J320" i="5"/>
  <c r="I320" i="5"/>
  <c r="H320" i="5"/>
  <c r="J319" i="5"/>
  <c r="I319" i="5"/>
  <c r="H319" i="5"/>
  <c r="J318" i="5"/>
  <c r="I318" i="5"/>
  <c r="H318" i="5"/>
  <c r="J317" i="5"/>
  <c r="I317" i="5"/>
  <c r="H317" i="5"/>
  <c r="J316" i="5"/>
  <c r="I316" i="5"/>
  <c r="H316" i="5"/>
  <c r="J315" i="5"/>
  <c r="I315" i="5"/>
  <c r="H315" i="5"/>
  <c r="J314" i="5"/>
  <c r="I314" i="5"/>
  <c r="H314" i="5"/>
  <c r="J313" i="5"/>
  <c r="I313" i="5"/>
  <c r="H313" i="5"/>
  <c r="J312" i="5"/>
  <c r="I312" i="5"/>
  <c r="H312" i="5"/>
  <c r="J311" i="5"/>
  <c r="I311" i="5"/>
  <c r="H311" i="5"/>
  <c r="J310" i="5"/>
  <c r="I310" i="5"/>
  <c r="H310" i="5"/>
  <c r="J309" i="5"/>
  <c r="I309" i="5"/>
  <c r="H309" i="5"/>
  <c r="J308" i="5"/>
  <c r="I308" i="5"/>
  <c r="H308" i="5"/>
  <c r="J307" i="5"/>
  <c r="I307" i="5"/>
  <c r="H307" i="5"/>
  <c r="J306" i="5"/>
  <c r="I306" i="5"/>
  <c r="H306" i="5"/>
  <c r="J305" i="5"/>
  <c r="I305" i="5"/>
  <c r="H305" i="5"/>
  <c r="J304" i="5"/>
  <c r="I304" i="5"/>
  <c r="H304" i="5"/>
  <c r="J303" i="5"/>
  <c r="I303" i="5"/>
  <c r="H303" i="5"/>
  <c r="J302" i="5"/>
  <c r="I302" i="5"/>
  <c r="H302" i="5"/>
  <c r="J301" i="5"/>
  <c r="I301" i="5"/>
  <c r="H301" i="5"/>
  <c r="J300" i="5"/>
  <c r="I300" i="5"/>
  <c r="H300" i="5"/>
  <c r="J299" i="5"/>
  <c r="I299" i="5"/>
  <c r="H299" i="5"/>
  <c r="J298" i="5"/>
  <c r="I298" i="5"/>
  <c r="H298" i="5"/>
  <c r="J297" i="5"/>
  <c r="I297" i="5"/>
  <c r="H297" i="5"/>
  <c r="J296" i="5"/>
  <c r="I296" i="5"/>
  <c r="H296" i="5"/>
  <c r="J295" i="5"/>
  <c r="I295" i="5"/>
  <c r="H295" i="5"/>
  <c r="J294" i="5"/>
  <c r="I294" i="5"/>
  <c r="H294" i="5"/>
  <c r="J293" i="5"/>
  <c r="I293" i="5"/>
  <c r="H293" i="5"/>
  <c r="J292" i="5"/>
  <c r="I292" i="5"/>
  <c r="H292" i="5"/>
  <c r="J291" i="5"/>
  <c r="I291" i="5"/>
  <c r="H291" i="5"/>
  <c r="J290" i="5"/>
  <c r="I290" i="5"/>
  <c r="H290" i="5"/>
  <c r="J289" i="5"/>
  <c r="I289" i="5"/>
  <c r="H289" i="5"/>
  <c r="J288" i="5"/>
  <c r="I288" i="5"/>
  <c r="H288" i="5"/>
  <c r="J287" i="5"/>
  <c r="I287" i="5"/>
  <c r="H287" i="5"/>
  <c r="J286" i="5"/>
  <c r="I286" i="5"/>
  <c r="H286" i="5"/>
  <c r="J285" i="5"/>
  <c r="I285" i="5"/>
  <c r="H285" i="5"/>
  <c r="J284" i="5"/>
  <c r="I284" i="5"/>
  <c r="H284" i="5"/>
  <c r="J283" i="5"/>
  <c r="I283" i="5"/>
  <c r="H283" i="5"/>
  <c r="J282" i="5"/>
  <c r="I282" i="5"/>
  <c r="H282" i="5"/>
  <c r="J281" i="5"/>
  <c r="I281" i="5"/>
  <c r="H281" i="5"/>
  <c r="J280" i="5"/>
  <c r="I280" i="5"/>
  <c r="H280" i="5"/>
  <c r="J279" i="5"/>
  <c r="I279" i="5"/>
  <c r="H279" i="5"/>
  <c r="J278" i="5"/>
  <c r="I278" i="5"/>
  <c r="H278" i="5"/>
  <c r="J277" i="5"/>
  <c r="I277" i="5"/>
  <c r="H277" i="5"/>
  <c r="J276" i="5"/>
  <c r="I276" i="5"/>
  <c r="H276" i="5"/>
  <c r="J275" i="5"/>
  <c r="I275" i="5"/>
  <c r="H275" i="5"/>
  <c r="J274" i="5"/>
  <c r="I274" i="5"/>
  <c r="H274" i="5"/>
  <c r="J273" i="5"/>
  <c r="I273" i="5"/>
  <c r="H273" i="5"/>
  <c r="J272" i="5"/>
  <c r="I272" i="5"/>
  <c r="H272" i="5"/>
  <c r="J271" i="5"/>
  <c r="I271" i="5"/>
  <c r="H271" i="5"/>
  <c r="J270" i="5"/>
  <c r="I270" i="5"/>
  <c r="H270" i="5"/>
  <c r="J269" i="5"/>
  <c r="I269" i="5"/>
  <c r="H269" i="5"/>
  <c r="J268" i="5"/>
  <c r="I268" i="5"/>
  <c r="H268" i="5"/>
  <c r="J267" i="5"/>
  <c r="I267" i="5"/>
  <c r="H267" i="5"/>
  <c r="J266" i="5"/>
  <c r="I266" i="5"/>
  <c r="H266" i="5"/>
  <c r="J265" i="5"/>
  <c r="I265" i="5"/>
  <c r="H265" i="5"/>
  <c r="J264" i="5"/>
  <c r="I264" i="5"/>
  <c r="H264" i="5"/>
  <c r="J263" i="5"/>
  <c r="I263" i="5"/>
  <c r="H263" i="5"/>
  <c r="J262" i="5"/>
  <c r="I262" i="5"/>
  <c r="H262" i="5"/>
  <c r="J261" i="5"/>
  <c r="I261" i="5"/>
  <c r="H261" i="5"/>
  <c r="J260" i="5"/>
  <c r="I260" i="5"/>
  <c r="H260" i="5"/>
  <c r="J259" i="5"/>
  <c r="I259" i="5"/>
  <c r="H259" i="5"/>
  <c r="J258" i="5"/>
  <c r="I258" i="5"/>
  <c r="H258" i="5"/>
  <c r="J257" i="5"/>
  <c r="I257" i="5"/>
  <c r="H257" i="5"/>
  <c r="J256" i="5"/>
  <c r="I256" i="5"/>
  <c r="H256" i="5"/>
  <c r="J255" i="5"/>
  <c r="I255" i="5"/>
  <c r="H255" i="5"/>
  <c r="J254" i="5"/>
  <c r="I254" i="5"/>
  <c r="H254" i="5"/>
  <c r="J253" i="5"/>
  <c r="I253" i="5"/>
  <c r="H253" i="5"/>
  <c r="J252" i="5"/>
  <c r="I252" i="5"/>
  <c r="H252" i="5"/>
  <c r="J251" i="5"/>
  <c r="I251" i="5"/>
  <c r="H251" i="5"/>
  <c r="J250" i="5"/>
  <c r="I250" i="5"/>
  <c r="H250" i="5"/>
  <c r="J249" i="5"/>
  <c r="I249" i="5"/>
  <c r="H249" i="5"/>
  <c r="J248" i="5"/>
  <c r="I248" i="5"/>
  <c r="H248" i="5"/>
  <c r="J247" i="5"/>
  <c r="I247" i="5"/>
  <c r="H247" i="5"/>
  <c r="J246" i="5"/>
  <c r="I246" i="5"/>
  <c r="H246" i="5"/>
  <c r="J245" i="5"/>
  <c r="I245" i="5"/>
  <c r="H245" i="5"/>
  <c r="J244" i="5"/>
  <c r="I244" i="5"/>
  <c r="H244" i="5"/>
  <c r="J243" i="5"/>
  <c r="I243" i="5"/>
  <c r="H243" i="5"/>
  <c r="J242" i="5"/>
  <c r="I242" i="5"/>
  <c r="H242" i="5"/>
  <c r="J241" i="5"/>
  <c r="I241" i="5"/>
  <c r="H241" i="5"/>
  <c r="J240" i="5"/>
  <c r="I240" i="5"/>
  <c r="H240" i="5"/>
  <c r="J239" i="5"/>
  <c r="I239" i="5"/>
  <c r="H239" i="5"/>
  <c r="J238" i="5"/>
  <c r="I238" i="5"/>
  <c r="H238" i="5"/>
  <c r="J237" i="5"/>
  <c r="I237" i="5"/>
  <c r="H237" i="5"/>
  <c r="J236" i="5"/>
  <c r="I236" i="5"/>
  <c r="H236" i="5"/>
  <c r="J235" i="5"/>
  <c r="I235" i="5"/>
  <c r="H235" i="5"/>
  <c r="J234" i="5"/>
  <c r="I234" i="5"/>
  <c r="H234" i="5"/>
  <c r="J233" i="5"/>
  <c r="I233" i="5"/>
  <c r="H233" i="5"/>
  <c r="J232" i="5"/>
  <c r="I232" i="5"/>
  <c r="H232" i="5"/>
  <c r="J231" i="5"/>
  <c r="I231" i="5"/>
  <c r="H231" i="5"/>
  <c r="J230" i="5"/>
  <c r="I230" i="5"/>
  <c r="H230" i="5"/>
  <c r="J229" i="5"/>
  <c r="I229" i="5"/>
  <c r="H229" i="5"/>
  <c r="J228" i="5"/>
  <c r="I228" i="5"/>
  <c r="H228" i="5"/>
  <c r="J227" i="5"/>
  <c r="I227" i="5"/>
  <c r="H227" i="5"/>
  <c r="J226" i="5"/>
  <c r="I226" i="5"/>
  <c r="H226" i="5"/>
  <c r="J225" i="5"/>
  <c r="I225" i="5"/>
  <c r="H225" i="5"/>
  <c r="J224" i="5"/>
  <c r="I224" i="5"/>
  <c r="H224" i="5"/>
  <c r="J223" i="5"/>
  <c r="I223" i="5"/>
  <c r="H223" i="5"/>
  <c r="J222" i="5"/>
  <c r="I222" i="5"/>
  <c r="H222" i="5"/>
  <c r="J221" i="5"/>
  <c r="I221" i="5"/>
  <c r="H221" i="5"/>
  <c r="J220" i="5"/>
  <c r="I220" i="5"/>
  <c r="H220" i="5"/>
  <c r="J219" i="5"/>
  <c r="I219" i="5"/>
  <c r="H219" i="5"/>
  <c r="J218" i="5"/>
  <c r="I218" i="5"/>
  <c r="H218" i="5"/>
  <c r="J217" i="5"/>
  <c r="I217" i="5"/>
  <c r="H217" i="5"/>
  <c r="J216" i="5"/>
  <c r="I216" i="5"/>
  <c r="H216" i="5"/>
  <c r="J215" i="5"/>
  <c r="I215" i="5"/>
  <c r="H215" i="5"/>
  <c r="J214" i="5"/>
  <c r="I214" i="5"/>
  <c r="H214" i="5"/>
  <c r="J213" i="5"/>
  <c r="I213" i="5"/>
  <c r="H213" i="5"/>
  <c r="J212" i="5"/>
  <c r="I212" i="5"/>
  <c r="H212" i="5"/>
  <c r="J211" i="5"/>
  <c r="I211" i="5"/>
  <c r="H211" i="5"/>
  <c r="J210" i="5"/>
  <c r="I210" i="5"/>
  <c r="H210" i="5"/>
  <c r="J209" i="5"/>
  <c r="I209" i="5"/>
  <c r="H209" i="5"/>
  <c r="J208" i="5"/>
  <c r="I208" i="5"/>
  <c r="H208" i="5"/>
  <c r="J207" i="5"/>
  <c r="I207" i="5"/>
  <c r="H207" i="5"/>
  <c r="J206" i="5"/>
  <c r="I206" i="5"/>
  <c r="H206" i="5"/>
  <c r="J205" i="5"/>
  <c r="I205" i="5"/>
  <c r="H205" i="5"/>
  <c r="J204" i="5"/>
  <c r="I204" i="5"/>
  <c r="H204" i="5"/>
  <c r="J203" i="5"/>
  <c r="I203" i="5"/>
  <c r="H203" i="5"/>
  <c r="J202" i="5"/>
  <c r="I202" i="5"/>
  <c r="H202" i="5"/>
  <c r="J201" i="5"/>
  <c r="I201" i="5"/>
  <c r="H201" i="5"/>
  <c r="J200" i="5"/>
  <c r="I200" i="5"/>
  <c r="H200" i="5"/>
  <c r="J199" i="5"/>
  <c r="I199" i="5"/>
  <c r="H199" i="5"/>
  <c r="J198" i="5"/>
  <c r="I198" i="5"/>
  <c r="H198" i="5"/>
  <c r="J197" i="5"/>
  <c r="I197" i="5"/>
  <c r="H197" i="5"/>
  <c r="J196" i="5"/>
  <c r="I196" i="5"/>
  <c r="H196" i="5"/>
  <c r="J195" i="5"/>
  <c r="I195" i="5"/>
  <c r="H195" i="5"/>
  <c r="J194" i="5"/>
  <c r="I194" i="5"/>
  <c r="H194" i="5"/>
  <c r="J193" i="5"/>
  <c r="I193" i="5"/>
  <c r="H193" i="5"/>
  <c r="J192" i="5"/>
  <c r="I192" i="5"/>
  <c r="H192" i="5"/>
  <c r="J191" i="5"/>
  <c r="I191" i="5"/>
  <c r="H191" i="5"/>
  <c r="J190" i="5"/>
  <c r="I190" i="5"/>
  <c r="H190" i="5"/>
  <c r="J189" i="5"/>
  <c r="I189" i="5"/>
  <c r="H189" i="5"/>
  <c r="J188" i="5"/>
  <c r="I188" i="5"/>
  <c r="H188" i="5"/>
  <c r="J187" i="5"/>
  <c r="I187" i="5"/>
  <c r="H187" i="5"/>
  <c r="J186" i="5"/>
  <c r="I186" i="5"/>
  <c r="H186" i="5"/>
  <c r="J185" i="5"/>
  <c r="I185" i="5"/>
  <c r="H185" i="5"/>
  <c r="J184" i="5"/>
  <c r="I184" i="5"/>
  <c r="H184" i="5"/>
  <c r="J183" i="5"/>
  <c r="I183" i="5"/>
  <c r="H183" i="5"/>
  <c r="J182" i="5"/>
  <c r="I182" i="5"/>
  <c r="H182" i="5"/>
  <c r="J181" i="5"/>
  <c r="I181" i="5"/>
  <c r="H181" i="5"/>
  <c r="J180" i="5"/>
  <c r="I180" i="5"/>
  <c r="H180" i="5"/>
  <c r="J179" i="5"/>
  <c r="I179" i="5"/>
  <c r="H179" i="5"/>
  <c r="J178" i="5"/>
  <c r="I178" i="5"/>
  <c r="H178" i="5"/>
  <c r="J177" i="5"/>
  <c r="I177" i="5"/>
  <c r="H177" i="5"/>
  <c r="J176" i="5"/>
  <c r="I176" i="5"/>
  <c r="H176" i="5"/>
  <c r="J175" i="5"/>
  <c r="I175" i="5"/>
  <c r="H175" i="5"/>
  <c r="J174" i="5"/>
  <c r="I174" i="5"/>
  <c r="H174" i="5"/>
  <c r="J173" i="5"/>
  <c r="I173" i="5"/>
  <c r="H173" i="5"/>
  <c r="J172" i="5"/>
  <c r="I172" i="5"/>
  <c r="H172" i="5"/>
  <c r="J171" i="5"/>
  <c r="I171" i="5"/>
  <c r="H171" i="5"/>
  <c r="J170" i="5"/>
  <c r="I170" i="5"/>
  <c r="H170" i="5"/>
  <c r="J169" i="5"/>
  <c r="I169" i="5"/>
  <c r="H169" i="5"/>
  <c r="J168" i="5"/>
  <c r="I168" i="5"/>
  <c r="H168" i="5"/>
  <c r="J167" i="5"/>
  <c r="I167" i="5"/>
  <c r="H167" i="5"/>
  <c r="J166" i="5"/>
  <c r="I166" i="5"/>
  <c r="H166" i="5"/>
  <c r="J165" i="5"/>
  <c r="I165" i="5"/>
  <c r="H165" i="5"/>
  <c r="J164" i="5"/>
  <c r="I164" i="5"/>
  <c r="H164" i="5"/>
  <c r="J163" i="5"/>
  <c r="I163" i="5"/>
  <c r="H163" i="5"/>
  <c r="J162" i="5"/>
  <c r="I162" i="5"/>
  <c r="H162" i="5"/>
  <c r="J161" i="5"/>
  <c r="I161" i="5"/>
  <c r="H161" i="5"/>
  <c r="J160" i="5"/>
  <c r="I160" i="5"/>
  <c r="H160" i="5"/>
  <c r="J159" i="5"/>
  <c r="I159" i="5"/>
  <c r="H159" i="5"/>
  <c r="J158" i="5"/>
  <c r="I158" i="5"/>
  <c r="H158" i="5"/>
  <c r="J157" i="5"/>
  <c r="I157" i="5"/>
  <c r="H157" i="5"/>
  <c r="J156" i="5"/>
  <c r="I156" i="5"/>
  <c r="H156" i="5"/>
  <c r="J155" i="5"/>
  <c r="I155" i="5"/>
  <c r="H155" i="5"/>
  <c r="J154" i="5"/>
  <c r="I154" i="5"/>
  <c r="H154" i="5"/>
  <c r="J153" i="5"/>
  <c r="I153" i="5"/>
  <c r="H153" i="5"/>
  <c r="J152" i="5"/>
  <c r="I152" i="5"/>
  <c r="H152" i="5"/>
  <c r="J151" i="5"/>
  <c r="I151" i="5"/>
  <c r="H151" i="5"/>
  <c r="J150" i="5"/>
  <c r="I150" i="5"/>
  <c r="H150" i="5"/>
  <c r="J149" i="5"/>
  <c r="I149" i="5"/>
  <c r="H149" i="5"/>
  <c r="J148" i="5"/>
  <c r="I148" i="5"/>
  <c r="H148" i="5"/>
  <c r="J147" i="5"/>
  <c r="I147" i="5"/>
  <c r="H147" i="5"/>
  <c r="J146" i="5"/>
  <c r="I146" i="5"/>
  <c r="H146" i="5"/>
  <c r="J145" i="5"/>
  <c r="I145" i="5"/>
  <c r="H145" i="5"/>
  <c r="J144" i="5"/>
  <c r="I144" i="5"/>
  <c r="H144" i="5"/>
  <c r="J143" i="5"/>
  <c r="I143" i="5"/>
  <c r="H143" i="5"/>
  <c r="J142" i="5"/>
  <c r="I142" i="5"/>
  <c r="H142" i="5"/>
  <c r="J141" i="5"/>
  <c r="I141" i="5"/>
  <c r="H141" i="5"/>
  <c r="J140" i="5"/>
  <c r="I140" i="5"/>
  <c r="H140" i="5"/>
  <c r="J139" i="5"/>
  <c r="I139" i="5"/>
  <c r="H139" i="5"/>
  <c r="J138" i="5"/>
  <c r="I138" i="5"/>
  <c r="H138" i="5"/>
  <c r="J137" i="5"/>
  <c r="I137" i="5"/>
  <c r="H137" i="5"/>
  <c r="J136" i="5"/>
  <c r="I136" i="5"/>
  <c r="H136" i="5"/>
  <c r="J135" i="5"/>
  <c r="I135" i="5"/>
  <c r="H135" i="5"/>
  <c r="J134" i="5"/>
  <c r="I134" i="5"/>
  <c r="H134" i="5"/>
  <c r="J133" i="5"/>
  <c r="I133" i="5"/>
  <c r="H133" i="5"/>
  <c r="J132" i="5"/>
  <c r="I132" i="5"/>
  <c r="H132" i="5"/>
  <c r="J131" i="5"/>
  <c r="I131" i="5"/>
  <c r="H131" i="5"/>
  <c r="J130" i="5"/>
  <c r="I130" i="5"/>
  <c r="H130" i="5"/>
  <c r="J129" i="5"/>
  <c r="I129" i="5"/>
  <c r="H129" i="5"/>
  <c r="J128" i="5"/>
  <c r="I128" i="5"/>
  <c r="H128" i="5"/>
  <c r="J127" i="5"/>
  <c r="I127" i="5"/>
  <c r="H127" i="5"/>
  <c r="J126" i="5"/>
  <c r="I126" i="5"/>
  <c r="H126" i="5"/>
  <c r="J125" i="5"/>
  <c r="I125" i="5"/>
  <c r="H125" i="5"/>
  <c r="J124" i="5"/>
  <c r="I124" i="5"/>
  <c r="H124" i="5"/>
  <c r="J123" i="5"/>
  <c r="I123" i="5"/>
  <c r="H123" i="5"/>
  <c r="J122" i="5"/>
  <c r="I122" i="5"/>
  <c r="H122" i="5"/>
  <c r="J121" i="5"/>
  <c r="I121" i="5"/>
  <c r="H121" i="5"/>
  <c r="J120" i="5"/>
  <c r="I120" i="5"/>
  <c r="H120" i="5"/>
  <c r="J119" i="5"/>
  <c r="I119" i="5"/>
  <c r="H119" i="5"/>
  <c r="J118" i="5"/>
  <c r="I118" i="5"/>
  <c r="H118" i="5"/>
  <c r="J117" i="5"/>
  <c r="I117" i="5"/>
  <c r="H117" i="5"/>
  <c r="J116" i="5"/>
  <c r="I116" i="5"/>
  <c r="H116" i="5"/>
  <c r="J115" i="5"/>
  <c r="I115" i="5"/>
  <c r="H115" i="5"/>
  <c r="J114" i="5"/>
  <c r="I114" i="5"/>
  <c r="H114" i="5"/>
  <c r="J113" i="5"/>
  <c r="I113" i="5"/>
  <c r="H113" i="5"/>
  <c r="J112" i="5"/>
  <c r="I112" i="5"/>
  <c r="H112" i="5"/>
  <c r="J111" i="5"/>
  <c r="I111" i="5"/>
  <c r="H111" i="5"/>
  <c r="J110" i="5"/>
  <c r="I110" i="5"/>
  <c r="H110" i="5"/>
  <c r="J109" i="5"/>
  <c r="I109" i="5"/>
  <c r="H109" i="5"/>
  <c r="J108" i="5"/>
  <c r="I108" i="5"/>
  <c r="H108" i="5"/>
  <c r="J107" i="5"/>
  <c r="I107" i="5"/>
  <c r="H107" i="5"/>
  <c r="J106" i="5"/>
  <c r="I106" i="5"/>
  <c r="H106" i="5"/>
  <c r="J105" i="5"/>
  <c r="I105" i="5"/>
  <c r="H105" i="5"/>
  <c r="J104" i="5"/>
  <c r="I104" i="5"/>
  <c r="H104" i="5"/>
  <c r="J103" i="5"/>
  <c r="I103" i="5"/>
  <c r="H103" i="5"/>
  <c r="J102" i="5"/>
  <c r="I102" i="5"/>
  <c r="H102" i="5"/>
  <c r="J101" i="5"/>
  <c r="I101" i="5"/>
  <c r="H101" i="5"/>
  <c r="J100" i="5"/>
  <c r="I100" i="5"/>
  <c r="H100" i="5"/>
  <c r="J99" i="5"/>
  <c r="I99" i="5"/>
  <c r="H99" i="5"/>
  <c r="J98" i="5"/>
  <c r="I98" i="5"/>
  <c r="H98" i="5"/>
  <c r="J97" i="5"/>
  <c r="I97" i="5"/>
  <c r="H97" i="5"/>
  <c r="J96" i="5"/>
  <c r="I96" i="5"/>
  <c r="H96" i="5"/>
  <c r="J95" i="5"/>
  <c r="I95" i="5"/>
  <c r="H95" i="5"/>
  <c r="J94" i="5"/>
  <c r="I94" i="5"/>
  <c r="H94" i="5"/>
  <c r="J93" i="5"/>
  <c r="I93" i="5"/>
  <c r="H93" i="5"/>
  <c r="J92" i="5"/>
  <c r="I92" i="5"/>
  <c r="H92" i="5"/>
  <c r="J91" i="5"/>
  <c r="I91" i="5"/>
  <c r="H91" i="5"/>
  <c r="J90" i="5"/>
  <c r="I90" i="5"/>
  <c r="H90" i="5"/>
  <c r="J89" i="5"/>
  <c r="I89" i="5"/>
  <c r="H89" i="5"/>
  <c r="J88" i="5"/>
  <c r="I88" i="5"/>
  <c r="H88" i="5"/>
  <c r="J87" i="5"/>
  <c r="I87" i="5"/>
  <c r="H87" i="5"/>
  <c r="J86" i="5"/>
  <c r="I86" i="5"/>
  <c r="H86" i="5"/>
  <c r="J85" i="5"/>
  <c r="I85" i="5"/>
  <c r="H85" i="5"/>
  <c r="J84" i="5"/>
  <c r="I84" i="5"/>
  <c r="H84" i="5"/>
  <c r="J83" i="5"/>
  <c r="I83" i="5"/>
  <c r="H83" i="5"/>
  <c r="J82" i="5"/>
  <c r="I82" i="5"/>
  <c r="H82" i="5"/>
  <c r="J81" i="5"/>
  <c r="I81" i="5"/>
  <c r="H81" i="5"/>
  <c r="J80" i="5"/>
  <c r="I80" i="5"/>
  <c r="H80" i="5"/>
  <c r="J79" i="5"/>
  <c r="I79" i="5"/>
  <c r="H79" i="5"/>
  <c r="J78" i="5"/>
  <c r="I78" i="5"/>
  <c r="H78" i="5"/>
  <c r="J77" i="5"/>
  <c r="I77" i="5"/>
  <c r="H77" i="5"/>
  <c r="J76" i="5"/>
  <c r="I76" i="5"/>
  <c r="H76" i="5"/>
  <c r="J75" i="5"/>
  <c r="I75" i="5"/>
  <c r="H75" i="5"/>
  <c r="J74" i="5"/>
  <c r="I74" i="5"/>
  <c r="H74" i="5"/>
  <c r="J73" i="5"/>
  <c r="I73" i="5"/>
  <c r="H73" i="5"/>
  <c r="J72" i="5"/>
  <c r="I72" i="5"/>
  <c r="H72" i="5"/>
  <c r="J71" i="5"/>
  <c r="I71" i="5"/>
  <c r="H71" i="5"/>
  <c r="J70" i="5"/>
  <c r="I70" i="5"/>
  <c r="H70" i="5"/>
  <c r="J69" i="5"/>
  <c r="I69" i="5"/>
  <c r="H69" i="5"/>
  <c r="J68" i="5"/>
  <c r="I68" i="5"/>
  <c r="H68" i="5"/>
  <c r="J67" i="5"/>
  <c r="I67" i="5"/>
  <c r="H67" i="5"/>
  <c r="J66" i="5"/>
  <c r="I66" i="5"/>
  <c r="H66" i="5"/>
  <c r="J65" i="5"/>
  <c r="I65" i="5"/>
  <c r="H65" i="5"/>
  <c r="J64" i="5"/>
  <c r="I64" i="5"/>
  <c r="H64" i="5"/>
  <c r="J63" i="5"/>
  <c r="I63" i="5"/>
  <c r="H63" i="5"/>
  <c r="J62" i="5"/>
  <c r="I62" i="5"/>
  <c r="H62" i="5"/>
  <c r="J61" i="5"/>
  <c r="I61" i="5"/>
  <c r="H61" i="5"/>
  <c r="J60" i="5"/>
  <c r="I60" i="5"/>
  <c r="H60" i="5"/>
  <c r="J59" i="5"/>
  <c r="I59" i="5"/>
  <c r="H59" i="5"/>
  <c r="J58" i="5"/>
  <c r="I58" i="5"/>
  <c r="H58" i="5"/>
  <c r="J57" i="5"/>
  <c r="I57" i="5"/>
  <c r="H57" i="5"/>
  <c r="J56" i="5"/>
  <c r="I56" i="5"/>
  <c r="H56" i="5"/>
  <c r="J55" i="5"/>
  <c r="I55" i="5"/>
  <c r="H55" i="5"/>
  <c r="J54" i="5"/>
  <c r="I54" i="5"/>
  <c r="H54" i="5"/>
  <c r="J53" i="5"/>
  <c r="I53" i="5"/>
  <c r="H53" i="5"/>
  <c r="J52" i="5"/>
  <c r="I52" i="5"/>
  <c r="H52" i="5"/>
  <c r="J51" i="5"/>
  <c r="I51" i="5"/>
  <c r="H51" i="5"/>
  <c r="J50" i="5"/>
  <c r="I50" i="5"/>
  <c r="H50" i="5"/>
  <c r="J49" i="5"/>
  <c r="I49" i="5"/>
  <c r="H49" i="5"/>
  <c r="J48" i="5"/>
  <c r="I48" i="5"/>
  <c r="H48" i="5"/>
  <c r="J47" i="5"/>
  <c r="I47" i="5"/>
  <c r="H47" i="5"/>
  <c r="J46" i="5"/>
  <c r="I46" i="5"/>
  <c r="H46" i="5"/>
  <c r="J45" i="5"/>
  <c r="I45" i="5"/>
  <c r="H45" i="5"/>
  <c r="J44" i="5"/>
  <c r="I44" i="5"/>
  <c r="H44" i="5"/>
  <c r="J43" i="5"/>
  <c r="I43" i="5"/>
  <c r="H43" i="5"/>
  <c r="J42" i="5"/>
  <c r="I42" i="5"/>
  <c r="H42" i="5"/>
  <c r="J41" i="5"/>
  <c r="I41" i="5"/>
  <c r="H41" i="5"/>
  <c r="J40" i="5"/>
  <c r="I40" i="5"/>
  <c r="H40" i="5"/>
  <c r="J39" i="5"/>
  <c r="I39" i="5"/>
  <c r="H39" i="5"/>
  <c r="J38" i="5"/>
  <c r="I38" i="5"/>
  <c r="H38" i="5"/>
  <c r="J37" i="5"/>
  <c r="I37" i="5"/>
  <c r="H37" i="5"/>
  <c r="J36" i="5"/>
  <c r="I36" i="5"/>
  <c r="H36" i="5"/>
  <c r="J35" i="5"/>
  <c r="I35" i="5"/>
  <c r="H35" i="5"/>
  <c r="J34" i="5"/>
  <c r="I34" i="5"/>
  <c r="H34" i="5"/>
  <c r="J33" i="5"/>
  <c r="I33" i="5"/>
  <c r="H33" i="5"/>
  <c r="J32" i="5"/>
  <c r="I32" i="5"/>
  <c r="H32" i="5"/>
  <c r="J31" i="5"/>
  <c r="I31" i="5"/>
  <c r="H31" i="5"/>
  <c r="J30" i="5"/>
  <c r="I30" i="5"/>
  <c r="H30" i="5"/>
  <c r="J29" i="5"/>
  <c r="I29" i="5"/>
  <c r="H29" i="5"/>
  <c r="J28" i="5"/>
  <c r="I28" i="5"/>
  <c r="H28" i="5"/>
  <c r="J27" i="5"/>
  <c r="I27" i="5"/>
  <c r="H27" i="5"/>
  <c r="J26" i="5"/>
  <c r="I26" i="5"/>
  <c r="H26" i="5"/>
  <c r="J25" i="5"/>
  <c r="I25" i="5"/>
  <c r="H25" i="5"/>
  <c r="J24" i="5"/>
  <c r="I24" i="5"/>
  <c r="H24" i="5"/>
  <c r="J23" i="5"/>
  <c r="I23" i="5"/>
  <c r="H23" i="5"/>
  <c r="J22" i="5"/>
  <c r="I22" i="5"/>
  <c r="H22" i="5"/>
  <c r="J21" i="5"/>
  <c r="I21" i="5"/>
  <c r="H21" i="5"/>
  <c r="J20" i="5"/>
  <c r="I20" i="5"/>
  <c r="H20" i="5"/>
  <c r="J19" i="5"/>
  <c r="I19" i="5"/>
  <c r="H19" i="5"/>
  <c r="J18" i="5"/>
  <c r="I18" i="5"/>
  <c r="H18" i="5"/>
  <c r="J17" i="5"/>
  <c r="I17" i="5"/>
  <c r="H17" i="5"/>
  <c r="J16" i="5"/>
  <c r="I16" i="5"/>
  <c r="H16" i="5"/>
  <c r="J15" i="5"/>
  <c r="J13" i="5"/>
  <c r="Z28" i="4"/>
  <c r="Z27" i="4"/>
  <c r="H13" i="5"/>
  <c r="J14" i="5"/>
  <c r="H14" i="5"/>
  <c r="I13" i="5"/>
  <c r="I14" i="5"/>
  <c r="H15" i="5"/>
  <c r="I15" i="5"/>
  <c r="Z23" i="4"/>
  <c r="Z25" i="4"/>
  <c r="Z26" i="4"/>
  <c r="Z24" i="4"/>
  <c r="Z22" i="4"/>
  <c r="Z17" i="4"/>
  <c r="Z19" i="4"/>
  <c r="Z21" i="4"/>
  <c r="Z20" i="4"/>
  <c r="Z18" i="4"/>
  <c r="Z15" i="4"/>
  <c r="Z14" i="4"/>
  <c r="Z16" i="4"/>
  <c r="Z13" i="4"/>
  <c r="Z12" i="4"/>
  <c r="Z11" i="4"/>
  <c r="Z10" i="4"/>
  <c r="C1" i="11"/>
  <c r="E3" i="12"/>
  <c r="I28" i="12"/>
  <c r="I27" i="12"/>
  <c r="I26" i="12"/>
  <c r="I25" i="12"/>
  <c r="I24" i="12"/>
  <c r="I23" i="12"/>
  <c r="I22" i="12"/>
  <c r="I21" i="12"/>
  <c r="I20" i="12"/>
  <c r="I19" i="12"/>
  <c r="I18" i="12"/>
  <c r="I17" i="12"/>
  <c r="J27" i="12"/>
  <c r="J25" i="12"/>
  <c r="J23" i="12"/>
  <c r="J21" i="12"/>
  <c r="J19" i="12"/>
  <c r="J17" i="12"/>
  <c r="H28" i="12"/>
  <c r="H27" i="12"/>
  <c r="H26" i="12"/>
  <c r="H25" i="12"/>
  <c r="H24" i="12"/>
  <c r="H23" i="12"/>
  <c r="H22" i="12"/>
  <c r="H21" i="12"/>
  <c r="H20" i="12"/>
  <c r="H19" i="12"/>
  <c r="H18" i="12"/>
  <c r="H17" i="12"/>
  <c r="J28" i="12"/>
  <c r="J26" i="12"/>
  <c r="J24" i="12"/>
  <c r="J22" i="12"/>
  <c r="J20" i="12"/>
  <c r="J18" i="12"/>
  <c r="G28" i="12"/>
  <c r="G27" i="12"/>
  <c r="G26" i="12"/>
  <c r="G25" i="12"/>
  <c r="G24" i="12"/>
  <c r="K24" i="12"/>
  <c r="G23" i="12"/>
  <c r="K23" i="12"/>
  <c r="G22" i="12"/>
  <c r="G21" i="12"/>
  <c r="G20" i="12"/>
  <c r="G19" i="12"/>
  <c r="G18" i="12"/>
  <c r="G17" i="12"/>
  <c r="D1" i="3"/>
  <c r="C5" i="1"/>
  <c r="K20" i="12"/>
  <c r="K28" i="12"/>
  <c r="K19" i="12"/>
  <c r="K27" i="12"/>
  <c r="K18" i="12"/>
  <c r="K26" i="12"/>
  <c r="H29" i="12"/>
  <c r="J29" i="12"/>
  <c r="K17" i="12"/>
  <c r="G29" i="12"/>
  <c r="K21" i="12"/>
  <c r="K25" i="12"/>
  <c r="I29" i="12"/>
  <c r="K22" i="12"/>
  <c r="G11" i="1"/>
  <c r="B23" i="12"/>
  <c r="E1" i="1"/>
  <c r="B22" i="12"/>
  <c r="C23" i="12"/>
  <c r="E22" i="12"/>
  <c r="E25" i="12"/>
  <c r="C21" i="12"/>
  <c r="B24" i="12"/>
  <c r="B25" i="12"/>
  <c r="B21" i="12"/>
  <c r="D23" i="12"/>
  <c r="E21" i="12"/>
  <c r="E24" i="12"/>
  <c r="C22" i="12"/>
  <c r="C24" i="12"/>
  <c r="C25" i="12"/>
  <c r="E23" i="12"/>
  <c r="D21" i="12"/>
  <c r="D22" i="12"/>
  <c r="D24" i="12"/>
  <c r="D25" i="12"/>
  <c r="V9" i="4"/>
  <c r="X9" i="4"/>
  <c r="W9" i="4"/>
  <c r="K9" i="3"/>
  <c r="E29" i="12"/>
  <c r="C29" i="12"/>
  <c r="D29" i="12"/>
  <c r="F23" i="12"/>
  <c r="B29" i="12"/>
  <c r="F24" i="12"/>
  <c r="F25" i="12"/>
  <c r="F22" i="12"/>
  <c r="F21" i="12"/>
  <c r="K29" i="12"/>
  <c r="G10" i="1"/>
  <c r="I12" i="5"/>
  <c r="M9" i="4"/>
  <c r="Y9" i="4"/>
  <c r="G13" i="1"/>
  <c r="G12" i="1"/>
  <c r="G9" i="1"/>
  <c r="G8" i="1"/>
  <c r="Z9" i="4"/>
  <c r="F29" i="12"/>
  <c r="L12" i="5"/>
  <c r="L408" i="5"/>
  <c r="L405" i="5"/>
  <c r="L402" i="5"/>
  <c r="L397" i="5"/>
  <c r="L392" i="5"/>
  <c r="L389" i="5"/>
  <c r="L386" i="5"/>
  <c r="L381" i="5"/>
  <c r="L376" i="5"/>
  <c r="L373" i="5"/>
  <c r="L370" i="5"/>
  <c r="L367" i="5"/>
  <c r="L365" i="5"/>
  <c r="L362" i="5"/>
  <c r="L359" i="5"/>
  <c r="L357" i="5"/>
  <c r="L354" i="5"/>
  <c r="L352" i="5"/>
  <c r="L349" i="5"/>
  <c r="L346" i="5"/>
  <c r="L411" i="5"/>
  <c r="L409" i="5"/>
  <c r="L406" i="5"/>
  <c r="L403" i="5"/>
  <c r="L400" i="5"/>
  <c r="L398" i="5"/>
  <c r="L395" i="5"/>
  <c r="L393" i="5"/>
  <c r="L390" i="5"/>
  <c r="L387" i="5"/>
  <c r="L384" i="5"/>
  <c r="L382" i="5"/>
  <c r="L379" i="5"/>
  <c r="L377" i="5"/>
  <c r="L374" i="5"/>
  <c r="L371" i="5"/>
  <c r="L368" i="5"/>
  <c r="L360" i="5"/>
  <c r="L344" i="5"/>
  <c r="L341" i="5"/>
  <c r="L394" i="5"/>
  <c r="L388" i="5"/>
  <c r="L383" i="5"/>
  <c r="L369" i="5"/>
  <c r="L358" i="5"/>
  <c r="L342" i="5"/>
  <c r="L340" i="5"/>
  <c r="L335" i="5"/>
  <c r="L332" i="5"/>
  <c r="L327" i="5"/>
  <c r="L319" i="5"/>
  <c r="L311" i="5"/>
  <c r="L303" i="5"/>
  <c r="L410" i="5"/>
  <c r="L404" i="5"/>
  <c r="L399" i="5"/>
  <c r="L385" i="5"/>
  <c r="L375" i="5"/>
  <c r="L364" i="5"/>
  <c r="L363" i="5"/>
  <c r="L351" i="5"/>
  <c r="L350" i="5"/>
  <c r="L345" i="5"/>
  <c r="L338" i="5"/>
  <c r="L336" i="5"/>
  <c r="L333" i="5"/>
  <c r="L330" i="5"/>
  <c r="L328" i="5"/>
  <c r="L325" i="5"/>
  <c r="L322" i="5"/>
  <c r="L320" i="5"/>
  <c r="L317" i="5"/>
  <c r="L314" i="5"/>
  <c r="L312" i="5"/>
  <c r="L309" i="5"/>
  <c r="L306" i="5"/>
  <c r="L304" i="5"/>
  <c r="L301" i="5"/>
  <c r="L298" i="5"/>
  <c r="L296" i="5"/>
  <c r="L293" i="5"/>
  <c r="L287" i="5"/>
  <c r="L279" i="5"/>
  <c r="L271" i="5"/>
  <c r="L265" i="5"/>
  <c r="L263" i="5"/>
  <c r="L261" i="5"/>
  <c r="L256" i="5"/>
  <c r="L253" i="5"/>
  <c r="L251" i="5"/>
  <c r="L248" i="5"/>
  <c r="L246" i="5"/>
  <c r="L239" i="5"/>
  <c r="L234" i="5"/>
  <c r="L401" i="5"/>
  <c r="L396" i="5"/>
  <c r="L380" i="5"/>
  <c r="L372" i="5"/>
  <c r="L366" i="5"/>
  <c r="L334" i="5"/>
  <c r="L326" i="5"/>
  <c r="L318" i="5"/>
  <c r="L313" i="5"/>
  <c r="L302" i="5"/>
  <c r="L299" i="5"/>
  <c r="L297" i="5"/>
  <c r="L295" i="5"/>
  <c r="L292" i="5"/>
  <c r="L286" i="5"/>
  <c r="L285" i="5"/>
  <c r="L278" i="5"/>
  <c r="L277" i="5"/>
  <c r="L270" i="5"/>
  <c r="L269" i="5"/>
  <c r="L262" i="5"/>
  <c r="L260" i="5"/>
  <c r="L258" i="5"/>
  <c r="L254" i="5"/>
  <c r="L249" i="5"/>
  <c r="L247" i="5"/>
  <c r="L231" i="5"/>
  <c r="L223" i="5"/>
  <c r="L218" i="5"/>
  <c r="L213" i="5"/>
  <c r="L208" i="5"/>
  <c r="L206" i="5"/>
  <c r="L203" i="5"/>
  <c r="L201" i="5"/>
  <c r="L198" i="5"/>
  <c r="L195" i="5"/>
  <c r="L193" i="5"/>
  <c r="L188" i="5"/>
  <c r="L378" i="5"/>
  <c r="L356" i="5"/>
  <c r="L355" i="5"/>
  <c r="L348" i="5"/>
  <c r="L347" i="5"/>
  <c r="L339" i="5"/>
  <c r="L316" i="5"/>
  <c r="L315" i="5"/>
  <c r="L294" i="5"/>
  <c r="L290" i="5"/>
  <c r="L282" i="5"/>
  <c r="L274" i="5"/>
  <c r="L266" i="5"/>
  <c r="L264" i="5"/>
  <c r="L259" i="5"/>
  <c r="L244" i="5"/>
  <c r="L241" i="5"/>
  <c r="L238" i="5"/>
  <c r="L236" i="5"/>
  <c r="L235" i="5"/>
  <c r="L228" i="5"/>
  <c r="L226" i="5"/>
  <c r="L221" i="5"/>
  <c r="L219" i="5"/>
  <c r="L216" i="5"/>
  <c r="L214" i="5"/>
  <c r="L407" i="5"/>
  <c r="L391" i="5"/>
  <c r="L337" i="5"/>
  <c r="L329" i="5"/>
  <c r="L324" i="5"/>
  <c r="L323" i="5"/>
  <c r="L289" i="5"/>
  <c r="L288" i="5"/>
  <c r="L284" i="5"/>
  <c r="L273" i="5"/>
  <c r="L272" i="5"/>
  <c r="L268" i="5"/>
  <c r="L252" i="5"/>
  <c r="L237" i="5"/>
  <c r="L233" i="5"/>
  <c r="L232" i="5"/>
  <c r="L217" i="5"/>
  <c r="L205" i="5"/>
  <c r="L196" i="5"/>
  <c r="L185" i="5"/>
  <c r="L180" i="5"/>
  <c r="L177" i="5"/>
  <c r="L171" i="5"/>
  <c r="L169" i="5"/>
  <c r="L166" i="5"/>
  <c r="L163" i="5"/>
  <c r="L161" i="5"/>
  <c r="L149" i="5"/>
  <c r="L146" i="5"/>
  <c r="L143" i="5"/>
  <c r="L141" i="5"/>
  <c r="L133" i="5"/>
  <c r="L130" i="5"/>
  <c r="L127" i="5"/>
  <c r="L125" i="5"/>
  <c r="L117" i="5"/>
  <c r="L114" i="5"/>
  <c r="L111" i="5"/>
  <c r="L109" i="5"/>
  <c r="L101" i="5"/>
  <c r="L98" i="5"/>
  <c r="L95" i="5"/>
  <c r="L93" i="5"/>
  <c r="L85" i="5"/>
  <c r="L80" i="5"/>
  <c r="L78" i="5"/>
  <c r="L75" i="5"/>
  <c r="L73" i="5"/>
  <c r="L361" i="5"/>
  <c r="L310" i="5"/>
  <c r="L305" i="5"/>
  <c r="L300" i="5"/>
  <c r="L291" i="5"/>
  <c r="L283" i="5"/>
  <c r="L267" i="5"/>
  <c r="L257" i="5"/>
  <c r="L227" i="5"/>
  <c r="L215" i="5"/>
  <c r="L210" i="5"/>
  <c r="L209" i="5"/>
  <c r="L207" i="5"/>
  <c r="L190" i="5"/>
  <c r="L189" i="5"/>
  <c r="L184" i="5"/>
  <c r="L182" i="5"/>
  <c r="L176" i="5"/>
  <c r="L174" i="5"/>
  <c r="L353" i="5"/>
  <c r="L343" i="5"/>
  <c r="L308" i="5"/>
  <c r="L307" i="5"/>
  <c r="L281" i="5"/>
  <c r="L280" i="5"/>
  <c r="L276" i="5"/>
  <c r="L245" i="5"/>
  <c r="L240" i="5"/>
  <c r="L230" i="5"/>
  <c r="L229" i="5"/>
  <c r="L225" i="5"/>
  <c r="L224" i="5"/>
  <c r="L220" i="5"/>
  <c r="L204" i="5"/>
  <c r="L202" i="5"/>
  <c r="L200" i="5"/>
  <c r="L187" i="5"/>
  <c r="L186" i="5"/>
  <c r="L331" i="5"/>
  <c r="L255" i="5"/>
  <c r="L222" i="5"/>
  <c r="L197" i="5"/>
  <c r="L183" i="5"/>
  <c r="L179" i="5"/>
  <c r="L178" i="5"/>
  <c r="L170" i="5"/>
  <c r="L165" i="5"/>
  <c r="L162" i="5"/>
  <c r="L160" i="5"/>
  <c r="L159" i="5"/>
  <c r="L156" i="5"/>
  <c r="L155" i="5"/>
  <c r="L150" i="5"/>
  <c r="L148" i="5"/>
  <c r="L137" i="5"/>
  <c r="L135" i="5"/>
  <c r="L122" i="5"/>
  <c r="L112" i="5"/>
  <c r="L275" i="5"/>
  <c r="L243" i="5"/>
  <c r="L242" i="5"/>
  <c r="L212" i="5"/>
  <c r="L211" i="5"/>
  <c r="L199" i="5"/>
  <c r="L164" i="5"/>
  <c r="L152" i="5"/>
  <c r="L147" i="5"/>
  <c r="L145" i="5"/>
  <c r="L142" i="5"/>
  <c r="L140" i="5"/>
  <c r="L139" i="5"/>
  <c r="L134" i="5"/>
  <c r="L132" i="5"/>
  <c r="L121" i="5"/>
  <c r="L119" i="5"/>
  <c r="L106" i="5"/>
  <c r="L96" i="5"/>
  <c r="L88" i="5"/>
  <c r="L77" i="5"/>
  <c r="L69" i="5"/>
  <c r="L67" i="5"/>
  <c r="L62" i="5"/>
  <c r="L60" i="5"/>
  <c r="L53" i="5"/>
  <c r="L51" i="5"/>
  <c r="L46" i="5"/>
  <c r="L44" i="5"/>
  <c r="L37" i="5"/>
  <c r="L35" i="5"/>
  <c r="L30" i="5"/>
  <c r="L28" i="5"/>
  <c r="L192" i="5"/>
  <c r="L191" i="5"/>
  <c r="L175" i="5"/>
  <c r="L168" i="5"/>
  <c r="L167" i="5"/>
  <c r="L158" i="5"/>
  <c r="L157" i="5"/>
  <c r="L154" i="5"/>
  <c r="L144" i="5"/>
  <c r="L136" i="5"/>
  <c r="L131" i="5"/>
  <c r="L129" i="5"/>
  <c r="L126" i="5"/>
  <c r="L124" i="5"/>
  <c r="L123" i="5"/>
  <c r="L118" i="5"/>
  <c r="L116" i="5"/>
  <c r="L105" i="5"/>
  <c r="L103" i="5"/>
  <c r="L321" i="5"/>
  <c r="L153" i="5"/>
  <c r="L115" i="5"/>
  <c r="L102" i="5"/>
  <c r="L94" i="5"/>
  <c r="L76" i="5"/>
  <c r="L71" i="5"/>
  <c r="L68" i="5"/>
  <c r="L66" i="5"/>
  <c r="L65" i="5"/>
  <c r="L54" i="5"/>
  <c r="L43" i="5"/>
  <c r="L41" i="5"/>
  <c r="L40" i="5"/>
  <c r="L32" i="5"/>
  <c r="L31" i="5"/>
  <c r="L29" i="5"/>
  <c r="L18" i="5"/>
  <c r="L16" i="5"/>
  <c r="L13" i="5"/>
  <c r="L59" i="5"/>
  <c r="L57" i="5"/>
  <c r="L56" i="5"/>
  <c r="L45" i="5"/>
  <c r="L23" i="5"/>
  <c r="L19" i="5"/>
  <c r="L55" i="5"/>
  <c r="L52" i="5"/>
  <c r="L50" i="5"/>
  <c r="L49" i="5"/>
  <c r="L38" i="5"/>
  <c r="L25" i="5"/>
  <c r="L22" i="5"/>
  <c r="L194" i="5"/>
  <c r="L181" i="5"/>
  <c r="L128" i="5"/>
  <c r="L104" i="5"/>
  <c r="L97" i="5"/>
  <c r="L84" i="5"/>
  <c r="L83" i="5"/>
  <c r="L82" i="5"/>
  <c r="L81" i="5"/>
  <c r="L74" i="5"/>
  <c r="L70" i="5"/>
  <c r="L48" i="5"/>
  <c r="L47" i="5"/>
  <c r="L26" i="5"/>
  <c r="L21" i="5"/>
  <c r="L173" i="5"/>
  <c r="L172" i="5"/>
  <c r="L120" i="5"/>
  <c r="L110" i="5"/>
  <c r="L100" i="5"/>
  <c r="L92" i="5"/>
  <c r="L91" i="5"/>
  <c r="L90" i="5"/>
  <c r="L87" i="5"/>
  <c r="L72" i="5"/>
  <c r="L64" i="5"/>
  <c r="L63" i="5"/>
  <c r="L61" i="5"/>
  <c r="L42" i="5"/>
  <c r="L39" i="5"/>
  <c r="L36" i="5"/>
  <c r="L34" i="5"/>
  <c r="L33" i="5"/>
  <c r="L17" i="5"/>
  <c r="L14" i="5"/>
  <c r="L99" i="5"/>
  <c r="L86" i="5"/>
  <c r="L79" i="5"/>
  <c r="L58" i="5"/>
  <c r="L27" i="5"/>
  <c r="L24" i="5"/>
  <c r="L20" i="5"/>
  <c r="L15" i="5"/>
  <c r="L250" i="5"/>
  <c r="L151" i="5"/>
  <c r="L138" i="5"/>
  <c r="L113" i="5"/>
  <c r="L108" i="5"/>
  <c r="L107" i="5"/>
  <c r="L89" i="5"/>
  <c r="K410" i="5"/>
  <c r="K407" i="5"/>
  <c r="K404" i="5"/>
  <c r="K399" i="5"/>
  <c r="K396" i="5"/>
  <c r="K394" i="5"/>
  <c r="K391" i="5"/>
  <c r="K388" i="5"/>
  <c r="K383" i="5"/>
  <c r="K380" i="5"/>
  <c r="K378" i="5"/>
  <c r="K375" i="5"/>
  <c r="K372" i="5"/>
  <c r="K364" i="5"/>
  <c r="K361" i="5"/>
  <c r="K356" i="5"/>
  <c r="K351" i="5"/>
  <c r="K348" i="5"/>
  <c r="K345" i="5"/>
  <c r="K408" i="5"/>
  <c r="K405" i="5"/>
  <c r="K402" i="5"/>
  <c r="K397" i="5"/>
  <c r="K392" i="5"/>
  <c r="K389" i="5"/>
  <c r="K386" i="5"/>
  <c r="K381" i="5"/>
  <c r="K376" i="5"/>
  <c r="K373" i="5"/>
  <c r="K370" i="5"/>
  <c r="K367" i="5"/>
  <c r="K365" i="5"/>
  <c r="K362" i="5"/>
  <c r="K359" i="5"/>
  <c r="K357" i="5"/>
  <c r="K354" i="5"/>
  <c r="K352" i="5"/>
  <c r="K349" i="5"/>
  <c r="K346" i="5"/>
  <c r="K343" i="5"/>
  <c r="K411" i="5"/>
  <c r="K400" i="5"/>
  <c r="K393" i="5"/>
  <c r="K387" i="5"/>
  <c r="K382" i="5"/>
  <c r="K366" i="5"/>
  <c r="K353" i="5"/>
  <c r="K347" i="5"/>
  <c r="K339" i="5"/>
  <c r="K337" i="5"/>
  <c r="K334" i="5"/>
  <c r="K331" i="5"/>
  <c r="K329" i="5"/>
  <c r="K324" i="5"/>
  <c r="K321" i="5"/>
  <c r="K318" i="5"/>
  <c r="K316" i="5"/>
  <c r="K313" i="5"/>
  <c r="K310" i="5"/>
  <c r="K308" i="5"/>
  <c r="K305" i="5"/>
  <c r="K302" i="5"/>
  <c r="K409" i="5"/>
  <c r="K403" i="5"/>
  <c r="K398" i="5"/>
  <c r="K374" i="5"/>
  <c r="K369" i="5"/>
  <c r="K358" i="5"/>
  <c r="K344" i="5"/>
  <c r="K342" i="5"/>
  <c r="K340" i="5"/>
  <c r="K335" i="5"/>
  <c r="K332" i="5"/>
  <c r="K327" i="5"/>
  <c r="K319" i="5"/>
  <c r="K311" i="5"/>
  <c r="K303" i="5"/>
  <c r="K295" i="5"/>
  <c r="K289" i="5"/>
  <c r="K286" i="5"/>
  <c r="K284" i="5"/>
  <c r="K281" i="5"/>
  <c r="K278" i="5"/>
  <c r="K276" i="5"/>
  <c r="K273" i="5"/>
  <c r="K270" i="5"/>
  <c r="K268" i="5"/>
  <c r="K260" i="5"/>
  <c r="K255" i="5"/>
  <c r="K243" i="5"/>
  <c r="K241" i="5"/>
  <c r="K236" i="5"/>
  <c r="K233" i="5"/>
  <c r="K395" i="5"/>
  <c r="K379" i="5"/>
  <c r="K371" i="5"/>
  <c r="K350" i="5"/>
  <c r="K333" i="5"/>
  <c r="K323" i="5"/>
  <c r="K317" i="5"/>
  <c r="K312" i="5"/>
  <c r="K307" i="5"/>
  <c r="K288" i="5"/>
  <c r="K283" i="5"/>
  <c r="K280" i="5"/>
  <c r="K275" i="5"/>
  <c r="K272" i="5"/>
  <c r="K267" i="5"/>
  <c r="K265" i="5"/>
  <c r="K252" i="5"/>
  <c r="K245" i="5"/>
  <c r="K242" i="5"/>
  <c r="K239" i="5"/>
  <c r="K237" i="5"/>
  <c r="K234" i="5"/>
  <c r="K230" i="5"/>
  <c r="K227" i="5"/>
  <c r="K225" i="5"/>
  <c r="K220" i="5"/>
  <c r="K217" i="5"/>
  <c r="K215" i="5"/>
  <c r="K212" i="5"/>
  <c r="K210" i="5"/>
  <c r="K200" i="5"/>
  <c r="K197" i="5"/>
  <c r="K192" i="5"/>
  <c r="K190" i="5"/>
  <c r="K187" i="5"/>
  <c r="K185" i="5"/>
  <c r="K182" i="5"/>
  <c r="K179" i="5"/>
  <c r="K177" i="5"/>
  <c r="K401" i="5"/>
  <c r="K385" i="5"/>
  <c r="K377" i="5"/>
  <c r="K338" i="5"/>
  <c r="K326" i="5"/>
  <c r="K322" i="5"/>
  <c r="K306" i="5"/>
  <c r="K301" i="5"/>
  <c r="K299" i="5"/>
  <c r="K297" i="5"/>
  <c r="K292" i="5"/>
  <c r="K285" i="5"/>
  <c r="K277" i="5"/>
  <c r="K269" i="5"/>
  <c r="K262" i="5"/>
  <c r="K258" i="5"/>
  <c r="K256" i="5"/>
  <c r="K254" i="5"/>
  <c r="K251" i="5"/>
  <c r="K249" i="5"/>
  <c r="K247" i="5"/>
  <c r="K231" i="5"/>
  <c r="K223" i="5"/>
  <c r="K218" i="5"/>
  <c r="K213" i="5"/>
  <c r="K406" i="5"/>
  <c r="K363" i="5"/>
  <c r="K336" i="5"/>
  <c r="K328" i="5"/>
  <c r="K294" i="5"/>
  <c r="K287" i="5"/>
  <c r="K271" i="5"/>
  <c r="K259" i="5"/>
  <c r="K250" i="5"/>
  <c r="K228" i="5"/>
  <c r="K222" i="5"/>
  <c r="K216" i="5"/>
  <c r="K211" i="5"/>
  <c r="K208" i="5"/>
  <c r="K201" i="5"/>
  <c r="K199" i="5"/>
  <c r="K194" i="5"/>
  <c r="K191" i="5"/>
  <c r="K188" i="5"/>
  <c r="K183" i="5"/>
  <c r="K175" i="5"/>
  <c r="K173" i="5"/>
  <c r="K168" i="5"/>
  <c r="K165" i="5"/>
  <c r="K160" i="5"/>
  <c r="K158" i="5"/>
  <c r="K156" i="5"/>
  <c r="K154" i="5"/>
  <c r="K151" i="5"/>
  <c r="K148" i="5"/>
  <c r="K145" i="5"/>
  <c r="K140" i="5"/>
  <c r="K138" i="5"/>
  <c r="K135" i="5"/>
  <c r="K132" i="5"/>
  <c r="K129" i="5"/>
  <c r="K124" i="5"/>
  <c r="K122" i="5"/>
  <c r="K119" i="5"/>
  <c r="K116" i="5"/>
  <c r="K113" i="5"/>
  <c r="K108" i="5"/>
  <c r="K106" i="5"/>
  <c r="K103" i="5"/>
  <c r="K100" i="5"/>
  <c r="K97" i="5"/>
  <c r="K92" i="5"/>
  <c r="K90" i="5"/>
  <c r="K87" i="5"/>
  <c r="K84" i="5"/>
  <c r="K82" i="5"/>
  <c r="K390" i="5"/>
  <c r="K360" i="5"/>
  <c r="K309" i="5"/>
  <c r="K304" i="5"/>
  <c r="K293" i="5"/>
  <c r="K282" i="5"/>
  <c r="K266" i="5"/>
  <c r="K248" i="5"/>
  <c r="K246" i="5"/>
  <c r="K232" i="5"/>
  <c r="K226" i="5"/>
  <c r="K221" i="5"/>
  <c r="K214" i="5"/>
  <c r="K205" i="5"/>
  <c r="K203" i="5"/>
  <c r="K198" i="5"/>
  <c r="K196" i="5"/>
  <c r="K193" i="5"/>
  <c r="K180" i="5"/>
  <c r="K171" i="5"/>
  <c r="K169" i="5"/>
  <c r="K166" i="5"/>
  <c r="K355" i="5"/>
  <c r="K341" i="5"/>
  <c r="K315" i="5"/>
  <c r="K300" i="5"/>
  <c r="K291" i="5"/>
  <c r="K279" i="5"/>
  <c r="K264" i="5"/>
  <c r="K257" i="5"/>
  <c r="K244" i="5"/>
  <c r="K219" i="5"/>
  <c r="K209" i="5"/>
  <c r="K207" i="5"/>
  <c r="K195" i="5"/>
  <c r="K189" i="5"/>
  <c r="K330" i="5"/>
  <c r="K263" i="5"/>
  <c r="K261" i="5"/>
  <c r="K253" i="5"/>
  <c r="K240" i="5"/>
  <c r="K238" i="5"/>
  <c r="K224" i="5"/>
  <c r="K181" i="5"/>
  <c r="K172" i="5"/>
  <c r="K153" i="5"/>
  <c r="K143" i="5"/>
  <c r="K130" i="5"/>
  <c r="K128" i="5"/>
  <c r="K125" i="5"/>
  <c r="K120" i="5"/>
  <c r="K117" i="5"/>
  <c r="K115" i="5"/>
  <c r="K384" i="5"/>
  <c r="K325" i="5"/>
  <c r="K298" i="5"/>
  <c r="K296" i="5"/>
  <c r="K290" i="5"/>
  <c r="K274" i="5"/>
  <c r="K178" i="5"/>
  <c r="K176" i="5"/>
  <c r="K170" i="5"/>
  <c r="K162" i="5"/>
  <c r="K159" i="5"/>
  <c r="K155" i="5"/>
  <c r="K150" i="5"/>
  <c r="K137" i="5"/>
  <c r="K127" i="5"/>
  <c r="K114" i="5"/>
  <c r="K112" i="5"/>
  <c r="K109" i="5"/>
  <c r="K104" i="5"/>
  <c r="K101" i="5"/>
  <c r="K99" i="5"/>
  <c r="K94" i="5"/>
  <c r="K91" i="5"/>
  <c r="K86" i="5"/>
  <c r="K83" i="5"/>
  <c r="K80" i="5"/>
  <c r="K76" i="5"/>
  <c r="K73" i="5"/>
  <c r="K71" i="5"/>
  <c r="K66" i="5"/>
  <c r="K64" i="5"/>
  <c r="K57" i="5"/>
  <c r="K55" i="5"/>
  <c r="K50" i="5"/>
  <c r="K48" i="5"/>
  <c r="K41" i="5"/>
  <c r="K39" i="5"/>
  <c r="K34" i="5"/>
  <c r="K32" i="5"/>
  <c r="K25" i="5"/>
  <c r="K23" i="5"/>
  <c r="K206" i="5"/>
  <c r="K204" i="5"/>
  <c r="K202" i="5"/>
  <c r="K174" i="5"/>
  <c r="K164" i="5"/>
  <c r="K161" i="5"/>
  <c r="K152" i="5"/>
  <c r="K149" i="5"/>
  <c r="K147" i="5"/>
  <c r="K142" i="5"/>
  <c r="K139" i="5"/>
  <c r="K134" i="5"/>
  <c r="K121" i="5"/>
  <c r="K111" i="5"/>
  <c r="K368" i="5"/>
  <c r="K320" i="5"/>
  <c r="K314" i="5"/>
  <c r="K141" i="5"/>
  <c r="K126" i="5"/>
  <c r="K107" i="5"/>
  <c r="K105" i="5"/>
  <c r="K93" i="5"/>
  <c r="K89" i="5"/>
  <c r="K79" i="5"/>
  <c r="K75" i="5"/>
  <c r="K60" i="5"/>
  <c r="K58" i="5"/>
  <c r="K52" i="5"/>
  <c r="K49" i="5"/>
  <c r="K46" i="5"/>
  <c r="K38" i="5"/>
  <c r="K35" i="5"/>
  <c r="K27" i="5"/>
  <c r="K24" i="5"/>
  <c r="K22" i="5"/>
  <c r="K20" i="5"/>
  <c r="K15" i="5"/>
  <c r="K62" i="5"/>
  <c r="K54" i="5"/>
  <c r="K51" i="5"/>
  <c r="K43" i="5"/>
  <c r="K37" i="5"/>
  <c r="K31" i="5"/>
  <c r="K18" i="5"/>
  <c r="K13" i="5"/>
  <c r="K42" i="5"/>
  <c r="K36" i="5"/>
  <c r="K30" i="5"/>
  <c r="K17" i="5"/>
  <c r="K14" i="5"/>
  <c r="K235" i="5"/>
  <c r="K229" i="5"/>
  <c r="K163" i="5"/>
  <c r="K146" i="5"/>
  <c r="K144" i="5"/>
  <c r="K118" i="5"/>
  <c r="K102" i="5"/>
  <c r="K88" i="5"/>
  <c r="K78" i="5"/>
  <c r="K68" i="5"/>
  <c r="K65" i="5"/>
  <c r="K40" i="5"/>
  <c r="K29" i="5"/>
  <c r="K16" i="5"/>
  <c r="K186" i="5"/>
  <c r="K184" i="5"/>
  <c r="K167" i="5"/>
  <c r="K157" i="5"/>
  <c r="K133" i="5"/>
  <c r="K131" i="5"/>
  <c r="K96" i="5"/>
  <c r="K81" i="5"/>
  <c r="K77" i="5"/>
  <c r="K74" i="5"/>
  <c r="K70" i="5"/>
  <c r="K67" i="5"/>
  <c r="K59" i="5"/>
  <c r="K56" i="5"/>
  <c r="K53" i="5"/>
  <c r="K47" i="5"/>
  <c r="K45" i="5"/>
  <c r="K28" i="5"/>
  <c r="K26" i="5"/>
  <c r="K21" i="5"/>
  <c r="K19" i="5"/>
  <c r="K98" i="5"/>
  <c r="K85" i="5"/>
  <c r="K72" i="5"/>
  <c r="K69" i="5"/>
  <c r="K63" i="5"/>
  <c r="K61" i="5"/>
  <c r="K44" i="5"/>
  <c r="K33" i="5"/>
  <c r="K136" i="5"/>
  <c r="K123" i="5"/>
  <c r="K110" i="5"/>
  <c r="K95" i="5"/>
  <c r="M411" i="5"/>
  <c r="P411" i="5"/>
  <c r="M409" i="5"/>
  <c r="P409" i="5"/>
  <c r="M406" i="5"/>
  <c r="P406" i="5"/>
  <c r="M403" i="5"/>
  <c r="P403" i="5"/>
  <c r="M400" i="5"/>
  <c r="P400" i="5"/>
  <c r="M398" i="5"/>
  <c r="P398" i="5"/>
  <c r="M395" i="5"/>
  <c r="P395" i="5"/>
  <c r="M393" i="5"/>
  <c r="P393" i="5"/>
  <c r="M390" i="5"/>
  <c r="P390" i="5"/>
  <c r="M387" i="5"/>
  <c r="P387" i="5"/>
  <c r="M384" i="5"/>
  <c r="P384" i="5"/>
  <c r="M382" i="5"/>
  <c r="P382" i="5"/>
  <c r="M379" i="5"/>
  <c r="P379" i="5"/>
  <c r="M377" i="5"/>
  <c r="P377" i="5"/>
  <c r="M374" i="5"/>
  <c r="P374" i="5"/>
  <c r="M371" i="5"/>
  <c r="P371" i="5"/>
  <c r="M368" i="5"/>
  <c r="P368" i="5"/>
  <c r="M360" i="5"/>
  <c r="P360" i="5"/>
  <c r="M344" i="5"/>
  <c r="P344" i="5"/>
  <c r="M401" i="5"/>
  <c r="P401" i="5"/>
  <c r="M385" i="5"/>
  <c r="P385" i="5"/>
  <c r="M369" i="5"/>
  <c r="P369" i="5"/>
  <c r="M366" i="5"/>
  <c r="P366" i="5"/>
  <c r="M363" i="5"/>
  <c r="P363" i="5"/>
  <c r="M358" i="5"/>
  <c r="P358" i="5"/>
  <c r="M355" i="5"/>
  <c r="P355" i="5"/>
  <c r="M353" i="5"/>
  <c r="P353" i="5"/>
  <c r="M350" i="5"/>
  <c r="P350" i="5"/>
  <c r="M347" i="5"/>
  <c r="P347" i="5"/>
  <c r="M410" i="5"/>
  <c r="P410" i="5"/>
  <c r="M405" i="5"/>
  <c r="P405" i="5"/>
  <c r="M404" i="5"/>
  <c r="P404" i="5"/>
  <c r="M399" i="5"/>
  <c r="P399" i="5"/>
  <c r="M376" i="5"/>
  <c r="P376" i="5"/>
  <c r="M375" i="5"/>
  <c r="P375" i="5"/>
  <c r="M370" i="5"/>
  <c r="P370" i="5"/>
  <c r="M365" i="5"/>
  <c r="P365" i="5"/>
  <c r="M364" i="5"/>
  <c r="P364" i="5"/>
  <c r="M359" i="5"/>
  <c r="P359" i="5"/>
  <c r="M352" i="5"/>
  <c r="P352" i="5"/>
  <c r="M351" i="5"/>
  <c r="P351" i="5"/>
  <c r="M346" i="5"/>
  <c r="P346" i="5"/>
  <c r="M345" i="5"/>
  <c r="P345" i="5"/>
  <c r="M338" i="5"/>
  <c r="P338" i="5"/>
  <c r="M336" i="5"/>
  <c r="P336" i="5"/>
  <c r="M333" i="5"/>
  <c r="P333" i="5"/>
  <c r="M330" i="5"/>
  <c r="P330" i="5"/>
  <c r="M328" i="5"/>
  <c r="P328" i="5"/>
  <c r="M325" i="5"/>
  <c r="P325" i="5"/>
  <c r="M322" i="5"/>
  <c r="P322" i="5"/>
  <c r="M320" i="5"/>
  <c r="P320" i="5"/>
  <c r="M317" i="5"/>
  <c r="P317" i="5"/>
  <c r="M314" i="5"/>
  <c r="P314" i="5"/>
  <c r="M312" i="5"/>
  <c r="P312" i="5"/>
  <c r="M309" i="5"/>
  <c r="P309" i="5"/>
  <c r="M306" i="5"/>
  <c r="P306" i="5"/>
  <c r="M304" i="5"/>
  <c r="P304" i="5"/>
  <c r="M392" i="5"/>
  <c r="P392" i="5"/>
  <c r="M391" i="5"/>
  <c r="P391" i="5"/>
  <c r="M386" i="5"/>
  <c r="P386" i="5"/>
  <c r="M381" i="5"/>
  <c r="P381" i="5"/>
  <c r="M380" i="5"/>
  <c r="P380" i="5"/>
  <c r="M357" i="5"/>
  <c r="P357" i="5"/>
  <c r="M356" i="5"/>
  <c r="P356" i="5"/>
  <c r="M341" i="5"/>
  <c r="P341" i="5"/>
  <c r="M326" i="5"/>
  <c r="P326" i="5"/>
  <c r="M323" i="5"/>
  <c r="P323" i="5"/>
  <c r="M315" i="5"/>
  <c r="P315" i="5"/>
  <c r="M307" i="5"/>
  <c r="P307" i="5"/>
  <c r="M299" i="5"/>
  <c r="P299" i="5"/>
  <c r="M291" i="5"/>
  <c r="P291" i="5"/>
  <c r="M290" i="5"/>
  <c r="P290" i="5"/>
  <c r="M288" i="5"/>
  <c r="P288" i="5"/>
  <c r="M285" i="5"/>
  <c r="P285" i="5"/>
  <c r="M282" i="5"/>
  <c r="P282" i="5"/>
  <c r="M280" i="5"/>
  <c r="P280" i="5"/>
  <c r="M277" i="5"/>
  <c r="P277" i="5"/>
  <c r="M274" i="5"/>
  <c r="P274" i="5"/>
  <c r="M272" i="5"/>
  <c r="P272" i="5"/>
  <c r="M269" i="5"/>
  <c r="P269" i="5"/>
  <c r="M266" i="5"/>
  <c r="P266" i="5"/>
  <c r="M257" i="5"/>
  <c r="P257" i="5"/>
  <c r="M249" i="5"/>
  <c r="P249" i="5"/>
  <c r="M244" i="5"/>
  <c r="P244" i="5"/>
  <c r="M242" i="5"/>
  <c r="P242" i="5"/>
  <c r="M237" i="5"/>
  <c r="P237" i="5"/>
  <c r="M235" i="5"/>
  <c r="P235" i="5"/>
  <c r="M232" i="5"/>
  <c r="P232" i="5"/>
  <c r="M402" i="5"/>
  <c r="P402" i="5"/>
  <c r="M394" i="5"/>
  <c r="P394" i="5"/>
  <c r="M378" i="5"/>
  <c r="P378" i="5"/>
  <c r="M367" i="5"/>
  <c r="P367" i="5"/>
  <c r="M349" i="5"/>
  <c r="P349" i="5"/>
  <c r="M348" i="5"/>
  <c r="P348" i="5"/>
  <c r="M340" i="5"/>
  <c r="P340" i="5"/>
  <c r="M339" i="5"/>
  <c r="P339" i="5"/>
  <c r="M327" i="5"/>
  <c r="P327" i="5"/>
  <c r="M316" i="5"/>
  <c r="P316" i="5"/>
  <c r="M301" i="5"/>
  <c r="P301" i="5"/>
  <c r="M294" i="5"/>
  <c r="P294" i="5"/>
  <c r="M264" i="5"/>
  <c r="P264" i="5"/>
  <c r="M259" i="5"/>
  <c r="P259" i="5"/>
  <c r="M256" i="5"/>
  <c r="P256" i="5"/>
  <c r="M251" i="5"/>
  <c r="P251" i="5"/>
  <c r="M241" i="5"/>
  <c r="P241" i="5"/>
  <c r="M238" i="5"/>
  <c r="P238" i="5"/>
  <c r="M236" i="5"/>
  <c r="P236" i="5"/>
  <c r="M228" i="5"/>
  <c r="P228" i="5"/>
  <c r="M226" i="5"/>
  <c r="P226" i="5"/>
  <c r="M221" i="5"/>
  <c r="P221" i="5"/>
  <c r="M219" i="5"/>
  <c r="P219" i="5"/>
  <c r="M216" i="5"/>
  <c r="P216" i="5"/>
  <c r="M214" i="5"/>
  <c r="P214" i="5"/>
  <c r="M211" i="5"/>
  <c r="P211" i="5"/>
  <c r="M209" i="5"/>
  <c r="P209" i="5"/>
  <c r="M204" i="5"/>
  <c r="P204" i="5"/>
  <c r="M191" i="5"/>
  <c r="P191" i="5"/>
  <c r="M189" i="5"/>
  <c r="P189" i="5"/>
  <c r="M186" i="5"/>
  <c r="P186" i="5"/>
  <c r="M183" i="5"/>
  <c r="P183" i="5"/>
  <c r="M180" i="5"/>
  <c r="P180" i="5"/>
  <c r="M178" i="5"/>
  <c r="P178" i="5"/>
  <c r="M408" i="5"/>
  <c r="P408" i="5"/>
  <c r="M407" i="5"/>
  <c r="P407" i="5"/>
  <c r="M337" i="5"/>
  <c r="P337" i="5"/>
  <c r="M332" i="5"/>
  <c r="P332" i="5"/>
  <c r="M331" i="5"/>
  <c r="P331" i="5"/>
  <c r="M321" i="5"/>
  <c r="P321" i="5"/>
  <c r="M311" i="5"/>
  <c r="P311" i="5"/>
  <c r="M310" i="5"/>
  <c r="P310" i="5"/>
  <c r="M305" i="5"/>
  <c r="P305" i="5"/>
  <c r="M300" i="5"/>
  <c r="P300" i="5"/>
  <c r="M296" i="5"/>
  <c r="P296" i="5"/>
  <c r="M287" i="5"/>
  <c r="P287" i="5"/>
  <c r="M284" i="5"/>
  <c r="P284" i="5"/>
  <c r="M279" i="5"/>
  <c r="P279" i="5"/>
  <c r="M276" i="5"/>
  <c r="P276" i="5"/>
  <c r="M271" i="5"/>
  <c r="P271" i="5"/>
  <c r="M268" i="5"/>
  <c r="P268" i="5"/>
  <c r="M261" i="5"/>
  <c r="P261" i="5"/>
  <c r="M253" i="5"/>
  <c r="P253" i="5"/>
  <c r="M250" i="5"/>
  <c r="P250" i="5"/>
  <c r="M246" i="5"/>
  <c r="P246" i="5"/>
  <c r="M240" i="5"/>
  <c r="P240" i="5"/>
  <c r="M233" i="5"/>
  <c r="P233" i="5"/>
  <c r="M229" i="5"/>
  <c r="P229" i="5"/>
  <c r="M224" i="5"/>
  <c r="P224" i="5"/>
  <c r="M222" i="5"/>
  <c r="P222" i="5"/>
  <c r="M362" i="5"/>
  <c r="P362" i="5"/>
  <c r="M361" i="5"/>
  <c r="P361" i="5"/>
  <c r="M319" i="5"/>
  <c r="P319" i="5"/>
  <c r="M318" i="5"/>
  <c r="P318" i="5"/>
  <c r="M295" i="5"/>
  <c r="P295" i="5"/>
  <c r="M293" i="5"/>
  <c r="P293" i="5"/>
  <c r="M283" i="5"/>
  <c r="P283" i="5"/>
  <c r="M267" i="5"/>
  <c r="P267" i="5"/>
  <c r="M260" i="5"/>
  <c r="P260" i="5"/>
  <c r="M248" i="5"/>
  <c r="P248" i="5"/>
  <c r="M234" i="5"/>
  <c r="P234" i="5"/>
  <c r="M227" i="5"/>
  <c r="P227" i="5"/>
  <c r="M215" i="5"/>
  <c r="P215" i="5"/>
  <c r="M210" i="5"/>
  <c r="P210" i="5"/>
  <c r="M207" i="5"/>
  <c r="P207" i="5"/>
  <c r="M203" i="5"/>
  <c r="P203" i="5"/>
  <c r="M198" i="5"/>
  <c r="P198" i="5"/>
  <c r="M193" i="5"/>
  <c r="P193" i="5"/>
  <c r="M190" i="5"/>
  <c r="P190" i="5"/>
  <c r="M184" i="5"/>
  <c r="P184" i="5"/>
  <c r="M182" i="5"/>
  <c r="P182" i="5"/>
  <c r="M176" i="5"/>
  <c r="P176" i="5"/>
  <c r="M174" i="5"/>
  <c r="P174" i="5"/>
  <c r="M159" i="5"/>
  <c r="P159" i="5"/>
  <c r="M157" i="5"/>
  <c r="P157" i="5"/>
  <c r="M155" i="5"/>
  <c r="P155" i="5"/>
  <c r="M152" i="5"/>
  <c r="P152" i="5"/>
  <c r="M139" i="5"/>
  <c r="P139" i="5"/>
  <c r="M136" i="5"/>
  <c r="P136" i="5"/>
  <c r="M123" i="5"/>
  <c r="P123" i="5"/>
  <c r="M120" i="5"/>
  <c r="P120" i="5"/>
  <c r="M107" i="5"/>
  <c r="P107" i="5"/>
  <c r="M104" i="5"/>
  <c r="P104" i="5"/>
  <c r="M91" i="5"/>
  <c r="P91" i="5"/>
  <c r="M88" i="5"/>
  <c r="P88" i="5"/>
  <c r="M83" i="5"/>
  <c r="P83" i="5"/>
  <c r="M81" i="5"/>
  <c r="P81" i="5"/>
  <c r="M343" i="5"/>
  <c r="P343" i="5"/>
  <c r="M335" i="5"/>
  <c r="P335" i="5"/>
  <c r="M334" i="5"/>
  <c r="P334" i="5"/>
  <c r="M308" i="5"/>
  <c r="P308" i="5"/>
  <c r="M292" i="5"/>
  <c r="P292" i="5"/>
  <c r="M286" i="5"/>
  <c r="P286" i="5"/>
  <c r="M281" i="5"/>
  <c r="P281" i="5"/>
  <c r="M270" i="5"/>
  <c r="P270" i="5"/>
  <c r="M258" i="5"/>
  <c r="P258" i="5"/>
  <c r="M247" i="5"/>
  <c r="P247" i="5"/>
  <c r="M245" i="5"/>
  <c r="P245" i="5"/>
  <c r="M231" i="5"/>
  <c r="P231" i="5"/>
  <c r="M230" i="5"/>
  <c r="P230" i="5"/>
  <c r="M225" i="5"/>
  <c r="P225" i="5"/>
  <c r="M220" i="5"/>
  <c r="P220" i="5"/>
  <c r="M202" i="5"/>
  <c r="P202" i="5"/>
  <c r="M200" i="5"/>
  <c r="P200" i="5"/>
  <c r="M195" i="5"/>
  <c r="P195" i="5"/>
  <c r="M187" i="5"/>
  <c r="P187" i="5"/>
  <c r="M181" i="5"/>
  <c r="P181" i="5"/>
  <c r="M179" i="5"/>
  <c r="P179" i="5"/>
  <c r="M172" i="5"/>
  <c r="P172" i="5"/>
  <c r="M170" i="5"/>
  <c r="P170" i="5"/>
  <c r="M167" i="5"/>
  <c r="P167" i="5"/>
  <c r="M397" i="5"/>
  <c r="P397" i="5"/>
  <c r="M396" i="5"/>
  <c r="P396" i="5"/>
  <c r="M389" i="5"/>
  <c r="P389" i="5"/>
  <c r="M388" i="5"/>
  <c r="P388" i="5"/>
  <c r="M373" i="5"/>
  <c r="P373" i="5"/>
  <c r="M372" i="5"/>
  <c r="P372" i="5"/>
  <c r="M354" i="5"/>
  <c r="P354" i="5"/>
  <c r="M342" i="5"/>
  <c r="P342" i="5"/>
  <c r="M303" i="5"/>
  <c r="P303" i="5"/>
  <c r="M302" i="5"/>
  <c r="P302" i="5"/>
  <c r="M298" i="5"/>
  <c r="P298" i="5"/>
  <c r="M275" i="5"/>
  <c r="P275" i="5"/>
  <c r="M265" i="5"/>
  <c r="P265" i="5"/>
  <c r="M263" i="5"/>
  <c r="P263" i="5"/>
  <c r="M255" i="5"/>
  <c r="P255" i="5"/>
  <c r="M243" i="5"/>
  <c r="P243" i="5"/>
  <c r="M213" i="5"/>
  <c r="P213" i="5"/>
  <c r="M212" i="5"/>
  <c r="P212" i="5"/>
  <c r="M206" i="5"/>
  <c r="P206" i="5"/>
  <c r="M199" i="5"/>
  <c r="P199" i="5"/>
  <c r="M197" i="5"/>
  <c r="P197" i="5"/>
  <c r="M194" i="5"/>
  <c r="P194" i="5"/>
  <c r="M192" i="5"/>
  <c r="P192" i="5"/>
  <c r="M329" i="5"/>
  <c r="P329" i="5"/>
  <c r="M262" i="5"/>
  <c r="P262" i="5"/>
  <c r="M254" i="5"/>
  <c r="P254" i="5"/>
  <c r="M252" i="5"/>
  <c r="P252" i="5"/>
  <c r="M239" i="5"/>
  <c r="P239" i="5"/>
  <c r="M223" i="5"/>
  <c r="P223" i="5"/>
  <c r="M196" i="5"/>
  <c r="P196" i="5"/>
  <c r="M188" i="5"/>
  <c r="P188" i="5"/>
  <c r="M171" i="5"/>
  <c r="P171" i="5"/>
  <c r="M164" i="5"/>
  <c r="P164" i="5"/>
  <c r="M147" i="5"/>
  <c r="P147" i="5"/>
  <c r="M145" i="5"/>
  <c r="P145" i="5"/>
  <c r="M142" i="5"/>
  <c r="P142" i="5"/>
  <c r="M140" i="5"/>
  <c r="P140" i="5"/>
  <c r="M134" i="5"/>
  <c r="P134" i="5"/>
  <c r="M132" i="5"/>
  <c r="P132" i="5"/>
  <c r="M127" i="5"/>
  <c r="P127" i="5"/>
  <c r="M121" i="5"/>
  <c r="P121" i="5"/>
  <c r="M119" i="5"/>
  <c r="P119" i="5"/>
  <c r="M114" i="5"/>
  <c r="P114" i="5"/>
  <c r="M383" i="5"/>
  <c r="P383" i="5"/>
  <c r="M324" i="5"/>
  <c r="P324" i="5"/>
  <c r="M297" i="5"/>
  <c r="P297" i="5"/>
  <c r="M289" i="5"/>
  <c r="P289" i="5"/>
  <c r="M273" i="5"/>
  <c r="P273" i="5"/>
  <c r="M218" i="5"/>
  <c r="P218" i="5"/>
  <c r="M217" i="5"/>
  <c r="P217" i="5"/>
  <c r="M177" i="5"/>
  <c r="P177" i="5"/>
  <c r="M175" i="5"/>
  <c r="P175" i="5"/>
  <c r="M169" i="5"/>
  <c r="P169" i="5"/>
  <c r="M168" i="5"/>
  <c r="P168" i="5"/>
  <c r="M161" i="5"/>
  <c r="P161" i="5"/>
  <c r="M158" i="5"/>
  <c r="P158" i="5"/>
  <c r="M154" i="5"/>
  <c r="P154" i="5"/>
  <c r="M149" i="5"/>
  <c r="P149" i="5"/>
  <c r="M144" i="5"/>
  <c r="P144" i="5"/>
  <c r="M131" i="5"/>
  <c r="P131" i="5"/>
  <c r="M129" i="5"/>
  <c r="P129" i="5"/>
  <c r="M126" i="5"/>
  <c r="P126" i="5"/>
  <c r="M124" i="5"/>
  <c r="P124" i="5"/>
  <c r="M118" i="5"/>
  <c r="P118" i="5"/>
  <c r="M116" i="5"/>
  <c r="P116" i="5"/>
  <c r="M111" i="5"/>
  <c r="P111" i="5"/>
  <c r="M105" i="5"/>
  <c r="P105" i="5"/>
  <c r="M103" i="5"/>
  <c r="P103" i="5"/>
  <c r="M98" i="5"/>
  <c r="P98" i="5"/>
  <c r="M93" i="5"/>
  <c r="P93" i="5"/>
  <c r="M90" i="5"/>
  <c r="P90" i="5"/>
  <c r="M85" i="5"/>
  <c r="P85" i="5"/>
  <c r="M82" i="5"/>
  <c r="P82" i="5"/>
  <c r="M79" i="5"/>
  <c r="P79" i="5"/>
  <c r="M75" i="5"/>
  <c r="P75" i="5"/>
  <c r="M72" i="5"/>
  <c r="P72" i="5"/>
  <c r="M65" i="5"/>
  <c r="P65" i="5"/>
  <c r="M63" i="5"/>
  <c r="P63" i="5"/>
  <c r="M58" i="5"/>
  <c r="P58" i="5"/>
  <c r="M56" i="5"/>
  <c r="P56" i="5"/>
  <c r="M49" i="5"/>
  <c r="P49" i="5"/>
  <c r="M47" i="5"/>
  <c r="P47" i="5"/>
  <c r="M42" i="5"/>
  <c r="P42" i="5"/>
  <c r="M40" i="5"/>
  <c r="P40" i="5"/>
  <c r="M33" i="5"/>
  <c r="P33" i="5"/>
  <c r="M31" i="5"/>
  <c r="P31" i="5"/>
  <c r="M26" i="5"/>
  <c r="P26" i="5"/>
  <c r="M24" i="5"/>
  <c r="P24" i="5"/>
  <c r="M205" i="5"/>
  <c r="P205" i="5"/>
  <c r="M201" i="5"/>
  <c r="P201" i="5"/>
  <c r="M173" i="5"/>
  <c r="P173" i="5"/>
  <c r="M163" i="5"/>
  <c r="P163" i="5"/>
  <c r="M153" i="5"/>
  <c r="P153" i="5"/>
  <c r="M151" i="5"/>
  <c r="P151" i="5"/>
  <c r="M146" i="5"/>
  <c r="P146" i="5"/>
  <c r="M141" i="5"/>
  <c r="P141" i="5"/>
  <c r="M138" i="5"/>
  <c r="P138" i="5"/>
  <c r="M133" i="5"/>
  <c r="P133" i="5"/>
  <c r="M128" i="5"/>
  <c r="P128" i="5"/>
  <c r="M115" i="5"/>
  <c r="P115" i="5"/>
  <c r="M113" i="5"/>
  <c r="P113" i="5"/>
  <c r="M110" i="5"/>
  <c r="P110" i="5"/>
  <c r="M108" i="5"/>
  <c r="P108" i="5"/>
  <c r="M102" i="5"/>
  <c r="P102" i="5"/>
  <c r="M313" i="5"/>
  <c r="P313" i="5"/>
  <c r="M278" i="5"/>
  <c r="P278" i="5"/>
  <c r="M160" i="5"/>
  <c r="P160" i="5"/>
  <c r="M125" i="5"/>
  <c r="P125" i="5"/>
  <c r="M106" i="5"/>
  <c r="P106" i="5"/>
  <c r="M97" i="5"/>
  <c r="P97" i="5"/>
  <c r="M84" i="5"/>
  <c r="P84" i="5"/>
  <c r="M78" i="5"/>
  <c r="P78" i="5"/>
  <c r="M74" i="5"/>
  <c r="P74" i="5"/>
  <c r="M70" i="5"/>
  <c r="P70" i="5"/>
  <c r="M62" i="5"/>
  <c r="P62" i="5"/>
  <c r="M59" i="5"/>
  <c r="P59" i="5"/>
  <c r="M57" i="5"/>
  <c r="P57" i="5"/>
  <c r="M51" i="5"/>
  <c r="P51" i="5"/>
  <c r="M48" i="5"/>
  <c r="P48" i="5"/>
  <c r="M45" i="5"/>
  <c r="P45" i="5"/>
  <c r="M37" i="5"/>
  <c r="P37" i="5"/>
  <c r="M23" i="5"/>
  <c r="P23" i="5"/>
  <c r="M21" i="5"/>
  <c r="P21" i="5"/>
  <c r="M19" i="5"/>
  <c r="P19" i="5"/>
  <c r="M61" i="5"/>
  <c r="P61" i="5"/>
  <c r="M53" i="5"/>
  <c r="P53" i="5"/>
  <c r="M36" i="5"/>
  <c r="P36" i="5"/>
  <c r="M34" i="5"/>
  <c r="P34" i="5"/>
  <c r="M17" i="5"/>
  <c r="P17" i="5"/>
  <c r="M14" i="5"/>
  <c r="P14" i="5"/>
  <c r="M41" i="5"/>
  <c r="P41" i="5"/>
  <c r="M35" i="5"/>
  <c r="P35" i="5"/>
  <c r="M29" i="5"/>
  <c r="P29" i="5"/>
  <c r="M18" i="5"/>
  <c r="P18" i="5"/>
  <c r="M16" i="5"/>
  <c r="P16" i="5"/>
  <c r="M13" i="5"/>
  <c r="P13" i="5"/>
  <c r="M162" i="5"/>
  <c r="P162" i="5"/>
  <c r="M143" i="5"/>
  <c r="P143" i="5"/>
  <c r="M117" i="5"/>
  <c r="P117" i="5"/>
  <c r="M101" i="5"/>
  <c r="P101" i="5"/>
  <c r="M100" i="5"/>
  <c r="P100" i="5"/>
  <c r="M96" i="5"/>
  <c r="P96" i="5"/>
  <c r="M92" i="5"/>
  <c r="P92" i="5"/>
  <c r="M87" i="5"/>
  <c r="P87" i="5"/>
  <c r="M77" i="5"/>
  <c r="P77" i="5"/>
  <c r="M67" i="5"/>
  <c r="P67" i="5"/>
  <c r="M64" i="5"/>
  <c r="P64" i="5"/>
  <c r="M39" i="5"/>
  <c r="P39" i="5"/>
  <c r="M28" i="5"/>
  <c r="P28" i="5"/>
  <c r="M208" i="5"/>
  <c r="P208" i="5"/>
  <c r="M185" i="5"/>
  <c r="P185" i="5"/>
  <c r="M166" i="5"/>
  <c r="P166" i="5"/>
  <c r="M165" i="5"/>
  <c r="P165" i="5"/>
  <c r="M156" i="5"/>
  <c r="P156" i="5"/>
  <c r="M148" i="5"/>
  <c r="P148" i="5"/>
  <c r="M130" i="5"/>
  <c r="P130" i="5"/>
  <c r="M99" i="5"/>
  <c r="P99" i="5"/>
  <c r="M95" i="5"/>
  <c r="P95" i="5"/>
  <c r="M89" i="5"/>
  <c r="P89" i="5"/>
  <c r="M86" i="5"/>
  <c r="P86" i="5"/>
  <c r="M73" i="5"/>
  <c r="P73" i="5"/>
  <c r="M69" i="5"/>
  <c r="P69" i="5"/>
  <c r="M55" i="5"/>
  <c r="P55" i="5"/>
  <c r="M52" i="5"/>
  <c r="P52" i="5"/>
  <c r="M50" i="5"/>
  <c r="P50" i="5"/>
  <c r="M44" i="5"/>
  <c r="P44" i="5"/>
  <c r="M38" i="5"/>
  <c r="P38" i="5"/>
  <c r="M30" i="5"/>
  <c r="P30" i="5"/>
  <c r="M27" i="5"/>
  <c r="P27" i="5"/>
  <c r="M25" i="5"/>
  <c r="P25" i="5"/>
  <c r="M22" i="5"/>
  <c r="P22" i="5"/>
  <c r="M20" i="5"/>
  <c r="P20" i="5"/>
  <c r="M15" i="5"/>
  <c r="P15" i="5"/>
  <c r="M94" i="5"/>
  <c r="P94" i="5"/>
  <c r="M80" i="5"/>
  <c r="P80" i="5"/>
  <c r="M76" i="5"/>
  <c r="P76" i="5"/>
  <c r="M71" i="5"/>
  <c r="P71" i="5"/>
  <c r="M68" i="5"/>
  <c r="P68" i="5"/>
  <c r="M66" i="5"/>
  <c r="P66" i="5"/>
  <c r="M60" i="5"/>
  <c r="P60" i="5"/>
  <c r="M54" i="5"/>
  <c r="P54" i="5"/>
  <c r="M46" i="5"/>
  <c r="P46" i="5"/>
  <c r="M43" i="5"/>
  <c r="P43" i="5"/>
  <c r="M32" i="5"/>
  <c r="P32" i="5"/>
  <c r="M150" i="5"/>
  <c r="P150" i="5"/>
  <c r="M137" i="5"/>
  <c r="P137" i="5"/>
  <c r="M135" i="5"/>
  <c r="P135" i="5"/>
  <c r="M122" i="5"/>
  <c r="P122" i="5"/>
  <c r="M112" i="5"/>
  <c r="P112" i="5"/>
  <c r="M109" i="5"/>
  <c r="P109" i="5"/>
  <c r="G17" i="1"/>
  <c r="T9" i="3"/>
  <c r="G14" i="1"/>
  <c r="O19" i="5"/>
  <c r="S19" i="5"/>
  <c r="T19" i="5"/>
  <c r="N19" i="5"/>
  <c r="O186" i="5"/>
  <c r="S186" i="5"/>
  <c r="T186" i="5"/>
  <c r="N186" i="5"/>
  <c r="O13" i="5"/>
  <c r="S13" i="5"/>
  <c r="T13" i="5"/>
  <c r="N13" i="5"/>
  <c r="O27" i="5"/>
  <c r="S27" i="5"/>
  <c r="T27" i="5"/>
  <c r="N27" i="5"/>
  <c r="N75" i="5"/>
  <c r="O75" i="5"/>
  <c r="S75" i="5"/>
  <c r="T75" i="5"/>
  <c r="O314" i="5"/>
  <c r="S314" i="5"/>
  <c r="T314" i="5"/>
  <c r="N314" i="5"/>
  <c r="O164" i="5"/>
  <c r="S164" i="5"/>
  <c r="T164" i="5"/>
  <c r="N164" i="5"/>
  <c r="O50" i="5"/>
  <c r="S50" i="5"/>
  <c r="T50" i="5"/>
  <c r="N50" i="5"/>
  <c r="N80" i="5"/>
  <c r="O80" i="5"/>
  <c r="S80" i="5"/>
  <c r="T80" i="5"/>
  <c r="O137" i="5"/>
  <c r="S137" i="5"/>
  <c r="T137" i="5"/>
  <c r="N137" i="5"/>
  <c r="O162" i="5"/>
  <c r="S162" i="5"/>
  <c r="T162" i="5"/>
  <c r="N162" i="5"/>
  <c r="O325" i="5"/>
  <c r="S325" i="5"/>
  <c r="T325" i="5"/>
  <c r="N325" i="5"/>
  <c r="O120" i="5"/>
  <c r="S120" i="5"/>
  <c r="T120" i="5"/>
  <c r="N120" i="5"/>
  <c r="O143" i="5"/>
  <c r="S143" i="5"/>
  <c r="T143" i="5"/>
  <c r="N143" i="5"/>
  <c r="O224" i="5"/>
  <c r="S224" i="5"/>
  <c r="T224" i="5"/>
  <c r="N224" i="5"/>
  <c r="O261" i="5"/>
  <c r="S261" i="5"/>
  <c r="T261" i="5"/>
  <c r="N261" i="5"/>
  <c r="N244" i="5"/>
  <c r="O244" i="5"/>
  <c r="S244" i="5"/>
  <c r="T244" i="5"/>
  <c r="O291" i="5"/>
  <c r="S291" i="5"/>
  <c r="T291" i="5"/>
  <c r="N291" i="5"/>
  <c r="O355" i="5"/>
  <c r="S355" i="5"/>
  <c r="T355" i="5"/>
  <c r="N355" i="5"/>
  <c r="O180" i="5"/>
  <c r="S180" i="5"/>
  <c r="T180" i="5"/>
  <c r="N180" i="5"/>
  <c r="O203" i="5"/>
  <c r="S203" i="5"/>
  <c r="T203" i="5"/>
  <c r="N203" i="5"/>
  <c r="O226" i="5"/>
  <c r="S226" i="5"/>
  <c r="T226" i="5"/>
  <c r="N226" i="5"/>
  <c r="N266" i="5"/>
  <c r="O266" i="5"/>
  <c r="S266" i="5"/>
  <c r="T266" i="5"/>
  <c r="N309" i="5"/>
  <c r="O309" i="5"/>
  <c r="S309" i="5"/>
  <c r="T309" i="5"/>
  <c r="N84" i="5"/>
  <c r="O84" i="5"/>
  <c r="S84" i="5"/>
  <c r="T84" i="5"/>
  <c r="O97" i="5"/>
  <c r="S97" i="5"/>
  <c r="T97" i="5"/>
  <c r="N97" i="5"/>
  <c r="O108" i="5"/>
  <c r="S108" i="5"/>
  <c r="T108" i="5"/>
  <c r="N108" i="5"/>
  <c r="O122" i="5"/>
  <c r="S122" i="5"/>
  <c r="T122" i="5"/>
  <c r="N122" i="5"/>
  <c r="O135" i="5"/>
  <c r="S135" i="5"/>
  <c r="T135" i="5"/>
  <c r="N135" i="5"/>
  <c r="N148" i="5"/>
  <c r="O148" i="5"/>
  <c r="S148" i="5"/>
  <c r="T148" i="5"/>
  <c r="O158" i="5"/>
  <c r="S158" i="5"/>
  <c r="T158" i="5"/>
  <c r="N158" i="5"/>
  <c r="O173" i="5"/>
  <c r="S173" i="5"/>
  <c r="T173" i="5"/>
  <c r="N173" i="5"/>
  <c r="O191" i="5"/>
  <c r="S191" i="5"/>
  <c r="T191" i="5"/>
  <c r="N191" i="5"/>
  <c r="N208" i="5"/>
  <c r="O208" i="5"/>
  <c r="S208" i="5"/>
  <c r="T208" i="5"/>
  <c r="N228" i="5"/>
  <c r="O228" i="5"/>
  <c r="S228" i="5"/>
  <c r="T228" i="5"/>
  <c r="N287" i="5"/>
  <c r="O287" i="5"/>
  <c r="S287" i="5"/>
  <c r="T287" i="5"/>
  <c r="O363" i="5"/>
  <c r="S363" i="5"/>
  <c r="T363" i="5"/>
  <c r="N363" i="5"/>
  <c r="O223" i="5"/>
  <c r="S223" i="5"/>
  <c r="T223" i="5"/>
  <c r="N223" i="5"/>
  <c r="O251" i="5"/>
  <c r="S251" i="5"/>
  <c r="T251" i="5"/>
  <c r="N251" i="5"/>
  <c r="O262" i="5"/>
  <c r="S262" i="5"/>
  <c r="T262" i="5"/>
  <c r="N262" i="5"/>
  <c r="O292" i="5"/>
  <c r="S292" i="5"/>
  <c r="T292" i="5"/>
  <c r="N292" i="5"/>
  <c r="O306" i="5"/>
  <c r="S306" i="5"/>
  <c r="T306" i="5"/>
  <c r="N306" i="5"/>
  <c r="O377" i="5"/>
  <c r="S377" i="5"/>
  <c r="T377" i="5"/>
  <c r="N377" i="5"/>
  <c r="O179" i="5"/>
  <c r="S179" i="5"/>
  <c r="T179" i="5"/>
  <c r="N179" i="5"/>
  <c r="O190" i="5"/>
  <c r="S190" i="5"/>
  <c r="T190" i="5"/>
  <c r="N190" i="5"/>
  <c r="O210" i="5"/>
  <c r="S210" i="5"/>
  <c r="T210" i="5"/>
  <c r="N210" i="5"/>
  <c r="O220" i="5"/>
  <c r="S220" i="5"/>
  <c r="T220" i="5"/>
  <c r="N220" i="5"/>
  <c r="O234" i="5"/>
  <c r="S234" i="5"/>
  <c r="T234" i="5"/>
  <c r="N234" i="5"/>
  <c r="O245" i="5"/>
  <c r="S245" i="5"/>
  <c r="T245" i="5"/>
  <c r="N245" i="5"/>
  <c r="O272" i="5"/>
  <c r="S272" i="5"/>
  <c r="T272" i="5"/>
  <c r="N272" i="5"/>
  <c r="O288" i="5"/>
  <c r="S288" i="5"/>
  <c r="T288" i="5"/>
  <c r="N288" i="5"/>
  <c r="N323" i="5"/>
  <c r="O323" i="5"/>
  <c r="S323" i="5"/>
  <c r="T323" i="5"/>
  <c r="O379" i="5"/>
  <c r="S379" i="5"/>
  <c r="T379" i="5"/>
  <c r="N379" i="5"/>
  <c r="O241" i="5"/>
  <c r="S241" i="5"/>
  <c r="T241" i="5"/>
  <c r="N241" i="5"/>
  <c r="O268" i="5"/>
  <c r="S268" i="5"/>
  <c r="T268" i="5"/>
  <c r="N268" i="5"/>
  <c r="N278" i="5"/>
  <c r="O278" i="5"/>
  <c r="S278" i="5"/>
  <c r="T278" i="5"/>
  <c r="O289" i="5"/>
  <c r="S289" i="5"/>
  <c r="T289" i="5"/>
  <c r="N289" i="5"/>
  <c r="N319" i="5"/>
  <c r="O319" i="5"/>
  <c r="S319" i="5"/>
  <c r="T319" i="5"/>
  <c r="O340" i="5"/>
  <c r="S340" i="5"/>
  <c r="T340" i="5"/>
  <c r="N340" i="5"/>
  <c r="O369" i="5"/>
  <c r="S369" i="5"/>
  <c r="T369" i="5"/>
  <c r="N369" i="5"/>
  <c r="O409" i="5"/>
  <c r="S409" i="5"/>
  <c r="T409" i="5"/>
  <c r="N409" i="5"/>
  <c r="N310" i="5"/>
  <c r="O310" i="5"/>
  <c r="S310" i="5"/>
  <c r="T310" i="5"/>
  <c r="O321" i="5"/>
  <c r="S321" i="5"/>
  <c r="T321" i="5"/>
  <c r="N321" i="5"/>
  <c r="O334" i="5"/>
  <c r="S334" i="5"/>
  <c r="T334" i="5"/>
  <c r="N334" i="5"/>
  <c r="O353" i="5"/>
  <c r="S353" i="5"/>
  <c r="T353" i="5"/>
  <c r="N353" i="5"/>
  <c r="O393" i="5"/>
  <c r="S393" i="5"/>
  <c r="T393" i="5"/>
  <c r="N393" i="5"/>
  <c r="O346" i="5"/>
  <c r="S346" i="5"/>
  <c r="T346" i="5"/>
  <c r="N346" i="5"/>
  <c r="O357" i="5"/>
  <c r="S357" i="5"/>
  <c r="T357" i="5"/>
  <c r="N357" i="5"/>
  <c r="O367" i="5"/>
  <c r="S367" i="5"/>
  <c r="T367" i="5"/>
  <c r="N367" i="5"/>
  <c r="O381" i="5"/>
  <c r="S381" i="5"/>
  <c r="T381" i="5"/>
  <c r="N381" i="5"/>
  <c r="O397" i="5"/>
  <c r="S397" i="5"/>
  <c r="T397" i="5"/>
  <c r="N397" i="5"/>
  <c r="O345" i="5"/>
  <c r="S345" i="5"/>
  <c r="T345" i="5"/>
  <c r="N345" i="5"/>
  <c r="O361" i="5"/>
  <c r="S361" i="5"/>
  <c r="T361" i="5"/>
  <c r="N361" i="5"/>
  <c r="O378" i="5"/>
  <c r="S378" i="5"/>
  <c r="T378" i="5"/>
  <c r="N378" i="5"/>
  <c r="O391" i="5"/>
  <c r="S391" i="5"/>
  <c r="T391" i="5"/>
  <c r="N391" i="5"/>
  <c r="O404" i="5"/>
  <c r="S404" i="5"/>
  <c r="T404" i="5"/>
  <c r="N404" i="5"/>
  <c r="O110" i="5"/>
  <c r="S110" i="5"/>
  <c r="T110" i="5"/>
  <c r="N110" i="5"/>
  <c r="O47" i="5"/>
  <c r="S47" i="5"/>
  <c r="T47" i="5"/>
  <c r="N47" i="5"/>
  <c r="O157" i="5"/>
  <c r="S157" i="5"/>
  <c r="T157" i="5"/>
  <c r="N157" i="5"/>
  <c r="N229" i="5"/>
  <c r="O229" i="5"/>
  <c r="S229" i="5"/>
  <c r="T229" i="5"/>
  <c r="O20" i="5"/>
  <c r="S20" i="5"/>
  <c r="T20" i="5"/>
  <c r="N20" i="5"/>
  <c r="O79" i="5"/>
  <c r="S79" i="5"/>
  <c r="T79" i="5"/>
  <c r="N79" i="5"/>
  <c r="O134" i="5"/>
  <c r="S134" i="5"/>
  <c r="T134" i="5"/>
  <c r="N134" i="5"/>
  <c r="O39" i="5"/>
  <c r="S39" i="5"/>
  <c r="T39" i="5"/>
  <c r="N39" i="5"/>
  <c r="O99" i="5"/>
  <c r="S99" i="5"/>
  <c r="T99" i="5"/>
  <c r="N99" i="5"/>
  <c r="O170" i="5"/>
  <c r="S170" i="5"/>
  <c r="T170" i="5"/>
  <c r="N170" i="5"/>
  <c r="O153" i="5"/>
  <c r="S153" i="5"/>
  <c r="T153" i="5"/>
  <c r="N153" i="5"/>
  <c r="O257" i="5"/>
  <c r="S257" i="5"/>
  <c r="T257" i="5"/>
  <c r="N257" i="5"/>
  <c r="O193" i="5"/>
  <c r="S193" i="5"/>
  <c r="T193" i="5"/>
  <c r="N193" i="5"/>
  <c r="O360" i="5"/>
  <c r="S360" i="5"/>
  <c r="T360" i="5"/>
  <c r="N360" i="5"/>
  <c r="N124" i="5"/>
  <c r="O124" i="5"/>
  <c r="S124" i="5"/>
  <c r="T124" i="5"/>
  <c r="O160" i="5"/>
  <c r="S160" i="5"/>
  <c r="T160" i="5"/>
  <c r="N160" i="5"/>
  <c r="N294" i="5"/>
  <c r="O294" i="5"/>
  <c r="S294" i="5"/>
  <c r="T294" i="5"/>
  <c r="N254" i="5"/>
  <c r="O254" i="5"/>
  <c r="S254" i="5"/>
  <c r="T254" i="5"/>
  <c r="O385" i="5"/>
  <c r="S385" i="5"/>
  <c r="T385" i="5"/>
  <c r="N385" i="5"/>
  <c r="O225" i="5"/>
  <c r="S225" i="5"/>
  <c r="T225" i="5"/>
  <c r="N225" i="5"/>
  <c r="O275" i="5"/>
  <c r="S275" i="5"/>
  <c r="T275" i="5"/>
  <c r="N275" i="5"/>
  <c r="N270" i="5"/>
  <c r="O270" i="5"/>
  <c r="S270" i="5"/>
  <c r="T270" i="5"/>
  <c r="O327" i="5"/>
  <c r="S327" i="5"/>
  <c r="T327" i="5"/>
  <c r="N327" i="5"/>
  <c r="O313" i="5"/>
  <c r="S313" i="5"/>
  <c r="T313" i="5"/>
  <c r="N313" i="5"/>
  <c r="N400" i="5"/>
  <c r="O400" i="5"/>
  <c r="S400" i="5"/>
  <c r="T400" i="5"/>
  <c r="O370" i="5"/>
  <c r="S370" i="5"/>
  <c r="T370" i="5"/>
  <c r="N370" i="5"/>
  <c r="O380" i="5"/>
  <c r="S380" i="5"/>
  <c r="T380" i="5"/>
  <c r="N380" i="5"/>
  <c r="O33" i="5"/>
  <c r="S33" i="5"/>
  <c r="T33" i="5"/>
  <c r="N33" i="5"/>
  <c r="O45" i="5"/>
  <c r="S45" i="5"/>
  <c r="T45" i="5"/>
  <c r="N45" i="5"/>
  <c r="O77" i="5"/>
  <c r="S77" i="5"/>
  <c r="T77" i="5"/>
  <c r="N77" i="5"/>
  <c r="O65" i="5"/>
  <c r="S65" i="5"/>
  <c r="T65" i="5"/>
  <c r="N65" i="5"/>
  <c r="O163" i="5"/>
  <c r="S163" i="5"/>
  <c r="T163" i="5"/>
  <c r="N163" i="5"/>
  <c r="O43" i="5"/>
  <c r="S43" i="5"/>
  <c r="T43" i="5"/>
  <c r="N43" i="5"/>
  <c r="O147" i="5"/>
  <c r="S147" i="5"/>
  <c r="T147" i="5"/>
  <c r="N147" i="5"/>
  <c r="O72" i="5"/>
  <c r="S72" i="5"/>
  <c r="T72" i="5"/>
  <c r="N72" i="5"/>
  <c r="O67" i="5"/>
  <c r="S67" i="5"/>
  <c r="T67" i="5"/>
  <c r="N67" i="5"/>
  <c r="O16" i="5"/>
  <c r="S16" i="5"/>
  <c r="T16" i="5"/>
  <c r="N16" i="5"/>
  <c r="O118" i="5"/>
  <c r="S118" i="5"/>
  <c r="T118" i="5"/>
  <c r="N118" i="5"/>
  <c r="O18" i="5"/>
  <c r="S18" i="5"/>
  <c r="T18" i="5"/>
  <c r="N18" i="5"/>
  <c r="O35" i="5"/>
  <c r="S35" i="5"/>
  <c r="T35" i="5"/>
  <c r="N35" i="5"/>
  <c r="O107" i="5"/>
  <c r="S107" i="5"/>
  <c r="T107" i="5"/>
  <c r="N107" i="5"/>
  <c r="O149" i="5"/>
  <c r="S149" i="5"/>
  <c r="T149" i="5"/>
  <c r="N149" i="5"/>
  <c r="O23" i="5"/>
  <c r="S23" i="5"/>
  <c r="T23" i="5"/>
  <c r="N23" i="5"/>
  <c r="N71" i="5"/>
  <c r="O71" i="5"/>
  <c r="S71" i="5"/>
  <c r="T71" i="5"/>
  <c r="O112" i="5"/>
  <c r="S112" i="5"/>
  <c r="T112" i="5"/>
  <c r="N112" i="5"/>
  <c r="N290" i="5"/>
  <c r="O290" i="5"/>
  <c r="S290" i="5"/>
  <c r="T290" i="5"/>
  <c r="O125" i="5"/>
  <c r="S125" i="5"/>
  <c r="T125" i="5"/>
  <c r="N125" i="5"/>
  <c r="O263" i="5"/>
  <c r="S263" i="5"/>
  <c r="T263" i="5"/>
  <c r="N263" i="5"/>
  <c r="O300" i="5"/>
  <c r="S300" i="5"/>
  <c r="T300" i="5"/>
  <c r="N300" i="5"/>
  <c r="O205" i="5"/>
  <c r="S205" i="5"/>
  <c r="T205" i="5"/>
  <c r="N205" i="5"/>
  <c r="O282" i="5"/>
  <c r="S282" i="5"/>
  <c r="T282" i="5"/>
  <c r="N282" i="5"/>
  <c r="N100" i="5"/>
  <c r="O100" i="5"/>
  <c r="S100" i="5"/>
  <c r="T100" i="5"/>
  <c r="O138" i="5"/>
  <c r="S138" i="5"/>
  <c r="T138" i="5"/>
  <c r="N138" i="5"/>
  <c r="O175" i="5"/>
  <c r="S175" i="5"/>
  <c r="T175" i="5"/>
  <c r="N175" i="5"/>
  <c r="O211" i="5"/>
  <c r="S211" i="5"/>
  <c r="T211" i="5"/>
  <c r="N211" i="5"/>
  <c r="O406" i="5"/>
  <c r="S406" i="5"/>
  <c r="T406" i="5"/>
  <c r="N406" i="5"/>
  <c r="N269" i="5"/>
  <c r="O269" i="5"/>
  <c r="S269" i="5"/>
  <c r="T269" i="5"/>
  <c r="O322" i="5"/>
  <c r="S322" i="5"/>
  <c r="T322" i="5"/>
  <c r="N322" i="5"/>
  <c r="O192" i="5"/>
  <c r="S192" i="5"/>
  <c r="T192" i="5"/>
  <c r="N192" i="5"/>
  <c r="O237" i="5"/>
  <c r="S237" i="5"/>
  <c r="T237" i="5"/>
  <c r="N237" i="5"/>
  <c r="O307" i="5"/>
  <c r="S307" i="5"/>
  <c r="T307" i="5"/>
  <c r="N307" i="5"/>
  <c r="O395" i="5"/>
  <c r="S395" i="5"/>
  <c r="T395" i="5"/>
  <c r="N395" i="5"/>
  <c r="O281" i="5"/>
  <c r="S281" i="5"/>
  <c r="T281" i="5"/>
  <c r="N281" i="5"/>
  <c r="O342" i="5"/>
  <c r="S342" i="5"/>
  <c r="T342" i="5"/>
  <c r="N342" i="5"/>
  <c r="N302" i="5"/>
  <c r="O302" i="5"/>
  <c r="S302" i="5"/>
  <c r="T302" i="5"/>
  <c r="O337" i="5"/>
  <c r="S337" i="5"/>
  <c r="T337" i="5"/>
  <c r="N337" i="5"/>
  <c r="O349" i="5"/>
  <c r="S349" i="5"/>
  <c r="T349" i="5"/>
  <c r="N349" i="5"/>
  <c r="O386" i="5"/>
  <c r="S386" i="5"/>
  <c r="T386" i="5"/>
  <c r="N386" i="5"/>
  <c r="N348" i="5"/>
  <c r="O348" i="5"/>
  <c r="S348" i="5"/>
  <c r="T348" i="5"/>
  <c r="O394" i="5"/>
  <c r="S394" i="5"/>
  <c r="T394" i="5"/>
  <c r="N394" i="5"/>
  <c r="O123" i="5"/>
  <c r="S123" i="5"/>
  <c r="T123" i="5"/>
  <c r="N123" i="5"/>
  <c r="O61" i="5"/>
  <c r="S61" i="5"/>
  <c r="T61" i="5"/>
  <c r="N61" i="5"/>
  <c r="O85" i="5"/>
  <c r="S85" i="5"/>
  <c r="T85" i="5"/>
  <c r="N85" i="5"/>
  <c r="O26" i="5"/>
  <c r="S26" i="5"/>
  <c r="T26" i="5"/>
  <c r="N26" i="5"/>
  <c r="O53" i="5"/>
  <c r="S53" i="5"/>
  <c r="T53" i="5"/>
  <c r="N53" i="5"/>
  <c r="O70" i="5"/>
  <c r="S70" i="5"/>
  <c r="T70" i="5"/>
  <c r="N70" i="5"/>
  <c r="O96" i="5"/>
  <c r="S96" i="5"/>
  <c r="T96" i="5"/>
  <c r="N96" i="5"/>
  <c r="O167" i="5"/>
  <c r="S167" i="5"/>
  <c r="T167" i="5"/>
  <c r="N167" i="5"/>
  <c r="O29" i="5"/>
  <c r="S29" i="5"/>
  <c r="T29" i="5"/>
  <c r="N29" i="5"/>
  <c r="O78" i="5"/>
  <c r="S78" i="5"/>
  <c r="T78" i="5"/>
  <c r="N78" i="5"/>
  <c r="O144" i="5"/>
  <c r="S144" i="5"/>
  <c r="T144" i="5"/>
  <c r="N144" i="5"/>
  <c r="O235" i="5"/>
  <c r="S235" i="5"/>
  <c r="T235" i="5"/>
  <c r="N235" i="5"/>
  <c r="O36" i="5"/>
  <c r="S36" i="5"/>
  <c r="T36" i="5"/>
  <c r="N36" i="5"/>
  <c r="O31" i="5"/>
  <c r="S31" i="5"/>
  <c r="T31" i="5"/>
  <c r="N31" i="5"/>
  <c r="O54" i="5"/>
  <c r="S54" i="5"/>
  <c r="T54" i="5"/>
  <c r="N54" i="5"/>
  <c r="O22" i="5"/>
  <c r="S22" i="5"/>
  <c r="T22" i="5"/>
  <c r="N22" i="5"/>
  <c r="O38" i="5"/>
  <c r="S38" i="5"/>
  <c r="T38" i="5"/>
  <c r="N38" i="5"/>
  <c r="O58" i="5"/>
  <c r="S58" i="5"/>
  <c r="T58" i="5"/>
  <c r="N58" i="5"/>
  <c r="N89" i="5"/>
  <c r="O89" i="5"/>
  <c r="S89" i="5"/>
  <c r="T89" i="5"/>
  <c r="O126" i="5"/>
  <c r="S126" i="5"/>
  <c r="T126" i="5"/>
  <c r="N126" i="5"/>
  <c r="O368" i="5"/>
  <c r="S368" i="5"/>
  <c r="T368" i="5"/>
  <c r="N368" i="5"/>
  <c r="O139" i="5"/>
  <c r="S139" i="5"/>
  <c r="T139" i="5"/>
  <c r="N139" i="5"/>
  <c r="O152" i="5"/>
  <c r="S152" i="5"/>
  <c r="T152" i="5"/>
  <c r="N152" i="5"/>
  <c r="O202" i="5"/>
  <c r="S202" i="5"/>
  <c r="T202" i="5"/>
  <c r="N202" i="5"/>
  <c r="O25" i="5"/>
  <c r="S25" i="5"/>
  <c r="T25" i="5"/>
  <c r="N25" i="5"/>
  <c r="O41" i="5"/>
  <c r="S41" i="5"/>
  <c r="T41" i="5"/>
  <c r="N41" i="5"/>
  <c r="O57" i="5"/>
  <c r="S57" i="5"/>
  <c r="T57" i="5"/>
  <c r="N57" i="5"/>
  <c r="O73" i="5"/>
  <c r="S73" i="5"/>
  <c r="T73" i="5"/>
  <c r="N73" i="5"/>
  <c r="O86" i="5"/>
  <c r="S86" i="5"/>
  <c r="T86" i="5"/>
  <c r="N86" i="5"/>
  <c r="O101" i="5"/>
  <c r="S101" i="5"/>
  <c r="T101" i="5"/>
  <c r="N101" i="5"/>
  <c r="O114" i="5"/>
  <c r="S114" i="5"/>
  <c r="T114" i="5"/>
  <c r="N114" i="5"/>
  <c r="O155" i="5"/>
  <c r="S155" i="5"/>
  <c r="T155" i="5"/>
  <c r="N155" i="5"/>
  <c r="O176" i="5"/>
  <c r="S176" i="5"/>
  <c r="T176" i="5"/>
  <c r="N176" i="5"/>
  <c r="O296" i="5"/>
  <c r="S296" i="5"/>
  <c r="T296" i="5"/>
  <c r="N296" i="5"/>
  <c r="O115" i="5"/>
  <c r="S115" i="5"/>
  <c r="T115" i="5"/>
  <c r="N115" i="5"/>
  <c r="O128" i="5"/>
  <c r="S128" i="5"/>
  <c r="T128" i="5"/>
  <c r="N128" i="5"/>
  <c r="N172" i="5"/>
  <c r="O172" i="5"/>
  <c r="S172" i="5"/>
  <c r="T172" i="5"/>
  <c r="O240" i="5"/>
  <c r="S240" i="5"/>
  <c r="T240" i="5"/>
  <c r="N240" i="5"/>
  <c r="O330" i="5"/>
  <c r="S330" i="5"/>
  <c r="T330" i="5"/>
  <c r="N330" i="5"/>
  <c r="O209" i="5"/>
  <c r="S209" i="5"/>
  <c r="T209" i="5"/>
  <c r="N209" i="5"/>
  <c r="O264" i="5"/>
  <c r="S264" i="5"/>
  <c r="T264" i="5"/>
  <c r="N264" i="5"/>
  <c r="O315" i="5"/>
  <c r="S315" i="5"/>
  <c r="T315" i="5"/>
  <c r="N315" i="5"/>
  <c r="O169" i="5"/>
  <c r="S169" i="5"/>
  <c r="T169" i="5"/>
  <c r="N169" i="5"/>
  <c r="N196" i="5"/>
  <c r="O196" i="5"/>
  <c r="S196" i="5"/>
  <c r="T196" i="5"/>
  <c r="O214" i="5"/>
  <c r="S214" i="5"/>
  <c r="T214" i="5"/>
  <c r="N214" i="5"/>
  <c r="O246" i="5"/>
  <c r="S246" i="5"/>
  <c r="T246" i="5"/>
  <c r="N246" i="5"/>
  <c r="O293" i="5"/>
  <c r="S293" i="5"/>
  <c r="T293" i="5"/>
  <c r="N293" i="5"/>
  <c r="O390" i="5"/>
  <c r="S390" i="5"/>
  <c r="T390" i="5"/>
  <c r="N390" i="5"/>
  <c r="O90" i="5"/>
  <c r="S90" i="5"/>
  <c r="T90" i="5"/>
  <c r="N90" i="5"/>
  <c r="O103" i="5"/>
  <c r="S103" i="5"/>
  <c r="T103" i="5"/>
  <c r="N103" i="5"/>
  <c r="N116" i="5"/>
  <c r="O116" i="5"/>
  <c r="S116" i="5"/>
  <c r="T116" i="5"/>
  <c r="O129" i="5"/>
  <c r="S129" i="5"/>
  <c r="T129" i="5"/>
  <c r="N129" i="5"/>
  <c r="O140" i="5"/>
  <c r="S140" i="5"/>
  <c r="T140" i="5"/>
  <c r="N140" i="5"/>
  <c r="O154" i="5"/>
  <c r="S154" i="5"/>
  <c r="T154" i="5"/>
  <c r="N154" i="5"/>
  <c r="O165" i="5"/>
  <c r="S165" i="5"/>
  <c r="T165" i="5"/>
  <c r="N165" i="5"/>
  <c r="O183" i="5"/>
  <c r="S183" i="5"/>
  <c r="T183" i="5"/>
  <c r="N183" i="5"/>
  <c r="O199" i="5"/>
  <c r="S199" i="5"/>
  <c r="T199" i="5"/>
  <c r="N199" i="5"/>
  <c r="O216" i="5"/>
  <c r="S216" i="5"/>
  <c r="T216" i="5"/>
  <c r="N216" i="5"/>
  <c r="O259" i="5"/>
  <c r="S259" i="5"/>
  <c r="T259" i="5"/>
  <c r="N259" i="5"/>
  <c r="O328" i="5"/>
  <c r="S328" i="5"/>
  <c r="T328" i="5"/>
  <c r="N328" i="5"/>
  <c r="O213" i="5"/>
  <c r="S213" i="5"/>
  <c r="T213" i="5"/>
  <c r="N213" i="5"/>
  <c r="O247" i="5"/>
  <c r="S247" i="5"/>
  <c r="T247" i="5"/>
  <c r="N247" i="5"/>
  <c r="O256" i="5"/>
  <c r="S256" i="5"/>
  <c r="T256" i="5"/>
  <c r="N256" i="5"/>
  <c r="N277" i="5"/>
  <c r="O277" i="5"/>
  <c r="S277" i="5"/>
  <c r="T277" i="5"/>
  <c r="O299" i="5"/>
  <c r="S299" i="5"/>
  <c r="T299" i="5"/>
  <c r="N299" i="5"/>
  <c r="O326" i="5"/>
  <c r="S326" i="5"/>
  <c r="T326" i="5"/>
  <c r="N326" i="5"/>
  <c r="O401" i="5"/>
  <c r="S401" i="5"/>
  <c r="T401" i="5"/>
  <c r="N401" i="5"/>
  <c r="O185" i="5"/>
  <c r="S185" i="5"/>
  <c r="T185" i="5"/>
  <c r="N185" i="5"/>
  <c r="O197" i="5"/>
  <c r="S197" i="5"/>
  <c r="T197" i="5"/>
  <c r="N197" i="5"/>
  <c r="O215" i="5"/>
  <c r="S215" i="5"/>
  <c r="T215" i="5"/>
  <c r="N215" i="5"/>
  <c r="O227" i="5"/>
  <c r="S227" i="5"/>
  <c r="T227" i="5"/>
  <c r="N227" i="5"/>
  <c r="O239" i="5"/>
  <c r="S239" i="5"/>
  <c r="T239" i="5"/>
  <c r="N239" i="5"/>
  <c r="O265" i="5"/>
  <c r="S265" i="5"/>
  <c r="T265" i="5"/>
  <c r="N265" i="5"/>
  <c r="O280" i="5"/>
  <c r="S280" i="5"/>
  <c r="T280" i="5"/>
  <c r="N280" i="5"/>
  <c r="O312" i="5"/>
  <c r="S312" i="5"/>
  <c r="T312" i="5"/>
  <c r="N312" i="5"/>
  <c r="O350" i="5"/>
  <c r="S350" i="5"/>
  <c r="T350" i="5"/>
  <c r="N350" i="5"/>
  <c r="O233" i="5"/>
  <c r="S233" i="5"/>
  <c r="T233" i="5"/>
  <c r="N233" i="5"/>
  <c r="O255" i="5"/>
  <c r="S255" i="5"/>
  <c r="T255" i="5"/>
  <c r="N255" i="5"/>
  <c r="O273" i="5"/>
  <c r="S273" i="5"/>
  <c r="T273" i="5"/>
  <c r="N273" i="5"/>
  <c r="O284" i="5"/>
  <c r="S284" i="5"/>
  <c r="T284" i="5"/>
  <c r="N284" i="5"/>
  <c r="N303" i="5"/>
  <c r="O303" i="5"/>
  <c r="S303" i="5"/>
  <c r="T303" i="5"/>
  <c r="O332" i="5"/>
  <c r="S332" i="5"/>
  <c r="T332" i="5"/>
  <c r="N332" i="5"/>
  <c r="O344" i="5"/>
  <c r="S344" i="5"/>
  <c r="T344" i="5"/>
  <c r="N344" i="5"/>
  <c r="O398" i="5"/>
  <c r="S398" i="5"/>
  <c r="T398" i="5"/>
  <c r="N398" i="5"/>
  <c r="O305" i="5"/>
  <c r="S305" i="5"/>
  <c r="T305" i="5"/>
  <c r="N305" i="5"/>
  <c r="O316" i="5"/>
  <c r="S316" i="5"/>
  <c r="T316" i="5"/>
  <c r="N316" i="5"/>
  <c r="O329" i="5"/>
  <c r="S329" i="5"/>
  <c r="T329" i="5"/>
  <c r="N329" i="5"/>
  <c r="O339" i="5"/>
  <c r="S339" i="5"/>
  <c r="T339" i="5"/>
  <c r="N339" i="5"/>
  <c r="O382" i="5"/>
  <c r="S382" i="5"/>
  <c r="T382" i="5"/>
  <c r="N382" i="5"/>
  <c r="O411" i="5"/>
  <c r="S411" i="5"/>
  <c r="T411" i="5"/>
  <c r="N411" i="5"/>
  <c r="O352" i="5"/>
  <c r="S352" i="5"/>
  <c r="T352" i="5"/>
  <c r="N352" i="5"/>
  <c r="O362" i="5"/>
  <c r="S362" i="5"/>
  <c r="T362" i="5"/>
  <c r="N362" i="5"/>
  <c r="O373" i="5"/>
  <c r="S373" i="5"/>
  <c r="T373" i="5"/>
  <c r="N373" i="5"/>
  <c r="O389" i="5"/>
  <c r="S389" i="5"/>
  <c r="T389" i="5"/>
  <c r="N389" i="5"/>
  <c r="O405" i="5"/>
  <c r="S405" i="5"/>
  <c r="T405" i="5"/>
  <c r="N405" i="5"/>
  <c r="N351" i="5"/>
  <c r="O351" i="5"/>
  <c r="S351" i="5"/>
  <c r="T351" i="5"/>
  <c r="O372" i="5"/>
  <c r="S372" i="5"/>
  <c r="T372" i="5"/>
  <c r="N372" i="5"/>
  <c r="O383" i="5"/>
  <c r="S383" i="5"/>
  <c r="T383" i="5"/>
  <c r="N383" i="5"/>
  <c r="N396" i="5"/>
  <c r="O396" i="5"/>
  <c r="S396" i="5"/>
  <c r="T396" i="5"/>
  <c r="O410" i="5"/>
  <c r="S410" i="5"/>
  <c r="T410" i="5"/>
  <c r="N410" i="5"/>
  <c r="O95" i="5"/>
  <c r="S95" i="5"/>
  <c r="T95" i="5"/>
  <c r="N95" i="5"/>
  <c r="O69" i="5"/>
  <c r="S69" i="5"/>
  <c r="T69" i="5"/>
  <c r="N69" i="5"/>
  <c r="O59" i="5"/>
  <c r="S59" i="5"/>
  <c r="T59" i="5"/>
  <c r="N59" i="5"/>
  <c r="O133" i="5"/>
  <c r="S133" i="5"/>
  <c r="T133" i="5"/>
  <c r="N133" i="5"/>
  <c r="O102" i="5"/>
  <c r="S102" i="5"/>
  <c r="T102" i="5"/>
  <c r="N102" i="5"/>
  <c r="O17" i="5"/>
  <c r="S17" i="5"/>
  <c r="T17" i="5"/>
  <c r="N17" i="5"/>
  <c r="O15" i="5"/>
  <c r="S15" i="5"/>
  <c r="T15" i="5"/>
  <c r="N15" i="5"/>
  <c r="O49" i="5"/>
  <c r="S49" i="5"/>
  <c r="T49" i="5"/>
  <c r="N49" i="5"/>
  <c r="N105" i="5"/>
  <c r="O105" i="5"/>
  <c r="S105" i="5"/>
  <c r="T105" i="5"/>
  <c r="O121" i="5"/>
  <c r="S121" i="5"/>
  <c r="T121" i="5"/>
  <c r="N121" i="5"/>
  <c r="O206" i="5"/>
  <c r="S206" i="5"/>
  <c r="T206" i="5"/>
  <c r="N206" i="5"/>
  <c r="O34" i="5"/>
  <c r="S34" i="5"/>
  <c r="T34" i="5"/>
  <c r="N34" i="5"/>
  <c r="O66" i="5"/>
  <c r="S66" i="5"/>
  <c r="T66" i="5"/>
  <c r="N66" i="5"/>
  <c r="O94" i="5"/>
  <c r="S94" i="5"/>
  <c r="T94" i="5"/>
  <c r="N94" i="5"/>
  <c r="O109" i="5"/>
  <c r="S109" i="5"/>
  <c r="T109" i="5"/>
  <c r="N109" i="5"/>
  <c r="N274" i="5"/>
  <c r="O274" i="5"/>
  <c r="S274" i="5"/>
  <c r="T274" i="5"/>
  <c r="O195" i="5"/>
  <c r="S195" i="5"/>
  <c r="T195" i="5"/>
  <c r="N195" i="5"/>
  <c r="N44" i="5"/>
  <c r="O44" i="5"/>
  <c r="S44" i="5"/>
  <c r="T44" i="5"/>
  <c r="O21" i="5"/>
  <c r="S21" i="5"/>
  <c r="T21" i="5"/>
  <c r="N21" i="5"/>
  <c r="O81" i="5"/>
  <c r="S81" i="5"/>
  <c r="T81" i="5"/>
  <c r="N81" i="5"/>
  <c r="O68" i="5"/>
  <c r="S68" i="5"/>
  <c r="T68" i="5"/>
  <c r="N68" i="5"/>
  <c r="O30" i="5"/>
  <c r="S30" i="5"/>
  <c r="T30" i="5"/>
  <c r="N30" i="5"/>
  <c r="O51" i="5"/>
  <c r="S51" i="5"/>
  <c r="T51" i="5"/>
  <c r="N51" i="5"/>
  <c r="O52" i="5"/>
  <c r="S52" i="5"/>
  <c r="T52" i="5"/>
  <c r="N52" i="5"/>
  <c r="O320" i="5"/>
  <c r="S320" i="5"/>
  <c r="T320" i="5"/>
  <c r="N320" i="5"/>
  <c r="O174" i="5"/>
  <c r="S174" i="5"/>
  <c r="T174" i="5"/>
  <c r="N174" i="5"/>
  <c r="O55" i="5"/>
  <c r="S55" i="5"/>
  <c r="T55" i="5"/>
  <c r="N55" i="5"/>
  <c r="O83" i="5"/>
  <c r="S83" i="5"/>
  <c r="T83" i="5"/>
  <c r="N83" i="5"/>
  <c r="O150" i="5"/>
  <c r="S150" i="5"/>
  <c r="T150" i="5"/>
  <c r="N150" i="5"/>
  <c r="N384" i="5"/>
  <c r="O384" i="5"/>
  <c r="S384" i="5"/>
  <c r="T384" i="5"/>
  <c r="O238" i="5"/>
  <c r="S238" i="5"/>
  <c r="T238" i="5"/>
  <c r="N238" i="5"/>
  <c r="O207" i="5"/>
  <c r="S207" i="5"/>
  <c r="T207" i="5"/>
  <c r="N207" i="5"/>
  <c r="O166" i="5"/>
  <c r="S166" i="5"/>
  <c r="T166" i="5"/>
  <c r="N166" i="5"/>
  <c r="O232" i="5"/>
  <c r="S232" i="5"/>
  <c r="T232" i="5"/>
  <c r="N232" i="5"/>
  <c r="O87" i="5"/>
  <c r="S87" i="5"/>
  <c r="T87" i="5"/>
  <c r="N87" i="5"/>
  <c r="O113" i="5"/>
  <c r="S113" i="5"/>
  <c r="T113" i="5"/>
  <c r="N113" i="5"/>
  <c r="O151" i="5"/>
  <c r="S151" i="5"/>
  <c r="T151" i="5"/>
  <c r="N151" i="5"/>
  <c r="O194" i="5"/>
  <c r="S194" i="5"/>
  <c r="T194" i="5"/>
  <c r="N194" i="5"/>
  <c r="O250" i="5"/>
  <c r="S250" i="5"/>
  <c r="T250" i="5"/>
  <c r="N250" i="5"/>
  <c r="O231" i="5"/>
  <c r="S231" i="5"/>
  <c r="T231" i="5"/>
  <c r="N231" i="5"/>
  <c r="O297" i="5"/>
  <c r="S297" i="5"/>
  <c r="T297" i="5"/>
  <c r="N297" i="5"/>
  <c r="O182" i="5"/>
  <c r="S182" i="5"/>
  <c r="T182" i="5"/>
  <c r="N182" i="5"/>
  <c r="O212" i="5"/>
  <c r="S212" i="5"/>
  <c r="T212" i="5"/>
  <c r="N212" i="5"/>
  <c r="O252" i="5"/>
  <c r="S252" i="5"/>
  <c r="T252" i="5"/>
  <c r="N252" i="5"/>
  <c r="O333" i="5"/>
  <c r="S333" i="5"/>
  <c r="T333" i="5"/>
  <c r="N333" i="5"/>
  <c r="O243" i="5"/>
  <c r="S243" i="5"/>
  <c r="T243" i="5"/>
  <c r="N243" i="5"/>
  <c r="O295" i="5"/>
  <c r="S295" i="5"/>
  <c r="T295" i="5"/>
  <c r="N295" i="5"/>
  <c r="O374" i="5"/>
  <c r="S374" i="5"/>
  <c r="T374" i="5"/>
  <c r="N374" i="5"/>
  <c r="O324" i="5"/>
  <c r="S324" i="5"/>
  <c r="T324" i="5"/>
  <c r="N324" i="5"/>
  <c r="O366" i="5"/>
  <c r="S366" i="5"/>
  <c r="T366" i="5"/>
  <c r="N366" i="5"/>
  <c r="O359" i="5"/>
  <c r="S359" i="5"/>
  <c r="T359" i="5"/>
  <c r="N359" i="5"/>
  <c r="O402" i="5"/>
  <c r="S402" i="5"/>
  <c r="T402" i="5"/>
  <c r="N402" i="5"/>
  <c r="N364" i="5"/>
  <c r="O364" i="5"/>
  <c r="S364" i="5"/>
  <c r="T364" i="5"/>
  <c r="O407" i="5"/>
  <c r="S407" i="5"/>
  <c r="T407" i="5"/>
  <c r="N407" i="5"/>
  <c r="N136" i="5"/>
  <c r="O136" i="5"/>
  <c r="S136" i="5"/>
  <c r="T136" i="5"/>
  <c r="O63" i="5"/>
  <c r="S63" i="5"/>
  <c r="T63" i="5"/>
  <c r="N63" i="5"/>
  <c r="O98" i="5"/>
  <c r="S98" i="5"/>
  <c r="T98" i="5"/>
  <c r="N98" i="5"/>
  <c r="O28" i="5"/>
  <c r="S28" i="5"/>
  <c r="T28" i="5"/>
  <c r="N28" i="5"/>
  <c r="N56" i="5"/>
  <c r="O56" i="5"/>
  <c r="S56" i="5"/>
  <c r="T56" i="5"/>
  <c r="O74" i="5"/>
  <c r="S74" i="5"/>
  <c r="T74" i="5"/>
  <c r="N74" i="5"/>
  <c r="O131" i="5"/>
  <c r="S131" i="5"/>
  <c r="T131" i="5"/>
  <c r="N131" i="5"/>
  <c r="N184" i="5"/>
  <c r="O184" i="5"/>
  <c r="S184" i="5"/>
  <c r="T184" i="5"/>
  <c r="N40" i="5"/>
  <c r="O40" i="5"/>
  <c r="S40" i="5"/>
  <c r="T40" i="5"/>
  <c r="O88" i="5"/>
  <c r="S88" i="5"/>
  <c r="T88" i="5"/>
  <c r="N88" i="5"/>
  <c r="O146" i="5"/>
  <c r="S146" i="5"/>
  <c r="T146" i="5"/>
  <c r="N146" i="5"/>
  <c r="O14" i="5"/>
  <c r="S14" i="5"/>
  <c r="T14" i="5"/>
  <c r="N14" i="5"/>
  <c r="O42" i="5"/>
  <c r="S42" i="5"/>
  <c r="T42" i="5"/>
  <c r="N42" i="5"/>
  <c r="O37" i="5"/>
  <c r="S37" i="5"/>
  <c r="T37" i="5"/>
  <c r="N37" i="5"/>
  <c r="O62" i="5"/>
  <c r="S62" i="5"/>
  <c r="T62" i="5"/>
  <c r="N62" i="5"/>
  <c r="O24" i="5"/>
  <c r="S24" i="5"/>
  <c r="T24" i="5"/>
  <c r="N24" i="5"/>
  <c r="O46" i="5"/>
  <c r="S46" i="5"/>
  <c r="T46" i="5"/>
  <c r="N46" i="5"/>
  <c r="O60" i="5"/>
  <c r="S60" i="5"/>
  <c r="T60" i="5"/>
  <c r="N60" i="5"/>
  <c r="O93" i="5"/>
  <c r="S93" i="5"/>
  <c r="T93" i="5"/>
  <c r="N93" i="5"/>
  <c r="O141" i="5"/>
  <c r="S141" i="5"/>
  <c r="T141" i="5"/>
  <c r="N141" i="5"/>
  <c r="O111" i="5"/>
  <c r="S111" i="5"/>
  <c r="T111" i="5"/>
  <c r="N111" i="5"/>
  <c r="O142" i="5"/>
  <c r="S142" i="5"/>
  <c r="T142" i="5"/>
  <c r="N142" i="5"/>
  <c r="O161" i="5"/>
  <c r="S161" i="5"/>
  <c r="T161" i="5"/>
  <c r="N161" i="5"/>
  <c r="O204" i="5"/>
  <c r="S204" i="5"/>
  <c r="T204" i="5"/>
  <c r="N204" i="5"/>
  <c r="O32" i="5"/>
  <c r="S32" i="5"/>
  <c r="T32" i="5"/>
  <c r="N32" i="5"/>
  <c r="O48" i="5"/>
  <c r="S48" i="5"/>
  <c r="T48" i="5"/>
  <c r="N48" i="5"/>
  <c r="N64" i="5"/>
  <c r="O64" i="5"/>
  <c r="S64" i="5"/>
  <c r="T64" i="5"/>
  <c r="O76" i="5"/>
  <c r="S76" i="5"/>
  <c r="T76" i="5"/>
  <c r="N76" i="5"/>
  <c r="O91" i="5"/>
  <c r="S91" i="5"/>
  <c r="T91" i="5"/>
  <c r="N91" i="5"/>
  <c r="O104" i="5"/>
  <c r="S104" i="5"/>
  <c r="T104" i="5"/>
  <c r="N104" i="5"/>
  <c r="O127" i="5"/>
  <c r="S127" i="5"/>
  <c r="T127" i="5"/>
  <c r="N127" i="5"/>
  <c r="O159" i="5"/>
  <c r="S159" i="5"/>
  <c r="T159" i="5"/>
  <c r="N159" i="5"/>
  <c r="O178" i="5"/>
  <c r="S178" i="5"/>
  <c r="T178" i="5"/>
  <c r="N178" i="5"/>
  <c r="O298" i="5"/>
  <c r="S298" i="5"/>
  <c r="T298" i="5"/>
  <c r="N298" i="5"/>
  <c r="O117" i="5"/>
  <c r="S117" i="5"/>
  <c r="T117" i="5"/>
  <c r="N117" i="5"/>
  <c r="O130" i="5"/>
  <c r="S130" i="5"/>
  <c r="T130" i="5"/>
  <c r="N130" i="5"/>
  <c r="O181" i="5"/>
  <c r="S181" i="5"/>
  <c r="T181" i="5"/>
  <c r="N181" i="5"/>
  <c r="N253" i="5"/>
  <c r="O253" i="5"/>
  <c r="S253" i="5"/>
  <c r="T253" i="5"/>
  <c r="O189" i="5"/>
  <c r="S189" i="5"/>
  <c r="T189" i="5"/>
  <c r="N189" i="5"/>
  <c r="O219" i="5"/>
  <c r="S219" i="5"/>
  <c r="T219" i="5"/>
  <c r="N219" i="5"/>
  <c r="N279" i="5"/>
  <c r="O279" i="5"/>
  <c r="S279" i="5"/>
  <c r="T279" i="5"/>
  <c r="O341" i="5"/>
  <c r="S341" i="5"/>
  <c r="T341" i="5"/>
  <c r="N341" i="5"/>
  <c r="O171" i="5"/>
  <c r="S171" i="5"/>
  <c r="T171" i="5"/>
  <c r="N171" i="5"/>
  <c r="O198" i="5"/>
  <c r="S198" i="5"/>
  <c r="T198" i="5"/>
  <c r="N198" i="5"/>
  <c r="O221" i="5"/>
  <c r="S221" i="5"/>
  <c r="T221" i="5"/>
  <c r="N221" i="5"/>
  <c r="O248" i="5"/>
  <c r="S248" i="5"/>
  <c r="T248" i="5"/>
  <c r="N248" i="5"/>
  <c r="O304" i="5"/>
  <c r="S304" i="5"/>
  <c r="T304" i="5"/>
  <c r="N304" i="5"/>
  <c r="O82" i="5"/>
  <c r="S82" i="5"/>
  <c r="T82" i="5"/>
  <c r="N82" i="5"/>
  <c r="O92" i="5"/>
  <c r="S92" i="5"/>
  <c r="T92" i="5"/>
  <c r="N92" i="5"/>
  <c r="O106" i="5"/>
  <c r="S106" i="5"/>
  <c r="T106" i="5"/>
  <c r="N106" i="5"/>
  <c r="O119" i="5"/>
  <c r="S119" i="5"/>
  <c r="T119" i="5"/>
  <c r="N119" i="5"/>
  <c r="N132" i="5"/>
  <c r="O132" i="5"/>
  <c r="S132" i="5"/>
  <c r="T132" i="5"/>
  <c r="O145" i="5"/>
  <c r="S145" i="5"/>
  <c r="T145" i="5"/>
  <c r="N145" i="5"/>
  <c r="O156" i="5"/>
  <c r="S156" i="5"/>
  <c r="T156" i="5"/>
  <c r="N156" i="5"/>
  <c r="O168" i="5"/>
  <c r="S168" i="5"/>
  <c r="T168" i="5"/>
  <c r="N168" i="5"/>
  <c r="O188" i="5"/>
  <c r="S188" i="5"/>
  <c r="T188" i="5"/>
  <c r="N188" i="5"/>
  <c r="O201" i="5"/>
  <c r="S201" i="5"/>
  <c r="T201" i="5"/>
  <c r="N201" i="5"/>
  <c r="O222" i="5"/>
  <c r="S222" i="5"/>
  <c r="T222" i="5"/>
  <c r="N222" i="5"/>
  <c r="O271" i="5"/>
  <c r="S271" i="5"/>
  <c r="T271" i="5"/>
  <c r="N271" i="5"/>
  <c r="O336" i="5"/>
  <c r="S336" i="5"/>
  <c r="T336" i="5"/>
  <c r="N336" i="5"/>
  <c r="N218" i="5"/>
  <c r="O218" i="5"/>
  <c r="S218" i="5"/>
  <c r="T218" i="5"/>
  <c r="O249" i="5"/>
  <c r="S249" i="5"/>
  <c r="T249" i="5"/>
  <c r="N249" i="5"/>
  <c r="N258" i="5"/>
  <c r="O258" i="5"/>
  <c r="S258" i="5"/>
  <c r="T258" i="5"/>
  <c r="O285" i="5"/>
  <c r="S285" i="5"/>
  <c r="T285" i="5"/>
  <c r="N285" i="5"/>
  <c r="O301" i="5"/>
  <c r="S301" i="5"/>
  <c r="T301" i="5"/>
  <c r="N301" i="5"/>
  <c r="O338" i="5"/>
  <c r="S338" i="5"/>
  <c r="T338" i="5"/>
  <c r="N338" i="5"/>
  <c r="O177" i="5"/>
  <c r="S177" i="5"/>
  <c r="T177" i="5"/>
  <c r="N177" i="5"/>
  <c r="O187" i="5"/>
  <c r="S187" i="5"/>
  <c r="T187" i="5"/>
  <c r="N187" i="5"/>
  <c r="O200" i="5"/>
  <c r="S200" i="5"/>
  <c r="T200" i="5"/>
  <c r="N200" i="5"/>
  <c r="O217" i="5"/>
  <c r="S217" i="5"/>
  <c r="T217" i="5"/>
  <c r="N217" i="5"/>
  <c r="O230" i="5"/>
  <c r="S230" i="5"/>
  <c r="T230" i="5"/>
  <c r="N230" i="5"/>
  <c r="O242" i="5"/>
  <c r="S242" i="5"/>
  <c r="T242" i="5"/>
  <c r="N242" i="5"/>
  <c r="O267" i="5"/>
  <c r="S267" i="5"/>
  <c r="T267" i="5"/>
  <c r="N267" i="5"/>
  <c r="O283" i="5"/>
  <c r="S283" i="5"/>
  <c r="T283" i="5"/>
  <c r="N283" i="5"/>
  <c r="O317" i="5"/>
  <c r="S317" i="5"/>
  <c r="T317" i="5"/>
  <c r="N317" i="5"/>
  <c r="O371" i="5"/>
  <c r="S371" i="5"/>
  <c r="T371" i="5"/>
  <c r="N371" i="5"/>
  <c r="O236" i="5"/>
  <c r="S236" i="5"/>
  <c r="T236" i="5"/>
  <c r="N236" i="5"/>
  <c r="O260" i="5"/>
  <c r="S260" i="5"/>
  <c r="T260" i="5"/>
  <c r="N260" i="5"/>
  <c r="O276" i="5"/>
  <c r="S276" i="5"/>
  <c r="T276" i="5"/>
  <c r="N276" i="5"/>
  <c r="O286" i="5"/>
  <c r="S286" i="5"/>
  <c r="T286" i="5"/>
  <c r="N286" i="5"/>
  <c r="N311" i="5"/>
  <c r="O311" i="5"/>
  <c r="S311" i="5"/>
  <c r="T311" i="5"/>
  <c r="O335" i="5"/>
  <c r="S335" i="5"/>
  <c r="T335" i="5"/>
  <c r="N335" i="5"/>
  <c r="O358" i="5"/>
  <c r="S358" i="5"/>
  <c r="T358" i="5"/>
  <c r="N358" i="5"/>
  <c r="O403" i="5"/>
  <c r="S403" i="5"/>
  <c r="T403" i="5"/>
  <c r="N403" i="5"/>
  <c r="O308" i="5"/>
  <c r="S308" i="5"/>
  <c r="T308" i="5"/>
  <c r="N308" i="5"/>
  <c r="N318" i="5"/>
  <c r="O318" i="5"/>
  <c r="S318" i="5"/>
  <c r="T318" i="5"/>
  <c r="O331" i="5"/>
  <c r="S331" i="5"/>
  <c r="T331" i="5"/>
  <c r="N331" i="5"/>
  <c r="O347" i="5"/>
  <c r="S347" i="5"/>
  <c r="T347" i="5"/>
  <c r="N347" i="5"/>
  <c r="O387" i="5"/>
  <c r="S387" i="5"/>
  <c r="T387" i="5"/>
  <c r="N387" i="5"/>
  <c r="O343" i="5"/>
  <c r="S343" i="5"/>
  <c r="T343" i="5"/>
  <c r="N343" i="5"/>
  <c r="O354" i="5"/>
  <c r="S354" i="5"/>
  <c r="T354" i="5"/>
  <c r="N354" i="5"/>
  <c r="O365" i="5"/>
  <c r="S365" i="5"/>
  <c r="T365" i="5"/>
  <c r="N365" i="5"/>
  <c r="N376" i="5"/>
  <c r="O376" i="5"/>
  <c r="S376" i="5"/>
  <c r="T376" i="5"/>
  <c r="O392" i="5"/>
  <c r="S392" i="5"/>
  <c r="T392" i="5"/>
  <c r="N392" i="5"/>
  <c r="O408" i="5"/>
  <c r="S408" i="5"/>
  <c r="T408" i="5"/>
  <c r="N408" i="5"/>
  <c r="O356" i="5"/>
  <c r="S356" i="5"/>
  <c r="T356" i="5"/>
  <c r="N356" i="5"/>
  <c r="O375" i="5"/>
  <c r="S375" i="5"/>
  <c r="T375" i="5"/>
  <c r="N375" i="5"/>
  <c r="O388" i="5"/>
  <c r="S388" i="5"/>
  <c r="T388" i="5"/>
  <c r="N388" i="5"/>
  <c r="O399" i="5"/>
  <c r="S399" i="5"/>
  <c r="T399" i="5"/>
  <c r="N399" i="5"/>
  <c r="U300" i="5"/>
  <c r="V300" i="5"/>
  <c r="U351" i="5"/>
  <c r="V351" i="5"/>
  <c r="U389" i="5"/>
  <c r="V389" i="5"/>
  <c r="U316" i="5"/>
  <c r="V316" i="5"/>
  <c r="U332" i="5"/>
  <c r="V332" i="5"/>
  <c r="U284" i="5"/>
  <c r="V284" i="5"/>
  <c r="U277" i="5"/>
  <c r="V277" i="5"/>
  <c r="U247" i="5"/>
  <c r="V247" i="5"/>
  <c r="U129" i="5"/>
  <c r="V129" i="5"/>
  <c r="U196" i="5"/>
  <c r="V196" i="5"/>
  <c r="U73" i="5"/>
  <c r="V73" i="5"/>
  <c r="U89" i="5"/>
  <c r="V89" i="5"/>
  <c r="U292" i="5"/>
  <c r="V292" i="5"/>
  <c r="U268" i="5"/>
  <c r="V268" i="5"/>
  <c r="U228" i="5"/>
  <c r="V228" i="5"/>
  <c r="U84" i="5"/>
  <c r="V84" i="5"/>
  <c r="U266" i="5"/>
  <c r="V266" i="5"/>
  <c r="U366" i="5"/>
  <c r="V366" i="5"/>
  <c r="U252" i="5"/>
  <c r="V252" i="5"/>
  <c r="U349" i="5"/>
  <c r="V349" i="5"/>
  <c r="U281" i="5"/>
  <c r="V281" i="5"/>
  <c r="U307" i="5"/>
  <c r="V307" i="5"/>
  <c r="U192" i="5"/>
  <c r="V192" i="5"/>
  <c r="U211" i="5"/>
  <c r="V211" i="5"/>
  <c r="U138" i="5"/>
  <c r="V138" i="5"/>
  <c r="U282" i="5"/>
  <c r="V282" i="5"/>
  <c r="U112" i="5"/>
  <c r="V112" i="5"/>
  <c r="U23" i="5"/>
  <c r="V23" i="5"/>
  <c r="U107" i="5"/>
  <c r="V107" i="5"/>
  <c r="U18" i="5"/>
  <c r="V18" i="5"/>
  <c r="U16" i="5"/>
  <c r="V16" i="5"/>
  <c r="U72" i="5"/>
  <c r="V72" i="5"/>
  <c r="U147" i="5"/>
  <c r="V147" i="5"/>
  <c r="U163" i="5"/>
  <c r="V163" i="5"/>
  <c r="U77" i="5"/>
  <c r="V77" i="5"/>
  <c r="U33" i="5"/>
  <c r="V33" i="5"/>
  <c r="U388" i="5"/>
  <c r="V388" i="5"/>
  <c r="U356" i="5"/>
  <c r="V356" i="5"/>
  <c r="U392" i="5"/>
  <c r="V392" i="5"/>
  <c r="U365" i="5"/>
  <c r="V365" i="5"/>
  <c r="U343" i="5"/>
  <c r="V343" i="5"/>
  <c r="U347" i="5"/>
  <c r="V347" i="5"/>
  <c r="U403" i="5"/>
  <c r="V403" i="5"/>
  <c r="U335" i="5"/>
  <c r="V335" i="5"/>
  <c r="U286" i="5"/>
  <c r="V286" i="5"/>
  <c r="U371" i="5"/>
  <c r="V371" i="5"/>
  <c r="U283" i="5"/>
  <c r="V283" i="5"/>
  <c r="U242" i="5"/>
  <c r="V242" i="5"/>
  <c r="U217" i="5"/>
  <c r="V217" i="5"/>
  <c r="U187" i="5"/>
  <c r="V187" i="5"/>
  <c r="U338" i="5"/>
  <c r="V338" i="5"/>
  <c r="U285" i="5"/>
  <c r="V285" i="5"/>
  <c r="U249" i="5"/>
  <c r="V249" i="5"/>
  <c r="U336" i="5"/>
  <c r="V336" i="5"/>
  <c r="U188" i="5"/>
  <c r="V188" i="5"/>
  <c r="U156" i="5"/>
  <c r="V156" i="5"/>
  <c r="U106" i="5"/>
  <c r="V106" i="5"/>
  <c r="U82" i="5"/>
  <c r="V82" i="5"/>
  <c r="U248" i="5"/>
  <c r="V248" i="5"/>
  <c r="U198" i="5"/>
  <c r="V198" i="5"/>
  <c r="U341" i="5"/>
  <c r="V341" i="5"/>
  <c r="U219" i="5"/>
  <c r="V219" i="5"/>
  <c r="U130" i="5"/>
  <c r="V130" i="5"/>
  <c r="U298" i="5"/>
  <c r="V298" i="5"/>
  <c r="U159" i="5"/>
  <c r="V159" i="5"/>
  <c r="U104" i="5"/>
  <c r="V104" i="5"/>
  <c r="U76" i="5"/>
  <c r="V76" i="5"/>
  <c r="U48" i="5"/>
  <c r="V48" i="5"/>
  <c r="U204" i="5"/>
  <c r="V204" i="5"/>
  <c r="U142" i="5"/>
  <c r="V142" i="5"/>
  <c r="U24" i="5"/>
  <c r="V24" i="5"/>
  <c r="U37" i="5"/>
  <c r="V37" i="5"/>
  <c r="U14" i="5"/>
  <c r="V14" i="5"/>
  <c r="U88" i="5"/>
  <c r="V88" i="5"/>
  <c r="U74" i="5"/>
  <c r="V74" i="5"/>
  <c r="U28" i="5"/>
  <c r="V28" i="5"/>
  <c r="U63" i="5"/>
  <c r="V63" i="5"/>
  <c r="U152" i="5"/>
  <c r="V152" i="5"/>
  <c r="U368" i="5"/>
  <c r="V368" i="5"/>
  <c r="U38" i="5"/>
  <c r="V38" i="5"/>
  <c r="U54" i="5"/>
  <c r="V54" i="5"/>
  <c r="U36" i="5"/>
  <c r="V36" i="5"/>
  <c r="U144" i="5"/>
  <c r="V144" i="5"/>
  <c r="U29" i="5"/>
  <c r="V29" i="5"/>
  <c r="U96" i="5"/>
  <c r="V96" i="5"/>
  <c r="U53" i="5"/>
  <c r="V53" i="5"/>
  <c r="U123" i="5"/>
  <c r="V123" i="5"/>
  <c r="U100" i="5"/>
  <c r="V100" i="5"/>
  <c r="U290" i="5"/>
  <c r="V290" i="5"/>
  <c r="U222" i="5"/>
  <c r="V222" i="5"/>
  <c r="U407" i="5"/>
  <c r="V407" i="5"/>
  <c r="U402" i="5"/>
  <c r="V402" i="5"/>
  <c r="U374" i="5"/>
  <c r="V374" i="5"/>
  <c r="U243" i="5"/>
  <c r="V243" i="5"/>
  <c r="U182" i="5"/>
  <c r="V182" i="5"/>
  <c r="U194" i="5"/>
  <c r="V194" i="5"/>
  <c r="U232" i="5"/>
  <c r="V232" i="5"/>
  <c r="U207" i="5"/>
  <c r="V207" i="5"/>
  <c r="U83" i="5"/>
  <c r="V83" i="5"/>
  <c r="U174" i="5"/>
  <c r="V174" i="5"/>
  <c r="U52" i="5"/>
  <c r="V52" i="5"/>
  <c r="U30" i="5"/>
  <c r="V30" i="5"/>
  <c r="U81" i="5"/>
  <c r="V81" i="5"/>
  <c r="U44" i="5"/>
  <c r="V44" i="5"/>
  <c r="U372" i="5"/>
  <c r="V372" i="5"/>
  <c r="U352" i="5"/>
  <c r="V352" i="5"/>
  <c r="U382" i="5"/>
  <c r="V382" i="5"/>
  <c r="U329" i="5"/>
  <c r="V329" i="5"/>
  <c r="U305" i="5"/>
  <c r="V305" i="5"/>
  <c r="U344" i="5"/>
  <c r="V344" i="5"/>
  <c r="U303" i="5"/>
  <c r="V303" i="5"/>
  <c r="U273" i="5"/>
  <c r="V273" i="5"/>
  <c r="U233" i="5"/>
  <c r="V233" i="5"/>
  <c r="U265" i="5"/>
  <c r="V265" i="5"/>
  <c r="U227" i="5"/>
  <c r="V227" i="5"/>
  <c r="U299" i="5"/>
  <c r="V299" i="5"/>
  <c r="U256" i="5"/>
  <c r="V256" i="5"/>
  <c r="U259" i="5"/>
  <c r="V259" i="5"/>
  <c r="U199" i="5"/>
  <c r="V199" i="5"/>
  <c r="U140" i="5"/>
  <c r="V140" i="5"/>
  <c r="U90" i="5"/>
  <c r="V90" i="5"/>
  <c r="U293" i="5"/>
  <c r="V293" i="5"/>
  <c r="U214" i="5"/>
  <c r="V214" i="5"/>
  <c r="U169" i="5"/>
  <c r="V169" i="5"/>
  <c r="U264" i="5"/>
  <c r="V264" i="5"/>
  <c r="U330" i="5"/>
  <c r="V330" i="5"/>
  <c r="U115" i="5"/>
  <c r="V115" i="5"/>
  <c r="U176" i="5"/>
  <c r="V176" i="5"/>
  <c r="U114" i="5"/>
  <c r="V114" i="5"/>
  <c r="U86" i="5"/>
  <c r="V86" i="5"/>
  <c r="U57" i="5"/>
  <c r="V57" i="5"/>
  <c r="U404" i="5"/>
  <c r="V404" i="5"/>
  <c r="U378" i="5"/>
  <c r="V378" i="5"/>
  <c r="U345" i="5"/>
  <c r="V345" i="5"/>
  <c r="U357" i="5"/>
  <c r="V357" i="5"/>
  <c r="U393" i="5"/>
  <c r="V393" i="5"/>
  <c r="U334" i="5"/>
  <c r="V334" i="5"/>
  <c r="U241" i="5"/>
  <c r="V241" i="5"/>
  <c r="U234" i="5"/>
  <c r="V234" i="5"/>
  <c r="U210" i="5"/>
  <c r="V210" i="5"/>
  <c r="U179" i="5"/>
  <c r="V179" i="5"/>
  <c r="U306" i="5"/>
  <c r="V306" i="5"/>
  <c r="U262" i="5"/>
  <c r="V262" i="5"/>
  <c r="U223" i="5"/>
  <c r="V223" i="5"/>
  <c r="U173" i="5"/>
  <c r="V173" i="5"/>
  <c r="U122" i="5"/>
  <c r="V122" i="5"/>
  <c r="U226" i="5"/>
  <c r="V226" i="5"/>
  <c r="U180" i="5"/>
  <c r="V180" i="5"/>
  <c r="U291" i="5"/>
  <c r="V291" i="5"/>
  <c r="U261" i="5"/>
  <c r="V261" i="5"/>
  <c r="U143" i="5"/>
  <c r="V143" i="5"/>
  <c r="U325" i="5"/>
  <c r="V325" i="5"/>
  <c r="U50" i="5"/>
  <c r="V50" i="5"/>
  <c r="U314" i="5"/>
  <c r="V314" i="5"/>
  <c r="U186" i="5"/>
  <c r="V186" i="5"/>
  <c r="U145" i="5"/>
  <c r="V145" i="5"/>
  <c r="U231" i="5"/>
  <c r="V231" i="5"/>
  <c r="U113" i="5"/>
  <c r="V113" i="5"/>
  <c r="U401" i="5"/>
  <c r="V401" i="5"/>
  <c r="U400" i="5"/>
  <c r="V400" i="5"/>
  <c r="U294" i="5"/>
  <c r="V294" i="5"/>
  <c r="U124" i="5"/>
  <c r="V124" i="5"/>
  <c r="U381" i="5"/>
  <c r="V381" i="5"/>
  <c r="U260" i="5"/>
  <c r="V260" i="5"/>
  <c r="U60" i="5"/>
  <c r="V60" i="5"/>
  <c r="U153" i="5"/>
  <c r="V153" i="5"/>
  <c r="U274" i="5"/>
  <c r="V274" i="5"/>
  <c r="U121" i="5"/>
  <c r="V121" i="5"/>
  <c r="U370" i="5"/>
  <c r="V370" i="5"/>
  <c r="U313" i="5"/>
  <c r="V313" i="5"/>
  <c r="U225" i="5"/>
  <c r="V225" i="5"/>
  <c r="U160" i="5"/>
  <c r="V160" i="5"/>
  <c r="U360" i="5"/>
  <c r="V360" i="5"/>
  <c r="U257" i="5"/>
  <c r="V257" i="5"/>
  <c r="U170" i="5"/>
  <c r="V170" i="5"/>
  <c r="U79" i="5"/>
  <c r="V79" i="5"/>
  <c r="U47" i="5"/>
  <c r="V47" i="5"/>
  <c r="U162" i="5"/>
  <c r="V162" i="5"/>
  <c r="U80" i="5"/>
  <c r="V80" i="5"/>
  <c r="U399" i="5"/>
  <c r="V399" i="5"/>
  <c r="U375" i="5"/>
  <c r="V375" i="5"/>
  <c r="U408" i="5"/>
  <c r="V408" i="5"/>
  <c r="U387" i="5"/>
  <c r="V387" i="5"/>
  <c r="U331" i="5"/>
  <c r="V331" i="5"/>
  <c r="U358" i="5"/>
  <c r="V358" i="5"/>
  <c r="U311" i="5"/>
  <c r="V311" i="5"/>
  <c r="U236" i="5"/>
  <c r="V236" i="5"/>
  <c r="U317" i="5"/>
  <c r="V317" i="5"/>
  <c r="U267" i="5"/>
  <c r="V267" i="5"/>
  <c r="U230" i="5"/>
  <c r="V230" i="5"/>
  <c r="U200" i="5"/>
  <c r="V200" i="5"/>
  <c r="U177" i="5"/>
  <c r="V177" i="5"/>
  <c r="U301" i="5"/>
  <c r="V301" i="5"/>
  <c r="U201" i="5"/>
  <c r="V201" i="5"/>
  <c r="U168" i="5"/>
  <c r="V168" i="5"/>
  <c r="U119" i="5"/>
  <c r="V119" i="5"/>
  <c r="U92" i="5"/>
  <c r="V92" i="5"/>
  <c r="U221" i="5"/>
  <c r="V221" i="5"/>
  <c r="U171" i="5"/>
  <c r="V171" i="5"/>
  <c r="U279" i="5"/>
  <c r="V279" i="5"/>
  <c r="U189" i="5"/>
  <c r="V189" i="5"/>
  <c r="U181" i="5"/>
  <c r="V181" i="5"/>
  <c r="U178" i="5"/>
  <c r="V178" i="5"/>
  <c r="U91" i="5"/>
  <c r="V91" i="5"/>
  <c r="U32" i="5"/>
  <c r="V32" i="5"/>
  <c r="U161" i="5"/>
  <c r="V161" i="5"/>
  <c r="U93" i="5"/>
  <c r="V93" i="5"/>
  <c r="U46" i="5"/>
  <c r="V46" i="5"/>
  <c r="U62" i="5"/>
  <c r="V62" i="5"/>
  <c r="U42" i="5"/>
  <c r="V42" i="5"/>
  <c r="U146" i="5"/>
  <c r="V146" i="5"/>
  <c r="U40" i="5"/>
  <c r="V40" i="5"/>
  <c r="U131" i="5"/>
  <c r="V131" i="5"/>
  <c r="U56" i="5"/>
  <c r="V56" i="5"/>
  <c r="U98" i="5"/>
  <c r="V98" i="5"/>
  <c r="U295" i="5"/>
  <c r="V295" i="5"/>
  <c r="U195" i="5"/>
  <c r="V195" i="5"/>
  <c r="U66" i="5"/>
  <c r="V66" i="5"/>
  <c r="U206" i="5"/>
  <c r="V206" i="5"/>
  <c r="U105" i="5"/>
  <c r="V105" i="5"/>
  <c r="U15" i="5"/>
  <c r="V15" i="5"/>
  <c r="U102" i="5"/>
  <c r="V102" i="5"/>
  <c r="U127" i="5"/>
  <c r="V127" i="5"/>
  <c r="U276" i="5"/>
  <c r="V276" i="5"/>
  <c r="U136" i="5"/>
  <c r="V136" i="5"/>
  <c r="U109" i="5"/>
  <c r="V109" i="5"/>
  <c r="U95" i="5"/>
  <c r="V95" i="5"/>
  <c r="U312" i="5"/>
  <c r="V312" i="5"/>
  <c r="U85" i="5"/>
  <c r="V85" i="5"/>
  <c r="U125" i="5"/>
  <c r="V125" i="5"/>
  <c r="U270" i="5"/>
  <c r="V270" i="5"/>
  <c r="U254" i="5"/>
  <c r="V254" i="5"/>
  <c r="U39" i="5"/>
  <c r="V39" i="5"/>
  <c r="U229" i="5"/>
  <c r="V229" i="5"/>
  <c r="U310" i="5"/>
  <c r="V310" i="5"/>
  <c r="U319" i="5"/>
  <c r="V319" i="5"/>
  <c r="U278" i="5"/>
  <c r="V278" i="5"/>
  <c r="U323" i="5"/>
  <c r="V323" i="5"/>
  <c r="U287" i="5"/>
  <c r="V287" i="5"/>
  <c r="U208" i="5"/>
  <c r="V208" i="5"/>
  <c r="U148" i="5"/>
  <c r="V148" i="5"/>
  <c r="U97" i="5"/>
  <c r="V97" i="5"/>
  <c r="U309" i="5"/>
  <c r="V309" i="5"/>
  <c r="U137" i="5"/>
  <c r="V137" i="5"/>
  <c r="U27" i="5"/>
  <c r="V27" i="5"/>
  <c r="U354" i="5"/>
  <c r="V354" i="5"/>
  <c r="U304" i="5"/>
  <c r="V304" i="5"/>
  <c r="U117" i="5"/>
  <c r="V117" i="5"/>
  <c r="U111" i="5"/>
  <c r="V111" i="5"/>
  <c r="U258" i="5"/>
  <c r="V258" i="5"/>
  <c r="U218" i="5"/>
  <c r="V218" i="5"/>
  <c r="U64" i="5"/>
  <c r="V64" i="5"/>
  <c r="U384" i="5"/>
  <c r="V384" i="5"/>
  <c r="U197" i="5"/>
  <c r="V197" i="5"/>
  <c r="U213" i="5"/>
  <c r="V213" i="5"/>
  <c r="U165" i="5"/>
  <c r="V165" i="5"/>
  <c r="U116" i="5"/>
  <c r="V116" i="5"/>
  <c r="U172" i="5"/>
  <c r="V172" i="5"/>
  <c r="U25" i="5"/>
  <c r="V25" i="5"/>
  <c r="U348" i="5"/>
  <c r="V348" i="5"/>
  <c r="U302" i="5"/>
  <c r="V302" i="5"/>
  <c r="U269" i="5"/>
  <c r="V269" i="5"/>
  <c r="U43" i="5"/>
  <c r="V43" i="5"/>
  <c r="U65" i="5"/>
  <c r="V65" i="5"/>
  <c r="U45" i="5"/>
  <c r="V45" i="5"/>
  <c r="U380" i="5"/>
  <c r="V380" i="5"/>
  <c r="U327" i="5"/>
  <c r="V327" i="5"/>
  <c r="U275" i="5"/>
  <c r="V275" i="5"/>
  <c r="U385" i="5"/>
  <c r="V385" i="5"/>
  <c r="U193" i="5"/>
  <c r="V193" i="5"/>
  <c r="U99" i="5"/>
  <c r="V99" i="5"/>
  <c r="U134" i="5"/>
  <c r="V134" i="5"/>
  <c r="U20" i="5"/>
  <c r="V20" i="5"/>
  <c r="U157" i="5"/>
  <c r="V157" i="5"/>
  <c r="U110" i="5"/>
  <c r="V110" i="5"/>
  <c r="U391" i="5"/>
  <c r="V391" i="5"/>
  <c r="U361" i="5"/>
  <c r="V361" i="5"/>
  <c r="U397" i="5"/>
  <c r="V397" i="5"/>
  <c r="U367" i="5"/>
  <c r="V367" i="5"/>
  <c r="U346" i="5"/>
  <c r="V346" i="5"/>
  <c r="U353" i="5"/>
  <c r="V353" i="5"/>
  <c r="U321" i="5"/>
  <c r="V321" i="5"/>
  <c r="U409" i="5"/>
  <c r="V409" i="5"/>
  <c r="U340" i="5"/>
  <c r="V340" i="5"/>
  <c r="U289" i="5"/>
  <c r="V289" i="5"/>
  <c r="U379" i="5"/>
  <c r="V379" i="5"/>
  <c r="U288" i="5"/>
  <c r="V288" i="5"/>
  <c r="U245" i="5"/>
  <c r="V245" i="5"/>
  <c r="U220" i="5"/>
  <c r="V220" i="5"/>
  <c r="U190" i="5"/>
  <c r="V190" i="5"/>
  <c r="U377" i="5"/>
  <c r="V377" i="5"/>
  <c r="U251" i="5"/>
  <c r="V251" i="5"/>
  <c r="U363" i="5"/>
  <c r="V363" i="5"/>
  <c r="U191" i="5"/>
  <c r="V191" i="5"/>
  <c r="U158" i="5"/>
  <c r="V158" i="5"/>
  <c r="U135" i="5"/>
  <c r="V135" i="5"/>
  <c r="U108" i="5"/>
  <c r="V108" i="5"/>
  <c r="U203" i="5"/>
  <c r="V203" i="5"/>
  <c r="U355" i="5"/>
  <c r="V355" i="5"/>
  <c r="U244" i="5"/>
  <c r="V244" i="5"/>
  <c r="U224" i="5"/>
  <c r="V224" i="5"/>
  <c r="U120" i="5"/>
  <c r="V120" i="5"/>
  <c r="U164" i="5"/>
  <c r="V164" i="5"/>
  <c r="U13" i="5"/>
  <c r="V13" i="5"/>
  <c r="U19" i="5"/>
  <c r="V19" i="5"/>
  <c r="U369" i="5"/>
  <c r="V369" i="5"/>
  <c r="U272" i="5"/>
  <c r="V272" i="5"/>
  <c r="U376" i="5"/>
  <c r="V376" i="5"/>
  <c r="U308" i="5"/>
  <c r="V308" i="5"/>
  <c r="U271" i="5"/>
  <c r="V271" i="5"/>
  <c r="U141" i="5"/>
  <c r="V141" i="5"/>
  <c r="U59" i="5"/>
  <c r="V59" i="5"/>
  <c r="U396" i="5"/>
  <c r="V396" i="5"/>
  <c r="U405" i="5"/>
  <c r="V405" i="5"/>
  <c r="U373" i="5"/>
  <c r="V373" i="5"/>
  <c r="U318" i="5"/>
  <c r="V318" i="5"/>
  <c r="U132" i="5"/>
  <c r="V132" i="5"/>
  <c r="U253" i="5"/>
  <c r="V253" i="5"/>
  <c r="U184" i="5"/>
  <c r="V184" i="5"/>
  <c r="U364" i="5"/>
  <c r="V364" i="5"/>
  <c r="U359" i="5"/>
  <c r="V359" i="5"/>
  <c r="U324" i="5"/>
  <c r="V324" i="5"/>
  <c r="U333" i="5"/>
  <c r="V333" i="5"/>
  <c r="U212" i="5"/>
  <c r="V212" i="5"/>
  <c r="U297" i="5"/>
  <c r="V297" i="5"/>
  <c r="U250" i="5"/>
  <c r="V250" i="5"/>
  <c r="U151" i="5"/>
  <c r="V151" i="5"/>
  <c r="U87" i="5"/>
  <c r="V87" i="5"/>
  <c r="U166" i="5"/>
  <c r="V166" i="5"/>
  <c r="U238" i="5"/>
  <c r="V238" i="5"/>
  <c r="U150" i="5"/>
  <c r="V150" i="5"/>
  <c r="U55" i="5"/>
  <c r="V55" i="5"/>
  <c r="U320" i="5"/>
  <c r="V320" i="5"/>
  <c r="U51" i="5"/>
  <c r="V51" i="5"/>
  <c r="U68" i="5"/>
  <c r="V68" i="5"/>
  <c r="U21" i="5"/>
  <c r="V21" i="5"/>
  <c r="U94" i="5"/>
  <c r="V94" i="5"/>
  <c r="U34" i="5"/>
  <c r="V34" i="5"/>
  <c r="U49" i="5"/>
  <c r="V49" i="5"/>
  <c r="U17" i="5"/>
  <c r="V17" i="5"/>
  <c r="U133" i="5"/>
  <c r="V133" i="5"/>
  <c r="U69" i="5"/>
  <c r="V69" i="5"/>
  <c r="U410" i="5"/>
  <c r="V410" i="5"/>
  <c r="U383" i="5"/>
  <c r="V383" i="5"/>
  <c r="U362" i="5"/>
  <c r="V362" i="5"/>
  <c r="U411" i="5"/>
  <c r="V411" i="5"/>
  <c r="U339" i="5"/>
  <c r="V339" i="5"/>
  <c r="U398" i="5"/>
  <c r="V398" i="5"/>
  <c r="U255" i="5"/>
  <c r="V255" i="5"/>
  <c r="U350" i="5"/>
  <c r="V350" i="5"/>
  <c r="U280" i="5"/>
  <c r="V280" i="5"/>
  <c r="U239" i="5"/>
  <c r="V239" i="5"/>
  <c r="U215" i="5"/>
  <c r="V215" i="5"/>
  <c r="U185" i="5"/>
  <c r="V185" i="5"/>
  <c r="U326" i="5"/>
  <c r="V326" i="5"/>
  <c r="U328" i="5"/>
  <c r="V328" i="5"/>
  <c r="U216" i="5"/>
  <c r="V216" i="5"/>
  <c r="U183" i="5"/>
  <c r="V183" i="5"/>
  <c r="U154" i="5"/>
  <c r="V154" i="5"/>
  <c r="U103" i="5"/>
  <c r="V103" i="5"/>
  <c r="U390" i="5"/>
  <c r="V390" i="5"/>
  <c r="U246" i="5"/>
  <c r="V246" i="5"/>
  <c r="U315" i="5"/>
  <c r="V315" i="5"/>
  <c r="U209" i="5"/>
  <c r="V209" i="5"/>
  <c r="U240" i="5"/>
  <c r="V240" i="5"/>
  <c r="U128" i="5"/>
  <c r="V128" i="5"/>
  <c r="U296" i="5"/>
  <c r="V296" i="5"/>
  <c r="U155" i="5"/>
  <c r="V155" i="5"/>
  <c r="U101" i="5"/>
  <c r="V101" i="5"/>
  <c r="U41" i="5"/>
  <c r="V41" i="5"/>
  <c r="U202" i="5"/>
  <c r="V202" i="5"/>
  <c r="U139" i="5"/>
  <c r="V139" i="5"/>
  <c r="U126" i="5"/>
  <c r="V126" i="5"/>
  <c r="U58" i="5"/>
  <c r="V58" i="5"/>
  <c r="U22" i="5"/>
  <c r="V22" i="5"/>
  <c r="U31" i="5"/>
  <c r="V31" i="5"/>
  <c r="U235" i="5"/>
  <c r="V235" i="5"/>
  <c r="U78" i="5"/>
  <c r="V78" i="5"/>
  <c r="U167" i="5"/>
  <c r="V167" i="5"/>
  <c r="U70" i="5"/>
  <c r="V70" i="5"/>
  <c r="U26" i="5"/>
  <c r="V26" i="5"/>
  <c r="U61" i="5"/>
  <c r="V61" i="5"/>
  <c r="U394" i="5"/>
  <c r="V394" i="5"/>
  <c r="U386" i="5"/>
  <c r="V386" i="5"/>
  <c r="U337" i="5"/>
  <c r="V337" i="5"/>
  <c r="U342" i="5"/>
  <c r="V342" i="5"/>
  <c r="U395" i="5"/>
  <c r="V395" i="5"/>
  <c r="U237" i="5"/>
  <c r="V237" i="5"/>
  <c r="U322" i="5"/>
  <c r="V322" i="5"/>
  <c r="U406" i="5"/>
  <c r="V406" i="5"/>
  <c r="U175" i="5"/>
  <c r="V175" i="5"/>
  <c r="U205" i="5"/>
  <c r="V205" i="5"/>
  <c r="U263" i="5"/>
  <c r="V263" i="5"/>
  <c r="U71" i="5"/>
  <c r="V71" i="5"/>
  <c r="U149" i="5"/>
  <c r="V149" i="5"/>
  <c r="U35" i="5"/>
  <c r="V35" i="5"/>
  <c r="U118" i="5"/>
  <c r="V118" i="5"/>
  <c r="U67" i="5"/>
  <c r="V67" i="5"/>
  <c r="U75" i="5"/>
  <c r="V75" i="5"/>
  <c r="N12" i="5"/>
  <c r="F6" i="12"/>
  <c r="U12" i="5"/>
  <c r="V12" i="5"/>
  <c r="Q6" i="5"/>
  <c r="J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Bush, Daniel P.   DPI</author>
  </authors>
  <commentList>
    <comment ref="K7" authorId="0" shapeId="0" xr:uid="{00000000-0006-0000-0000-000001000000}">
      <text>
        <r>
          <rPr>
            <b/>
            <sz val="9"/>
            <color indexed="81"/>
            <rFont val="Tahoma"/>
            <family val="2"/>
          </rPr>
          <t>This is a tip!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Bush, Daniel P.   DPI</author>
  </authors>
  <commentList>
    <comment ref="Q6" authorId="0" shapeId="0" xr:uid="{00000000-0006-0000-0100-000001000000}">
      <text>
        <r>
          <rPr>
            <sz val="9"/>
            <color indexed="81"/>
            <rFont val="Tahoma"/>
            <family val="2"/>
          </rPr>
          <t>This amount is not a guarantee. Final eligibility will be determined after all claims are received and processed.</t>
        </r>
      </text>
    </comment>
    <comment ref="G11" authorId="0" shapeId="0" xr:uid="{00000000-0006-0000-0100-000002000000}">
      <text>
        <r>
          <rPr>
            <sz val="9"/>
            <color indexed="81"/>
            <rFont val="Tahoma"/>
            <family val="2"/>
          </rPr>
          <t>Do not include ESY or other summer/interim session days.</t>
        </r>
      </text>
    </comment>
    <comment ref="T11" authorId="0" shapeId="0" xr:uid="{00000000-0006-0000-0100-000004000000}">
      <text>
        <r>
          <rPr>
            <sz val="9"/>
            <color indexed="81"/>
            <rFont val="Tahoma"/>
            <family val="2"/>
          </rPr>
          <t>A deductible amount will only be calculated if the revenue from non-local sources shown here exceeds $30,000.</t>
        </r>
      </text>
    </comment>
    <comment ref="U11" authorId="0" shapeId="0" xr:uid="{00000000-0006-0000-0100-000005000000}">
      <text>
        <r>
          <rPr>
            <sz val="9"/>
            <color indexed="81"/>
            <rFont val="Tahoma"/>
            <family val="2"/>
          </rPr>
          <t xml:space="preserve">Eligible costs are "Total Student Costs" (column N) minus "Deductible &gt; $30,000" (column T) minus $30,000.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Bush, Daniel P.   DPI</author>
  </authors>
  <commentList>
    <comment ref="L8" authorId="0" shapeId="0" xr:uid="{00000000-0006-0000-0300-000001000000}">
      <text>
        <r>
          <rPr>
            <b/>
            <sz val="9"/>
            <color indexed="81"/>
            <rFont val="Tahoma"/>
            <family val="2"/>
          </rPr>
          <t>Select the unit of service to be used for this program.</t>
        </r>
        <r>
          <rPr>
            <sz val="9"/>
            <color indexed="81"/>
            <rFont val="Tahoma"/>
            <family val="2"/>
          </rPr>
          <t xml:space="preserve">
</t>
        </r>
        <r>
          <rPr>
            <b/>
            <sz val="9"/>
            <color indexed="81"/>
            <rFont val="Tahoma"/>
            <family val="2"/>
          </rPr>
          <t>Minutes:</t>
        </r>
        <r>
          <rPr>
            <sz val="9"/>
            <color indexed="81"/>
            <rFont val="Tahoma"/>
            <family val="2"/>
          </rPr>
          <t xml:space="preserve"> Most appropriate for programs where IEPs usually specify the amount of service in minutes, such as speech &amp; language, occupational or physical therapy.
</t>
        </r>
        <r>
          <rPr>
            <b/>
            <sz val="9"/>
            <color indexed="81"/>
            <rFont val="Tahoma"/>
            <family val="2"/>
          </rPr>
          <t>Periods:</t>
        </r>
        <r>
          <rPr>
            <sz val="9"/>
            <color indexed="81"/>
            <rFont val="Tahoma"/>
            <family val="2"/>
          </rPr>
          <t xml:space="preserve"> Most appropriate for programs delivered in a self-contained classroom, such as a transition or cross-categorical class.
</t>
        </r>
        <r>
          <rPr>
            <b/>
            <sz val="9"/>
            <color indexed="81"/>
            <rFont val="Tahoma"/>
            <family val="2"/>
          </rPr>
          <t>Days:</t>
        </r>
        <r>
          <rPr>
            <sz val="9"/>
            <color indexed="81"/>
            <rFont val="Tahoma"/>
            <family val="2"/>
          </rPr>
          <t xml:space="preserve"> Most appropriate for a program where the amount of time doesn't vary from one IEP to another, such as an AM/PM specialized transportation service.
</t>
        </r>
        <r>
          <rPr>
            <b/>
            <sz val="9"/>
            <color indexed="81"/>
            <rFont val="Tahoma"/>
            <family val="2"/>
          </rPr>
          <t>Caseload:</t>
        </r>
        <r>
          <rPr>
            <sz val="9"/>
            <color indexed="81"/>
            <rFont val="Tahoma"/>
            <family val="2"/>
          </rPr>
          <t xml:space="preserve"> Available if the LEA believes this would be more appropriate than one of the time-based units of service. This would allocate the cost of the program equally among all the students that it serves.</t>
        </r>
      </text>
    </comment>
    <comment ref="M8" authorId="0" shapeId="0" xr:uid="{00000000-0006-0000-0300-000002000000}">
      <text>
        <r>
          <rPr>
            <b/>
            <sz val="9"/>
            <color indexed="81"/>
            <rFont val="Tahoma"/>
            <family val="2"/>
          </rPr>
          <t>Enter the number of students served during a given unit of service.</t>
        </r>
        <r>
          <rPr>
            <sz val="9"/>
            <color indexed="81"/>
            <rFont val="Tahoma"/>
            <family val="2"/>
          </rPr>
          <t xml:space="preserve">
</t>
        </r>
        <r>
          <rPr>
            <b/>
            <sz val="9"/>
            <color indexed="81"/>
            <rFont val="Tahoma"/>
            <family val="2"/>
          </rPr>
          <t>Minutes:</t>
        </r>
        <r>
          <rPr>
            <sz val="9"/>
            <color indexed="81"/>
            <rFont val="Tahoma"/>
            <family val="2"/>
          </rPr>
          <t xml:space="preserve"> Usually 1 (a program where minutes is appropriate will usually be delivered one-on-one).
</t>
        </r>
        <r>
          <rPr>
            <b/>
            <sz val="9"/>
            <color indexed="81"/>
            <rFont val="Tahoma"/>
            <family val="2"/>
          </rPr>
          <t>Periods:</t>
        </r>
        <r>
          <rPr>
            <sz val="9"/>
            <color indexed="81"/>
            <rFont val="Tahoma"/>
            <family val="2"/>
          </rPr>
          <t xml:space="preserve"> Average number of students in the program (classroom or similar setting) in any given period.
</t>
        </r>
        <r>
          <rPr>
            <b/>
            <sz val="9"/>
            <color indexed="81"/>
            <rFont val="Tahoma"/>
            <family val="2"/>
          </rPr>
          <t>Days:</t>
        </r>
        <r>
          <rPr>
            <sz val="9"/>
            <color indexed="81"/>
            <rFont val="Tahoma"/>
            <family val="2"/>
          </rPr>
          <t xml:space="preserve"> Average number of students served in a day.
- Specialized transportation route/service: Number of riders (do not double by counting AM/to and PM/from separately).
</t>
        </r>
        <r>
          <rPr>
            <b/>
            <sz val="9"/>
            <color indexed="81"/>
            <rFont val="Tahoma"/>
            <family val="2"/>
          </rPr>
          <t>Caseload:</t>
        </r>
        <r>
          <rPr>
            <sz val="9"/>
            <color indexed="81"/>
            <rFont val="Tahoma"/>
            <family val="2"/>
          </rPr>
          <t xml:space="preserve"> Total number of students receiving services under this program.</t>
        </r>
      </text>
    </comment>
    <comment ref="N8" authorId="0" shapeId="0" xr:uid="{00000000-0006-0000-0300-000003000000}">
      <text>
        <r>
          <rPr>
            <b/>
            <sz val="9"/>
            <color indexed="81"/>
            <rFont val="Tahoma"/>
            <family val="2"/>
          </rPr>
          <t>Enter the number of units of service per day that the program is provided.</t>
        </r>
        <r>
          <rPr>
            <sz val="9"/>
            <color indexed="81"/>
            <rFont val="Tahoma"/>
            <family val="2"/>
          </rPr>
          <t xml:space="preserve">
This number is not used to compute the Average Daily FTE to the right, but rather the student's amount of service on Tab 4.
</t>
        </r>
        <r>
          <rPr>
            <b/>
            <sz val="9"/>
            <color indexed="81"/>
            <rFont val="Tahoma"/>
            <family val="2"/>
          </rPr>
          <t>If the unit of service is Days or Caseload</t>
        </r>
        <r>
          <rPr>
            <sz val="9"/>
            <color indexed="81"/>
            <rFont val="Tahoma"/>
            <family val="2"/>
          </rPr>
          <t xml:space="preserve">, this will be read as 1 regardless of what is entered in this column.
</t>
        </r>
        <r>
          <rPr>
            <b/>
            <sz val="9"/>
            <color indexed="81"/>
            <rFont val="Tahoma"/>
            <family val="2"/>
          </rPr>
          <t>If the unit of service is Minutes or Periods</t>
        </r>
        <r>
          <rPr>
            <sz val="9"/>
            <color indexed="81"/>
            <rFont val="Tahoma"/>
            <family val="2"/>
          </rPr>
          <t xml:space="preserve">, then:
- If it is an all-day program, enter the total number of minutes or periods per school day.
- If it is a partial-day program, enter only the number of minutes or periods per day that the program is provided.
Example: For a high school adaptive P.E. program held for 2 periods of a 7-period day, enter 2 in this column, </t>
        </r>
        <r>
          <rPr>
            <u/>
            <sz val="9"/>
            <color indexed="81"/>
            <rFont val="Tahoma"/>
            <family val="2"/>
          </rPr>
          <t>not 7</t>
        </r>
        <r>
          <rPr>
            <sz val="9"/>
            <color indexed="81"/>
            <rFont val="Tahoma"/>
            <family val="2"/>
          </rPr>
          <t>.</t>
        </r>
      </text>
    </comment>
    <comment ref="O8" authorId="0" shapeId="0" xr:uid="{00000000-0006-0000-0300-000004000000}">
      <text>
        <r>
          <rPr>
            <b/>
            <sz val="9"/>
            <color indexed="81"/>
            <rFont val="Tahoma"/>
            <charset val="1"/>
          </rPr>
          <t>Enter the number of days that the program was provided.</t>
        </r>
        <r>
          <rPr>
            <sz val="9"/>
            <color indexed="81"/>
            <rFont val="Tahoma"/>
            <family val="2"/>
          </rPr>
          <t xml:space="preserve"> For a program that was active all year, enter the number of days that school was held.</t>
        </r>
      </text>
    </comment>
    <comment ref="P8" authorId="0" shapeId="0" xr:uid="{00000000-0006-0000-0300-000005000000}">
      <text>
        <r>
          <rPr>
            <b/>
            <sz val="9"/>
            <color indexed="81"/>
            <rFont val="Tahoma"/>
            <family val="2"/>
          </rPr>
          <t>Equal to the number of students per unit of time.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Bush, Daniel P.   DPI</author>
  </authors>
  <commentList>
    <comment ref="G8" authorId="0" shapeId="0" xr:uid="{00000000-0006-0000-0400-000001000000}">
      <text>
        <r>
          <rPr>
            <b/>
            <sz val="9"/>
            <color indexed="81"/>
            <rFont val="Tahoma"/>
            <family val="2"/>
          </rPr>
          <t xml:space="preserve">Enter the number of units of service that the student received from the program </t>
        </r>
        <r>
          <rPr>
            <b/>
            <u/>
            <sz val="9"/>
            <color indexed="81"/>
            <rFont val="Tahoma"/>
            <family val="2"/>
          </rPr>
          <t>on the days they were served.</t>
        </r>
        <r>
          <rPr>
            <sz val="9"/>
            <color indexed="81"/>
            <rFont val="Tahoma"/>
            <family val="2"/>
          </rPr>
          <t xml:space="preserve">
If the unit of service is Days or Caseload, this will be read as 1 regardless of what is actually entered.
Example: A student is served by a speech &amp; language program for 60 minutes per day, three days each week; </t>
        </r>
        <r>
          <rPr>
            <b/>
            <u/>
            <sz val="9"/>
            <color indexed="81"/>
            <rFont val="Tahoma"/>
            <family val="2"/>
          </rPr>
          <t>enter 60 in this column</t>
        </r>
        <r>
          <rPr>
            <sz val="9"/>
            <color indexed="81"/>
            <rFont val="Tahoma"/>
            <family val="2"/>
          </rPr>
          <t>.</t>
        </r>
      </text>
    </comment>
    <comment ref="H8" authorId="0" shapeId="0" xr:uid="{00000000-0006-0000-0400-000002000000}">
      <text>
        <r>
          <rPr>
            <b/>
            <sz val="9"/>
            <color indexed="81"/>
            <rFont val="Tahoma"/>
            <family val="2"/>
          </rPr>
          <t>Enter of the number of days in which the student was served by the program.</t>
        </r>
        <r>
          <rPr>
            <sz val="9"/>
            <color indexed="81"/>
            <rFont val="Tahoma"/>
            <family val="2"/>
          </rPr>
          <t xml:space="preserve">
Example: A student is served by a speech &amp; language program three times each week for the entire school year:
36 weeks × 3 times/week = </t>
        </r>
        <r>
          <rPr>
            <b/>
            <u/>
            <sz val="9"/>
            <color indexed="81"/>
            <rFont val="Tahoma"/>
            <family val="2"/>
          </rPr>
          <t>108 days of service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aidrate" description="Connection to the 'aidrate' query in the workbook." type="5" refreshedVersion="7" background="1" saveData="1">
    <dbPr connection="Provider=Microsoft.Mashup.OleDb.1;Data Source=$Workbook$;Location=aidrate;Extended Properties=&quot;&quot;" command="SELECT * FROM [aidrate]"/>
  </connection>
  <connection id="2" xr16:uid="{00000000-0015-0000-FFFF-FFFF01000000}" keepAlive="1" name="Query - days" description="Connection to the 'days' query in the workbook." type="5" refreshedVersion="7" background="1" saveData="1">
    <dbPr connection="Provider=Microsoft.Mashup.OleDb.1;Data Source=$Workbook$;Location=days;Extended Properties=&quot;&quot;" command="SELECT * FROM [days]"/>
  </connection>
  <connection id="3" xr16:uid="{00000000-0015-0000-FFFF-FFFF02000000}" keepAlive="1" name="Query - districts" description="Connection to the 'districts' query in the workbook." type="5" refreshedVersion="7" background="1" saveData="1">
    <dbPr connection="Provider=Microsoft.Mashup.OleDb.1;Data Source=$Workbook$;Location=districts;Extended Properties=&quot;&quot;" command="SELECT * FROM [districts]"/>
  </connection>
  <connection id="4" xr16:uid="{00000000-0015-0000-FFFF-FFFF03000000}" keepAlive="1" name="Query - sped-rpt" description="Connection to the 'sped-rpt' query in the workbook." type="5" refreshedVersion="7" background="1" saveData="1">
    <dbPr connection="Provider=Microsoft.Mashup.OleDb.1;Data Source=$Workbook$;Location=sped-rpt;Extended Properties=&quot;&quot;" command="SELECT * FROM [sped-rpt]"/>
  </connection>
</connections>
</file>

<file path=xl/sharedStrings.xml><?xml version="1.0" encoding="utf-8"?>
<sst xmlns="http://schemas.openxmlformats.org/spreadsheetml/2006/main" count="10607" uniqueCount="1202">
  <si>
    <t>Service</t>
  </si>
  <si>
    <t>Function</t>
  </si>
  <si>
    <t>Other</t>
  </si>
  <si>
    <t>All</t>
  </si>
  <si>
    <t>Grant</t>
  </si>
  <si>
    <t>Funded</t>
  </si>
  <si>
    <t>Local</t>
  </si>
  <si>
    <t>Social Work</t>
  </si>
  <si>
    <t>Guidance</t>
  </si>
  <si>
    <t>Psychology</t>
  </si>
  <si>
    <t>WUFAR</t>
  </si>
  <si>
    <t>S/L Path. &amp; Audiology</t>
  </si>
  <si>
    <t>Total</t>
  </si>
  <si>
    <t>Specified</t>
  </si>
  <si>
    <t>Last Name</t>
  </si>
  <si>
    <t>First Name</t>
  </si>
  <si>
    <t>Grade</t>
  </si>
  <si>
    <t>Disability</t>
  </si>
  <si>
    <t>Primary</t>
  </si>
  <si>
    <t>Cost</t>
  </si>
  <si>
    <t>Type</t>
  </si>
  <si>
    <t>Program</t>
  </si>
  <si>
    <t>WISEid</t>
  </si>
  <si>
    <t>ID</t>
  </si>
  <si>
    <t>Category</t>
  </si>
  <si>
    <t>Transportation</t>
  </si>
  <si>
    <t>Project 019</t>
  </si>
  <si>
    <t>Average</t>
  </si>
  <si>
    <t>Daily FTE</t>
  </si>
  <si>
    <t>Days of</t>
  </si>
  <si>
    <t>Student Identification</t>
  </si>
  <si>
    <t>Title</t>
  </si>
  <si>
    <t>Aid</t>
  </si>
  <si>
    <t>Eligible</t>
  </si>
  <si>
    <t>DOB</t>
  </si>
  <si>
    <t>Days</t>
  </si>
  <si>
    <t>Enrolled</t>
  </si>
  <si>
    <t>Grand Totals</t>
  </si>
  <si>
    <r>
      <rPr>
        <sz val="11"/>
        <color theme="1"/>
        <rFont val="Calibri"/>
        <family val="2"/>
      </rPr>
      <t xml:space="preserve">÷ </t>
    </r>
    <r>
      <rPr>
        <sz val="11"/>
        <color theme="1"/>
        <rFont val="Calibri"/>
        <family val="2"/>
        <scheme val="minor"/>
      </rPr>
      <t>Total Days Enrolled, All Students with Disabilities</t>
    </r>
  </si>
  <si>
    <t>Student</t>
  </si>
  <si>
    <t>Program Enrollment</t>
  </si>
  <si>
    <t>Program Identification</t>
  </si>
  <si>
    <t>Rate</t>
  </si>
  <si>
    <t>Salary</t>
  </si>
  <si>
    <t>Benefits</t>
  </si>
  <si>
    <t>Program Daily Rates per FTE</t>
  </si>
  <si>
    <t>Supplies</t>
  </si>
  <si>
    <t>Name</t>
  </si>
  <si>
    <t>Program Costs</t>
  </si>
  <si>
    <t>Subtotal</t>
  </si>
  <si>
    <t>Cost Description</t>
  </si>
  <si>
    <t>License</t>
  </si>
  <si>
    <t>EFN</t>
  </si>
  <si>
    <t>Objs. 382/6</t>
  </si>
  <si>
    <t>Proj. 019</t>
  </si>
  <si>
    <t>Proj. 011</t>
  </si>
  <si>
    <t>Child-</t>
  </si>
  <si>
    <t>Specific</t>
  </si>
  <si>
    <t>Child-Specific Costs</t>
  </si>
  <si>
    <t>Total Costs</t>
  </si>
  <si>
    <t>Student/Cost Selection</t>
  </si>
  <si>
    <t>Student Costs</t>
  </si>
  <si>
    <t>Specified Services Costs</t>
  </si>
  <si>
    <t>Costs</t>
  </si>
  <si>
    <t>Spec. Ed.</t>
  </si>
  <si>
    <t>Medicaid</t>
  </si>
  <si>
    <t>SBS</t>
  </si>
  <si>
    <t>Revenues</t>
  </si>
  <si>
    <t>Deductible</t>
  </si>
  <si>
    <t>&gt; $30,000</t>
  </si>
  <si>
    <t>90% of</t>
  </si>
  <si>
    <t>Student Information</t>
  </si>
  <si>
    <t>DIST_CODE</t>
  </si>
  <si>
    <t>DIST_NAME</t>
  </si>
  <si>
    <t>FUNC</t>
  </si>
  <si>
    <t>TOT_AID011</t>
  </si>
  <si>
    <t>TOT_AID019</t>
  </si>
  <si>
    <t>TOT_LOCAL</t>
  </si>
  <si>
    <t>TOT_GRANT</t>
  </si>
  <si>
    <t>Abbotsford</t>
  </si>
  <si>
    <t>156000</t>
  </si>
  <si>
    <t>158000</t>
  </si>
  <si>
    <t>213000</t>
  </si>
  <si>
    <t>214000</t>
  </si>
  <si>
    <t>215000</t>
  </si>
  <si>
    <t>256000</t>
  </si>
  <si>
    <t>436000</t>
  </si>
  <si>
    <t>Adams-Friendship Area</t>
  </si>
  <si>
    <t>152000</t>
  </si>
  <si>
    <t>159000</t>
  </si>
  <si>
    <t>212000</t>
  </si>
  <si>
    <t>218000</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</si>
  <si>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</si>
  <si>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</si>
  <si>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</si>
  <si>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</si>
  <si>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</si>
  <si>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</si>
  <si>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</si>
  <si>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</si>
  <si>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</si>
  <si>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</si>
  <si>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</si>
  <si>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</si>
  <si>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</si>
  <si>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</si>
  <si>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</si>
  <si>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</si>
  <si>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</si>
  <si>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216000</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</si>
  <si>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</si>
  <si>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</si>
  <si>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</si>
  <si>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</si>
  <si>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</si>
  <si>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</si>
  <si>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</si>
  <si>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</si>
  <si>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</si>
  <si>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</si>
  <si>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</si>
  <si>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</si>
  <si>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</si>
  <si>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</si>
  <si>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</si>
  <si>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</si>
  <si>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</si>
  <si>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</si>
  <si>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</si>
  <si>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</si>
  <si>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</si>
  <si>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</si>
  <si>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</si>
  <si>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</si>
  <si>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</si>
  <si>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</si>
  <si>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</si>
  <si>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</si>
  <si>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</si>
  <si>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</si>
  <si>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</si>
  <si>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</si>
  <si>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</si>
  <si>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</si>
  <si>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</si>
  <si>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</si>
  <si>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</si>
  <si>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</si>
  <si>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</si>
  <si>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</si>
  <si>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</si>
  <si>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</si>
  <si>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</si>
  <si>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</si>
  <si>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</si>
  <si>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</si>
  <si>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</si>
  <si>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</si>
  <si>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</si>
  <si>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</si>
  <si>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</si>
  <si>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</si>
  <si>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</si>
  <si>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</si>
  <si>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</si>
  <si>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</si>
  <si>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</si>
  <si>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</si>
  <si>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</si>
  <si>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</si>
  <si>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</si>
  <si>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</si>
  <si>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</si>
  <si>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 Soto Area</t>
  </si>
  <si>
    <t>Deerfield Community</t>
  </si>
  <si>
    <t>Deforest Area</t>
  </si>
  <si>
    <t>Delavan-Darien</t>
  </si>
  <si>
    <t>Denmark</t>
  </si>
  <si>
    <t>Depere</t>
  </si>
  <si>
    <t>Dodgeland</t>
  </si>
  <si>
    <t>Dodgeville</t>
  </si>
  <si>
    <t>Dover #1</t>
  </si>
  <si>
    <t>Drummond</t>
  </si>
  <si>
    <t>Durand-Arkansaw</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</si>
  <si>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</si>
  <si>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</si>
  <si>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</si>
  <si>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</si>
  <si>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</si>
  <si>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</si>
  <si>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</si>
  <si>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</si>
  <si>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</si>
  <si>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</si>
  <si>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</si>
  <si>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</si>
  <si>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</si>
  <si>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</si>
  <si>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</si>
  <si>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</si>
  <si>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</si>
  <si>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</si>
  <si>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</si>
  <si>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</si>
  <si>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</si>
  <si>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</si>
  <si>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</si>
  <si>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</si>
  <si>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</si>
  <si>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</si>
  <si>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Gale-Ettrick-Trempealeau</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</si>
  <si>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</si>
  <si>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</si>
  <si>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</si>
  <si>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</si>
  <si>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</si>
  <si>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</si>
  <si>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</si>
  <si>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</si>
  <si>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</si>
  <si>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</si>
  <si>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</si>
  <si>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</si>
  <si>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</si>
  <si>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</si>
  <si>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</si>
  <si>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</si>
  <si>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</si>
  <si>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</si>
  <si>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</si>
  <si>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</si>
  <si>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</si>
  <si>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</si>
  <si>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</si>
  <si>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</si>
  <si>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</si>
  <si>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</si>
  <si>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</si>
  <si>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</si>
  <si>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</si>
  <si>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Holy Hill Area</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</si>
  <si>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</si>
  <si>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</si>
  <si>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</si>
  <si>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</si>
  <si>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</si>
  <si>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</si>
  <si>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</si>
  <si>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</si>
  <si>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</si>
  <si>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</si>
  <si>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</si>
  <si>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</si>
  <si>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</si>
  <si>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</si>
  <si>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</si>
  <si>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</si>
  <si>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</si>
  <si>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</si>
  <si>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</si>
  <si>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</si>
  <si>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</si>
  <si>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</si>
  <si>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</si>
  <si>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</si>
  <si>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</si>
  <si>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</si>
  <si>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</si>
  <si>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</si>
  <si>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</si>
  <si>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</si>
  <si>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</si>
  <si>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</si>
  <si>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</si>
  <si>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</si>
  <si>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</si>
  <si>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</si>
  <si>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</si>
  <si>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</si>
  <si>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</si>
  <si>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</si>
  <si>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</si>
  <si>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</si>
  <si>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</si>
  <si>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</si>
  <si>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</si>
  <si>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</si>
  <si>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</si>
  <si>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</si>
  <si>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</si>
  <si>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</si>
  <si>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</si>
  <si>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</si>
  <si>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</si>
  <si>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</si>
  <si>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</si>
  <si>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</si>
  <si>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</si>
  <si>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</si>
  <si>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</si>
  <si>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</si>
  <si>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</si>
  <si>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</si>
  <si>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</si>
  <si>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</si>
  <si>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</si>
  <si>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</si>
  <si>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</si>
  <si>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</si>
  <si>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</si>
  <si>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</si>
  <si>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</si>
  <si>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</si>
  <si>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</si>
  <si>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</si>
  <si>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</si>
  <si>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</si>
  <si>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</si>
  <si>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</si>
  <si>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</si>
  <si>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</si>
  <si>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</si>
  <si>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</si>
  <si>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</si>
  <si>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</si>
  <si>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</si>
  <si>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</si>
  <si>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</si>
  <si>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</si>
  <si>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</si>
  <si>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</si>
  <si>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</si>
  <si>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</si>
  <si>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</si>
  <si>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</si>
  <si>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</si>
  <si>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</si>
  <si>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</si>
  <si>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</si>
  <si>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</si>
  <si>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</si>
  <si>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</si>
  <si>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</si>
  <si>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</si>
  <si>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</si>
  <si>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</si>
  <si>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</si>
  <si>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</si>
  <si>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</si>
  <si>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</si>
  <si>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</si>
  <si>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</si>
  <si>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</si>
  <si>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</si>
  <si>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</si>
  <si>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</si>
  <si>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</si>
  <si>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</si>
  <si>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</si>
  <si>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</si>
  <si>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</si>
  <si>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</si>
  <si>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</si>
  <si>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</si>
  <si>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</si>
  <si>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</si>
  <si>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</si>
  <si>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</si>
  <si>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</si>
  <si>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</si>
  <si>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</si>
  <si>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</si>
  <si>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</si>
  <si>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</si>
  <si>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</si>
  <si>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</si>
  <si>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</si>
  <si>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</si>
  <si>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</si>
  <si>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</si>
  <si>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</si>
  <si>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</si>
  <si>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</si>
  <si>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</si>
  <si>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</si>
  <si>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</si>
  <si>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</si>
  <si>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</si>
  <si>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</si>
  <si>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</si>
  <si>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</si>
  <si>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</si>
  <si>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</si>
  <si>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</si>
  <si>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</si>
  <si>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</si>
  <si>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</si>
  <si>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</si>
  <si>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</si>
  <si>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</si>
  <si>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</si>
  <si>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</si>
  <si>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</si>
  <si>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</si>
  <si>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</si>
  <si>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</si>
  <si>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</si>
  <si>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</si>
  <si>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</si>
  <si>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</si>
  <si>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</si>
  <si>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</si>
  <si>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</si>
  <si>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</si>
  <si>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</si>
  <si>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</si>
  <si>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</si>
  <si>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</si>
  <si>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</si>
  <si>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</si>
  <si>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</si>
  <si>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</si>
  <si>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</si>
  <si>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</si>
  <si>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</si>
  <si>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</si>
  <si>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</si>
  <si>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</si>
  <si>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</si>
  <si>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</si>
  <si>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</si>
  <si>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</si>
  <si>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</si>
  <si>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</si>
  <si>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</si>
  <si>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</si>
  <si>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</si>
  <si>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</si>
  <si>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</si>
  <si>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</si>
  <si>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</si>
  <si>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</si>
  <si>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</si>
  <si>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</si>
  <si>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</si>
  <si>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</si>
  <si>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</si>
  <si>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</si>
  <si>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</si>
  <si>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</si>
  <si>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</si>
  <si>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</si>
  <si>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</si>
  <si>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</si>
  <si>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</si>
  <si>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</si>
  <si>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</si>
  <si>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</si>
  <si>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</si>
  <si>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</si>
  <si>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</si>
  <si>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</si>
  <si>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</si>
  <si>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</si>
  <si>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</si>
  <si>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</si>
  <si>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</si>
  <si>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</si>
  <si>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</si>
  <si>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</si>
  <si>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</si>
  <si>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</si>
  <si>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</si>
  <si>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</si>
  <si>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</si>
  <si>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</si>
  <si>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</si>
  <si>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</si>
  <si>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</si>
  <si>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</si>
  <si>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</si>
  <si>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</si>
  <si>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</si>
  <si>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</si>
  <si>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</si>
  <si>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</si>
  <si>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</si>
  <si>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</si>
  <si>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</si>
  <si>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</si>
  <si>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</si>
  <si>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</si>
  <si>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</si>
  <si>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</si>
  <si>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</si>
  <si>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</si>
  <si>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</si>
  <si>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</si>
  <si>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</si>
  <si>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</si>
  <si>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</si>
  <si>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</si>
  <si>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</si>
  <si>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</si>
  <si>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</si>
  <si>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</si>
  <si>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</si>
  <si>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</si>
  <si>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</si>
  <si>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</si>
  <si>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</si>
  <si>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</si>
  <si>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21st Century Prep Sch</t>
  </si>
  <si>
    <t>Brown Co</t>
  </si>
  <si>
    <t>Bruce Guadalupe</t>
  </si>
  <si>
    <t>Central City Cyberschool</t>
  </si>
  <si>
    <t>Cesa 01</t>
  </si>
  <si>
    <t>Cesa 02</t>
  </si>
  <si>
    <t>Cesa 03</t>
  </si>
  <si>
    <t>Cesa 04</t>
  </si>
  <si>
    <t>Cesa 05</t>
  </si>
  <si>
    <t>Cesa 06</t>
  </si>
  <si>
    <t>Cesa 07</t>
  </si>
  <si>
    <t>Cesa 08</t>
  </si>
  <si>
    <t>Cesa 09</t>
  </si>
  <si>
    <t>Cesa 10</t>
  </si>
  <si>
    <t>Cesa 11</t>
  </si>
  <si>
    <t>Cesa 12</t>
  </si>
  <si>
    <t>DLH Academy of Excellence</t>
  </si>
  <si>
    <t>Downtown Montessori Academy</t>
  </si>
  <si>
    <t>Escuela Verde</t>
  </si>
  <si>
    <t>Isthmus Montessori Acad Public</t>
  </si>
  <si>
    <t>La Casa de Esperanza</t>
  </si>
  <si>
    <t>Marathon Co</t>
  </si>
  <si>
    <t>Mil Scholars-Ntl Heritage Acad</t>
  </si>
  <si>
    <t>Milwaukee Academy of Science</t>
  </si>
  <si>
    <t>Milwaukee Math &amp; Science Acad</t>
  </si>
  <si>
    <t>One City Senior Preschool</t>
  </si>
  <si>
    <t>Pathways High School</t>
  </si>
  <si>
    <t>Penfield Montessori School</t>
  </si>
  <si>
    <t>Rocketship Education Wisconsin</t>
  </si>
  <si>
    <t>Seeds of Health Inc.</t>
  </si>
  <si>
    <t>Stellar Collegiate</t>
  </si>
  <si>
    <t>UCC Acosta Middle School</t>
  </si>
  <si>
    <t>Walworth Co</t>
  </si>
  <si>
    <t>Woodlands Sch-State St Campus</t>
  </si>
  <si>
    <t>Woodlands School</t>
  </si>
  <si>
    <t>8110</t>
  </si>
  <si>
    <t>0007</t>
  </si>
  <si>
    <t>0014</t>
  </si>
  <si>
    <t>0063</t>
  </si>
  <si>
    <t>0070</t>
  </si>
  <si>
    <t>0084</t>
  </si>
  <si>
    <t>0091</t>
  </si>
  <si>
    <t>0105</t>
  </si>
  <si>
    <t>0112</t>
  </si>
  <si>
    <t>0119</t>
  </si>
  <si>
    <t>0140</t>
  </si>
  <si>
    <t>0147</t>
  </si>
  <si>
    <t>0154</t>
  </si>
  <si>
    <t>0161</t>
  </si>
  <si>
    <t>2450</t>
  </si>
  <si>
    <t>0170</t>
  </si>
  <si>
    <t>0182</t>
  </si>
  <si>
    <t>0196</t>
  </si>
  <si>
    <t>0203</t>
  </si>
  <si>
    <t>0217</t>
  </si>
  <si>
    <t>0231</t>
  </si>
  <si>
    <t>0245</t>
  </si>
  <si>
    <t>0280</t>
  </si>
  <si>
    <t>0287</t>
  </si>
  <si>
    <t>0308</t>
  </si>
  <si>
    <t>0315</t>
  </si>
  <si>
    <t>0336</t>
  </si>
  <si>
    <t>4263</t>
  </si>
  <si>
    <t>0350</t>
  </si>
  <si>
    <t>0364</t>
  </si>
  <si>
    <t>0413</t>
  </si>
  <si>
    <t>0422</t>
  </si>
  <si>
    <t>0427</t>
  </si>
  <si>
    <t>0434</t>
  </si>
  <si>
    <t>6013</t>
  </si>
  <si>
    <t>0441</t>
  </si>
  <si>
    <t>2240</t>
  </si>
  <si>
    <t>0476</t>
  </si>
  <si>
    <t>0485</t>
  </si>
  <si>
    <t>0497</t>
  </si>
  <si>
    <t>0602</t>
  </si>
  <si>
    <t>0609</t>
  </si>
  <si>
    <t>0623</t>
  </si>
  <si>
    <t>0637</t>
  </si>
  <si>
    <t>0657</t>
  </si>
  <si>
    <t>0658</t>
  </si>
  <si>
    <t>0665</t>
  </si>
  <si>
    <t>0700</t>
  </si>
  <si>
    <t>6905</t>
  </si>
  <si>
    <t>0721</t>
  </si>
  <si>
    <t>0735</t>
  </si>
  <si>
    <t>8123</t>
  </si>
  <si>
    <t>0777</t>
  </si>
  <si>
    <t>0840</t>
  </si>
  <si>
    <t>0870</t>
  </si>
  <si>
    <t>0882</t>
  </si>
  <si>
    <t>0896</t>
  </si>
  <si>
    <t>0903</t>
  </si>
  <si>
    <t>0910</t>
  </si>
  <si>
    <t>0980</t>
  </si>
  <si>
    <t>0994</t>
  </si>
  <si>
    <t>1029</t>
  </si>
  <si>
    <t>1015</t>
  </si>
  <si>
    <t>8105</t>
  </si>
  <si>
    <t>5054</t>
  </si>
  <si>
    <t>9901</t>
  </si>
  <si>
    <t>9902</t>
  </si>
  <si>
    <t>9903</t>
  </si>
  <si>
    <t>9904</t>
  </si>
  <si>
    <t>9905</t>
  </si>
  <si>
    <t>9906</t>
  </si>
  <si>
    <t>9907</t>
  </si>
  <si>
    <t>9908</t>
  </si>
  <si>
    <t>9909</t>
  </si>
  <si>
    <t>9910</t>
  </si>
  <si>
    <t>9911</t>
  </si>
  <si>
    <t>9912</t>
  </si>
  <si>
    <t>1071</t>
  </si>
  <si>
    <t>1080</t>
  </si>
  <si>
    <t>1085</t>
  </si>
  <si>
    <t>1092</t>
  </si>
  <si>
    <t>1120</t>
  </si>
  <si>
    <t>1127</t>
  </si>
  <si>
    <t>1134</t>
  </si>
  <si>
    <t>1141</t>
  </si>
  <si>
    <t>1155</t>
  </si>
  <si>
    <t>1162</t>
  </si>
  <si>
    <t>1169</t>
  </si>
  <si>
    <t>1176</t>
  </si>
  <si>
    <t>1183</t>
  </si>
  <si>
    <t>1204</t>
  </si>
  <si>
    <t>1218</t>
  </si>
  <si>
    <t>1232</t>
  </si>
  <si>
    <t>1246</t>
  </si>
  <si>
    <t>1253</t>
  </si>
  <si>
    <t>1260</t>
  </si>
  <si>
    <t>4970</t>
  </si>
  <si>
    <t>8109</t>
  </si>
  <si>
    <t>1295</t>
  </si>
  <si>
    <t>1421</t>
  </si>
  <si>
    <t>1309</t>
  </si>
  <si>
    <t>1316</t>
  </si>
  <si>
    <t>1380</t>
  </si>
  <si>
    <t>1407</t>
  </si>
  <si>
    <t>1414</t>
  </si>
  <si>
    <t>2744</t>
  </si>
  <si>
    <t>1428</t>
  </si>
  <si>
    <t>1449</t>
  </si>
  <si>
    <t>8101</t>
  </si>
  <si>
    <t>1491</t>
  </si>
  <si>
    <t>1499</t>
  </si>
  <si>
    <t>1540</t>
  </si>
  <si>
    <t>1554</t>
  </si>
  <si>
    <t>1561</t>
  </si>
  <si>
    <t>1568</t>
  </si>
  <si>
    <t>1582</t>
  </si>
  <si>
    <t>1600</t>
  </si>
  <si>
    <t>1645</t>
  </si>
  <si>
    <t>1631</t>
  </si>
  <si>
    <t>1638</t>
  </si>
  <si>
    <t>1659</t>
  </si>
  <si>
    <t>0714</t>
  </si>
  <si>
    <t>1666</t>
  </si>
  <si>
    <t>1687</t>
  </si>
  <si>
    <t>8131</t>
  </si>
  <si>
    <t>1694</t>
  </si>
  <si>
    <t>1729</t>
  </si>
  <si>
    <t>1736</t>
  </si>
  <si>
    <t>1813</t>
  </si>
  <si>
    <t>5757</t>
  </si>
  <si>
    <t>1855</t>
  </si>
  <si>
    <t>1862</t>
  </si>
  <si>
    <t>1870</t>
  </si>
  <si>
    <t>1883</t>
  </si>
  <si>
    <t>1890</t>
  </si>
  <si>
    <t>1900</t>
  </si>
  <si>
    <t>1939</t>
  </si>
  <si>
    <t>1953</t>
  </si>
  <si>
    <t>2009</t>
  </si>
  <si>
    <t>2044</t>
  </si>
  <si>
    <t>2051</t>
  </si>
  <si>
    <t>2058</t>
  </si>
  <si>
    <t>2114</t>
  </si>
  <si>
    <t>2128</t>
  </si>
  <si>
    <t>2135</t>
  </si>
  <si>
    <t>2142</t>
  </si>
  <si>
    <t>2184</t>
  </si>
  <si>
    <t>2198</t>
  </si>
  <si>
    <t>2212</t>
  </si>
  <si>
    <t>2217</t>
  </si>
  <si>
    <t>2226</t>
  </si>
  <si>
    <t>2233</t>
  </si>
  <si>
    <t>2289</t>
  </si>
  <si>
    <t>2310</t>
  </si>
  <si>
    <t>2296</t>
  </si>
  <si>
    <t>2303</t>
  </si>
  <si>
    <t>2394</t>
  </si>
  <si>
    <t>2415</t>
  </si>
  <si>
    <t>2420</t>
  </si>
  <si>
    <t>2443</t>
  </si>
  <si>
    <t>2436</t>
  </si>
  <si>
    <t>2460</t>
  </si>
  <si>
    <t>2478</t>
  </si>
  <si>
    <t>2525</t>
  </si>
  <si>
    <t>2527</t>
  </si>
  <si>
    <t>2534</t>
  </si>
  <si>
    <t>2541</t>
  </si>
  <si>
    <t>2562</t>
  </si>
  <si>
    <t>2570</t>
  </si>
  <si>
    <t>2576</t>
  </si>
  <si>
    <t>2583</t>
  </si>
  <si>
    <t>2604</t>
  </si>
  <si>
    <t>2605</t>
  </si>
  <si>
    <t>2611</t>
  </si>
  <si>
    <t>2618</t>
  </si>
  <si>
    <t>2625</t>
  </si>
  <si>
    <t>2632</t>
  </si>
  <si>
    <t>2639</t>
  </si>
  <si>
    <t>2646</t>
  </si>
  <si>
    <t>8141</t>
  </si>
  <si>
    <t>2660</t>
  </si>
  <si>
    <t>2695</t>
  </si>
  <si>
    <t>2702</t>
  </si>
  <si>
    <t>2730</t>
  </si>
  <si>
    <t>2737</t>
  </si>
  <si>
    <t>2758</t>
  </si>
  <si>
    <t>2793</t>
  </si>
  <si>
    <t>1376</t>
  </si>
  <si>
    <t>2800</t>
  </si>
  <si>
    <t>2814</t>
  </si>
  <si>
    <t>5960</t>
  </si>
  <si>
    <t>2828</t>
  </si>
  <si>
    <t>2835</t>
  </si>
  <si>
    <t>2842</t>
  </si>
  <si>
    <t>8135</t>
  </si>
  <si>
    <t>1848</t>
  </si>
  <si>
    <t>2849</t>
  </si>
  <si>
    <t>2856</t>
  </si>
  <si>
    <t>2863</t>
  </si>
  <si>
    <t>3862</t>
  </si>
  <si>
    <t>2885</t>
  </si>
  <si>
    <t>2884</t>
  </si>
  <si>
    <t>2891</t>
  </si>
  <si>
    <t>2898</t>
  </si>
  <si>
    <t>3647</t>
  </si>
  <si>
    <t>2912</t>
  </si>
  <si>
    <t>2940</t>
  </si>
  <si>
    <t>2961</t>
  </si>
  <si>
    <t>3087</t>
  </si>
  <si>
    <t>3094</t>
  </si>
  <si>
    <t>3129</t>
  </si>
  <si>
    <t>3150</t>
  </si>
  <si>
    <t>3171</t>
  </si>
  <si>
    <t>3206</t>
  </si>
  <si>
    <t>3213</t>
  </si>
  <si>
    <t>3220</t>
  </si>
  <si>
    <t>3269</t>
  </si>
  <si>
    <t>3276</t>
  </si>
  <si>
    <t>3290</t>
  </si>
  <si>
    <t>3297</t>
  </si>
  <si>
    <t>1897</t>
  </si>
  <si>
    <t>3304</t>
  </si>
  <si>
    <t>6937</t>
  </si>
  <si>
    <t>3311</t>
  </si>
  <si>
    <t>3318</t>
  </si>
  <si>
    <t>3325</t>
  </si>
  <si>
    <t>3332</t>
  </si>
  <si>
    <t>3339</t>
  </si>
  <si>
    <t>3360</t>
  </si>
  <si>
    <t>3367</t>
  </si>
  <si>
    <t>3381</t>
  </si>
  <si>
    <t>3409</t>
  </si>
  <si>
    <t>3427</t>
  </si>
  <si>
    <t>3428</t>
  </si>
  <si>
    <t>3430</t>
  </si>
  <si>
    <t>3434</t>
  </si>
  <si>
    <t>3437</t>
  </si>
  <si>
    <t>3444</t>
  </si>
  <si>
    <t>3479</t>
  </si>
  <si>
    <t>3484</t>
  </si>
  <si>
    <t>3500</t>
  </si>
  <si>
    <t>3528</t>
  </si>
  <si>
    <t>3549</t>
  </si>
  <si>
    <t>8129</t>
  </si>
  <si>
    <t>3612</t>
  </si>
  <si>
    <t>8127</t>
  </si>
  <si>
    <t>3619</t>
  </si>
  <si>
    <t>8106</t>
  </si>
  <si>
    <t>8128</t>
  </si>
  <si>
    <t>3633</t>
  </si>
  <si>
    <t>3640</t>
  </si>
  <si>
    <t>3661</t>
  </si>
  <si>
    <t>3668</t>
  </si>
  <si>
    <t>3675</t>
  </si>
  <si>
    <t>3682</t>
  </si>
  <si>
    <t>3689</t>
  </si>
  <si>
    <t>3696</t>
  </si>
  <si>
    <t>3787</t>
  </si>
  <si>
    <t>3794</t>
  </si>
  <si>
    <t>3822</t>
  </si>
  <si>
    <t>3857</t>
  </si>
  <si>
    <t>3871</t>
  </si>
  <si>
    <t>3892</t>
  </si>
  <si>
    <t>3899</t>
  </si>
  <si>
    <t>3906</t>
  </si>
  <si>
    <t>3920</t>
  </si>
  <si>
    <t>3925</t>
  </si>
  <si>
    <t>3934</t>
  </si>
  <si>
    <t>3941</t>
  </si>
  <si>
    <t>3948</t>
  </si>
  <si>
    <t>3955</t>
  </si>
  <si>
    <t>3962</t>
  </si>
  <si>
    <t>3969</t>
  </si>
  <si>
    <t>2177</t>
  </si>
  <si>
    <t>3976</t>
  </si>
  <si>
    <t>4690</t>
  </si>
  <si>
    <t>2016</t>
  </si>
  <si>
    <t>3983</t>
  </si>
  <si>
    <t>3514</t>
  </si>
  <si>
    <t>0616</t>
  </si>
  <si>
    <t>1945</t>
  </si>
  <si>
    <t>1526</t>
  </si>
  <si>
    <t>3654</t>
  </si>
  <si>
    <t>3990</t>
  </si>
  <si>
    <t>4011</t>
  </si>
  <si>
    <t>4018</t>
  </si>
  <si>
    <t>4025</t>
  </si>
  <si>
    <t>4060</t>
  </si>
  <si>
    <t>4067</t>
  </si>
  <si>
    <t>4074</t>
  </si>
  <si>
    <t>4088</t>
  </si>
  <si>
    <t>4095</t>
  </si>
  <si>
    <t>8142</t>
  </si>
  <si>
    <t>4137</t>
  </si>
  <si>
    <t>4144</t>
  </si>
  <si>
    <t>4165</t>
  </si>
  <si>
    <t>4179</t>
  </si>
  <si>
    <t>4186</t>
  </si>
  <si>
    <t>4207</t>
  </si>
  <si>
    <t>4221</t>
  </si>
  <si>
    <t>4228</t>
  </si>
  <si>
    <t>4235</t>
  </si>
  <si>
    <t>4151</t>
  </si>
  <si>
    <t>8139</t>
  </si>
  <si>
    <t>0490</t>
  </si>
  <si>
    <t>8138</t>
  </si>
  <si>
    <t>4270</t>
  </si>
  <si>
    <t>4305</t>
  </si>
  <si>
    <t>4312</t>
  </si>
  <si>
    <t>4330</t>
  </si>
  <si>
    <t>4347</t>
  </si>
  <si>
    <t>4368</t>
  </si>
  <si>
    <t>4389</t>
  </si>
  <si>
    <t>4459</t>
  </si>
  <si>
    <t>4473</t>
  </si>
  <si>
    <t>4508</t>
  </si>
  <si>
    <t>4515</t>
  </si>
  <si>
    <t>4501</t>
  </si>
  <si>
    <t>4529</t>
  </si>
  <si>
    <t>4536</t>
  </si>
  <si>
    <t>4543</t>
  </si>
  <si>
    <t>4557</t>
  </si>
  <si>
    <t>4571</t>
  </si>
  <si>
    <t>4578</t>
  </si>
  <si>
    <t>4606</t>
  </si>
  <si>
    <t>4613</t>
  </si>
  <si>
    <t>4620</t>
  </si>
  <si>
    <t>4627</t>
  </si>
  <si>
    <t>4634</t>
  </si>
  <si>
    <t>4641</t>
  </si>
  <si>
    <t>4686</t>
  </si>
  <si>
    <t>4753</t>
  </si>
  <si>
    <t>4760</t>
  </si>
  <si>
    <t>4781</t>
  </si>
  <si>
    <t>4795</t>
  </si>
  <si>
    <t>4802</t>
  </si>
  <si>
    <t>4851</t>
  </si>
  <si>
    <t>3122</t>
  </si>
  <si>
    <t>4865</t>
  </si>
  <si>
    <t>4872</t>
  </si>
  <si>
    <t>4893</t>
  </si>
  <si>
    <t>4904</t>
  </si>
  <si>
    <t>5523</t>
  </si>
  <si>
    <t>3850</t>
  </si>
  <si>
    <t>8002</t>
  </si>
  <si>
    <t>4956</t>
  </si>
  <si>
    <t>4963</t>
  </si>
  <si>
    <t>1673</t>
  </si>
  <si>
    <t>2422</t>
  </si>
  <si>
    <t>5019</t>
  </si>
  <si>
    <t>5026</t>
  </si>
  <si>
    <t>5068</t>
  </si>
  <si>
    <t>5100</t>
  </si>
  <si>
    <t>8001</t>
  </si>
  <si>
    <t>5124</t>
  </si>
  <si>
    <t>5130</t>
  </si>
  <si>
    <t>5138</t>
  </si>
  <si>
    <t>5258</t>
  </si>
  <si>
    <t>5264</t>
  </si>
  <si>
    <t>5271</t>
  </si>
  <si>
    <t>5278</t>
  </si>
  <si>
    <t>5306</t>
  </si>
  <si>
    <t>5348</t>
  </si>
  <si>
    <t>5355</t>
  </si>
  <si>
    <t>5362</t>
  </si>
  <si>
    <t>5369</t>
  </si>
  <si>
    <t>5376</t>
  </si>
  <si>
    <t>5390</t>
  </si>
  <si>
    <t>5397</t>
  </si>
  <si>
    <t>5432</t>
  </si>
  <si>
    <t>5439</t>
  </si>
  <si>
    <t>4522</t>
  </si>
  <si>
    <t>5457</t>
  </si>
  <si>
    <t>2485</t>
  </si>
  <si>
    <t>5460</t>
  </si>
  <si>
    <t>5467</t>
  </si>
  <si>
    <t>5474</t>
  </si>
  <si>
    <t>5586</t>
  </si>
  <si>
    <t>5593</t>
  </si>
  <si>
    <t>8136</t>
  </si>
  <si>
    <t>5607</t>
  </si>
  <si>
    <t>5614</t>
  </si>
  <si>
    <t>3542</t>
  </si>
  <si>
    <t>5621</t>
  </si>
  <si>
    <t>5628</t>
  </si>
  <si>
    <t>5642</t>
  </si>
  <si>
    <t>5656</t>
  </si>
  <si>
    <t>5663</t>
  </si>
  <si>
    <t>5670</t>
  </si>
  <si>
    <t>3510</t>
  </si>
  <si>
    <t>5726</t>
  </si>
  <si>
    <t>5733</t>
  </si>
  <si>
    <t>5740</t>
  </si>
  <si>
    <t>5747</t>
  </si>
  <si>
    <t>5754</t>
  </si>
  <si>
    <t>0126</t>
  </si>
  <si>
    <t>5780</t>
  </si>
  <si>
    <t>4375</t>
  </si>
  <si>
    <t>5810</t>
  </si>
  <si>
    <t>5817</t>
  </si>
  <si>
    <t>5824</t>
  </si>
  <si>
    <t>8137</t>
  </si>
  <si>
    <t>5859</t>
  </si>
  <si>
    <t>5852</t>
  </si>
  <si>
    <t>0238</t>
  </si>
  <si>
    <t>5866</t>
  </si>
  <si>
    <t>5901</t>
  </si>
  <si>
    <t>5985</t>
  </si>
  <si>
    <t>5992</t>
  </si>
  <si>
    <t>6964</t>
  </si>
  <si>
    <t>6022</t>
  </si>
  <si>
    <t>6027</t>
  </si>
  <si>
    <t>6069</t>
  </si>
  <si>
    <t>6104</t>
  </si>
  <si>
    <t>6113</t>
  </si>
  <si>
    <t>6083</t>
  </si>
  <si>
    <t>6118</t>
  </si>
  <si>
    <t>6125</t>
  </si>
  <si>
    <t>6174</t>
  </si>
  <si>
    <t>6181</t>
  </si>
  <si>
    <t>6195</t>
  </si>
  <si>
    <t>6216</t>
  </si>
  <si>
    <t>6223</t>
  </si>
  <si>
    <t>6230</t>
  </si>
  <si>
    <t>6237</t>
  </si>
  <si>
    <t>6244</t>
  </si>
  <si>
    <t>6251</t>
  </si>
  <si>
    <t>6293</t>
  </si>
  <si>
    <t>6300</t>
  </si>
  <si>
    <t>6307</t>
  </si>
  <si>
    <t>6328</t>
  </si>
  <si>
    <t>6370</t>
  </si>
  <si>
    <t>6321</t>
  </si>
  <si>
    <t>6335</t>
  </si>
  <si>
    <t>6354</t>
  </si>
  <si>
    <t>6384</t>
  </si>
  <si>
    <t>6412</t>
  </si>
  <si>
    <t>6440</t>
  </si>
  <si>
    <t>6419</t>
  </si>
  <si>
    <t>6426</t>
  </si>
  <si>
    <t>6461</t>
  </si>
  <si>
    <t>6470</t>
  </si>
  <si>
    <t>6475</t>
  </si>
  <si>
    <t>6482</t>
  </si>
  <si>
    <t>6545</t>
  </si>
  <si>
    <t>6608</t>
  </si>
  <si>
    <t>6615</t>
  </si>
  <si>
    <t>6678</t>
  </si>
  <si>
    <t>0469</t>
  </si>
  <si>
    <t>6685</t>
  </si>
  <si>
    <t>6692</t>
  </si>
  <si>
    <t>6713</t>
  </si>
  <si>
    <t>8132</t>
  </si>
  <si>
    <t>8113</t>
  </si>
  <si>
    <t>6720</t>
  </si>
  <si>
    <t>6734</t>
  </si>
  <si>
    <t>6748</t>
  </si>
  <si>
    <t>Purch. Svcs.</t>
  </si>
  <si>
    <t>Depreciation</t>
  </si>
  <si>
    <t>func_list</t>
  </si>
  <si>
    <t>program_list</t>
  </si>
  <si>
    <t>Placement</t>
  </si>
  <si>
    <t>ESY</t>
  </si>
  <si>
    <t>student_list</t>
  </si>
  <si>
    <t>DAYS_SWD</t>
  </si>
  <si>
    <t>Antigo Unified</t>
  </si>
  <si>
    <t>Beaver Dam Unified</t>
  </si>
  <si>
    <t>Boscobel Area</t>
  </si>
  <si>
    <t>Chetek-Weyerhaeuser Area</t>
  </si>
  <si>
    <t>Chippewa Falls Area Unified</t>
  </si>
  <si>
    <t>De Forest Area</t>
  </si>
  <si>
    <t>De Pere</t>
  </si>
  <si>
    <t>Drummond Area</t>
  </si>
  <si>
    <t>Florence County</t>
  </si>
  <si>
    <t>Fond du Lac</t>
  </si>
  <si>
    <t>Galesville-Ettrick-Trempealeau</t>
  </si>
  <si>
    <t>Goodman-Armstrong Creek</t>
  </si>
  <si>
    <t>Green Bay Area Public</t>
  </si>
  <si>
    <t>Hortonville Area</t>
  </si>
  <si>
    <t>La Crosse</t>
  </si>
  <si>
    <t>La Farge</t>
  </si>
  <si>
    <t>Lac du Flambeau #1</t>
  </si>
  <si>
    <t>Lake Geneva-Genoa City UHS</t>
  </si>
  <si>
    <t>Marshfield Unified</t>
  </si>
  <si>
    <t>Medford Area Public</t>
  </si>
  <si>
    <t>Menasha Joint</t>
  </si>
  <si>
    <t>Middleton-Cross Plains Area</t>
  </si>
  <si>
    <t>Mineral Point Unified</t>
  </si>
  <si>
    <t>Neenah Joint</t>
  </si>
  <si>
    <t>North Fond du Lac</t>
  </si>
  <si>
    <t>Oak Creek-Franklin Joint</t>
  </si>
  <si>
    <t>Oconto Falls Public</t>
  </si>
  <si>
    <t>Oconto Unified</t>
  </si>
  <si>
    <t>Plymouth Joint</t>
  </si>
  <si>
    <t>Prairie du Chien Area</t>
  </si>
  <si>
    <t>Prairie Farm Public</t>
  </si>
  <si>
    <t>Racine Unified</t>
  </si>
  <si>
    <t>Seneca Area</t>
  </si>
  <si>
    <t>Spooner Area</t>
  </si>
  <si>
    <t>Stevens Point Area Public</t>
  </si>
  <si>
    <t>Stone Bank</t>
  </si>
  <si>
    <t>Suring Public</t>
  </si>
  <si>
    <t>Two Rivers Public</t>
  </si>
  <si>
    <t>Waterford Graded J1</t>
  </si>
  <si>
    <t>Watertown Unified</t>
  </si>
  <si>
    <t>West Allis-West Milwaukee</t>
  </si>
  <si>
    <t>West De Pere</t>
  </si>
  <si>
    <t>Whitewater Unified</t>
  </si>
  <si>
    <t>PAYMENT_NUM</t>
  </si>
  <si>
    <t>AIDPAIDMONTH</t>
  </si>
  <si>
    <t>AIDPRORATION</t>
  </si>
  <si>
    <t>Health</t>
  </si>
  <si>
    <t>Applicant LEA:</t>
  </si>
  <si>
    <t>Student Deductible Revenues</t>
  </si>
  <si>
    <t>Sheet 5: Daily Rates for Specified Services</t>
  </si>
  <si>
    <t>Applicant Contact:</t>
  </si>
  <si>
    <t>NAME</t>
  </si>
  <si>
    <t>TITLE</t>
  </si>
  <si>
    <t>PHONE</t>
  </si>
  <si>
    <t>EXT.</t>
  </si>
  <si>
    <t>EMAIL</t>
  </si>
  <si>
    <t>grade_list</t>
  </si>
  <si>
    <t>primary_list</t>
  </si>
  <si>
    <t>PK</t>
  </si>
  <si>
    <t>K4</t>
  </si>
  <si>
    <t>KG</t>
  </si>
  <si>
    <t>A</t>
  </si>
  <si>
    <t>DB</t>
  </si>
  <si>
    <t>EBD</t>
  </si>
  <si>
    <t>H</t>
  </si>
  <si>
    <t>LD</t>
  </si>
  <si>
    <t>OHI</t>
  </si>
  <si>
    <t>OI</t>
  </si>
  <si>
    <t>SDD</t>
  </si>
  <si>
    <t>SL</t>
  </si>
  <si>
    <t>TBI</t>
  </si>
  <si>
    <t>V</t>
  </si>
  <si>
    <r>
      <t xml:space="preserve">This sheet is for entering the students who received special education and related services from the applicant, and for identifying the applicant agency and a contact for questions about the claim. It also pulls in data from the other sheets to determine the amount being claimed (90% of eligible costs) for each student. Students are linked between sheets by their WISEid.
</t>
    </r>
    <r>
      <rPr>
        <b/>
        <sz val="11"/>
        <color theme="1"/>
        <rFont val="Calibri"/>
        <family val="2"/>
        <scheme val="minor"/>
      </rPr>
      <t>Be sure to scroll to the right and enter Medicaid SBS and Open Enrollment Transfer revenue amounts where applicable.</t>
    </r>
  </si>
  <si>
    <t>This sheet is for identifying an applicant's programs, special education and related services for children identified with the same disability-related needs. These include (but are not limited to) cross-categorical, early childhood, and transition programs. Costs are converted to daily rates per FTE for use on sheet 4, Student Costs. Programs are linked between sheets by their IDs.</t>
  </si>
  <si>
    <t>Sheet 4: Program and Child-Specific Costs for Students</t>
  </si>
  <si>
    <t>This sheet is for entering and compiling the costs for each student receiving special education and related services by the applicant. Costs are identifed as either Program or Child-Specific. Program costs require you to enter the program ID, number of days the student was served, and the average daily FTE while the student was served by the program. Child-specific costs are entered individually and require more detail. Each line is tied to a student by their WISEid.</t>
  </si>
  <si>
    <t>Description</t>
  </si>
  <si>
    <t>Serial Number/VIN</t>
  </si>
  <si>
    <t>Date</t>
  </si>
  <si>
    <t>Used By</t>
  </si>
  <si>
    <t>Student/Program</t>
  </si>
  <si>
    <t>Purchased</t>
  </si>
  <si>
    <t>Purchase Cost</t>
  </si>
  <si>
    <t>Equipment Information</t>
  </si>
  <si>
    <t>Service Information</t>
  </si>
  <si>
    <t>Sheet 3: Program Identifications and Costs</t>
  </si>
  <si>
    <t>Sheet 2: Equipment Listing and Depreciation Calculation</t>
  </si>
  <si>
    <t>Salary/Benefits: Include Name &amp; Position/Assignment</t>
  </si>
  <si>
    <t>Depreciation: Copy Equipment Description from Sheet 2</t>
  </si>
  <si>
    <t>Projects 011,</t>
  </si>
  <si>
    <t>091 &amp; 092</t>
  </si>
  <si>
    <t>Projects 011,
091 &amp; 092</t>
  </si>
  <si>
    <t>Total Costs from This Claim</t>
  </si>
  <si>
    <t>less sheets 3&amp;4</t>
  </si>
  <si>
    <t>Total Costs from Applicant's PI-1505-SE</t>
  </si>
  <si>
    <t>DATESTAMP</t>
  </si>
  <si>
    <t>Verify Costs in Claim Against PI-1505-SE Data</t>
  </si>
  <si>
    <t>Wisconsin Department of Public Instruction | School Financial Services</t>
  </si>
  <si>
    <t>Claim Summary</t>
  </si>
  <si>
    <t>Number of Students:</t>
  </si>
  <si>
    <t>Total Student Costs:</t>
  </si>
  <si>
    <t>Sheet 1: Applicant Information, Student Roster, and Deductible Revenues</t>
  </si>
  <si>
    <t>Claim Certification</t>
  </si>
  <si>
    <t>A signed, scanned copy of this sheet must accompany the claim.</t>
  </si>
  <si>
    <t>NAME AND TITLE OF APPLICANT AGENCY OFFICIAL</t>
  </si>
  <si>
    <t>SIGNATURE OF AGENCY OFFICIAL</t>
  </si>
  <si>
    <t>I, THE UNDERSIGNED, CERTIFY that the information contained in this claim is complete and accurate to the best of my knowledge; that I am authorized by the applicant agency to submit this claim on their behalf; that the applicant agency enrolled the students included in this claim during the times indicated; and that the applicant agency provided special education and related services to all students included in this claim in accordance with all applicable state and federal laws.</t>
  </si>
  <si>
    <t>Daily Rates per Student</t>
  </si>
  <si>
    <t>Estimated Aid Eligibility:</t>
  </si>
  <si>
    <t>1. Applicant Roster</t>
  </si>
  <si>
    <t>2. Equipment</t>
  </si>
  <si>
    <t>Under the revision to PI 30, the full cost of purchasing a vehicle or other piece of equipment is no longer eligible for High Cost Special Education Aid in the year it was purchased. Instead, a depreciated amount equal to 20 percent of the purchase price is eligible during each of the five years after it is purchased. Additionally, equipment purchases must no longer be tied to a specific child. The depreciation cost can be identified with a particular program, or another child may use the item after the first one leaves, so long as the equipment is used specifically and only for special education and related services from the time of its purchase.</t>
  </si>
  <si>
    <t>3. Programs</t>
  </si>
  <si>
    <t>A program is a set of special education and related services for children identified with the same disability-related needs, such as a cross-categorical program, a transition program, or a shared specialized transportation route to and from an off-site service. Under the revision to PI 30, DPI is no longer evaluating the specific merits of programs serving small numbers of students. The purpose of this tab is to compile costs and compute daily rates for each program.</t>
  </si>
  <si>
    <t>4. Student Costs</t>
  </si>
  <si>
    <t>This tab is for entering programs and their costs, which first requires a program ID and title. You can specify your own program ID and both letters and numbers are allowed; for example, something like "CC3" for "Cross-Cat Class #3." Make sure to copy the ID for every row that includes a cost for that program.</t>
  </si>
  <si>
    <t>INSTRUCTIONS:</t>
  </si>
  <si>
    <t>Child-specific costs: Cost entry is exactly the same as on tab "3. Programs." More types are allowed for child-specific costs than for program costs. Types available in the dropdown are Salary, Benefits, Purchased Services, Placement, Transportation, Supplies, and ESY (extended school year).</t>
  </si>
  <si>
    <t>5. Specified Services</t>
  </si>
  <si>
    <t>6. Finalize</t>
  </si>
  <si>
    <t>This tab is for conducting a final check of your claim and submitting it. It will show a summary of the claim and a comparison of all the costs entered on all the tabs to your agency's PI-1505-SE Special Education Annual Report. If the costs in any function and type exceeds the PI-1505-SE, it will be highlighted and you will need to correct the claim.
Once you are satisfied that the claim is accurate, enter the name of the agency official who will certify the claim and then print this tab. Have the official sign it, and then scan a copy of the signed page to attach.
Again, DO NOT submit claims through regular email. The Excel file and scanned page must be submitted through Kiteworks, as discussed at the top of this Introduction.</t>
  </si>
  <si>
    <t>Minutes</t>
  </si>
  <si>
    <t>Unit of</t>
  </si>
  <si>
    <t>Students</t>
  </si>
  <si>
    <t>Periods</t>
  </si>
  <si>
    <t>Units</t>
  </si>
  <si>
    <t>Per Day</t>
  </si>
  <si>
    <t>Number</t>
  </si>
  <si>
    <t>of Days</t>
  </si>
  <si>
    <t>Per Unit</t>
  </si>
  <si>
    <t>CC</t>
  </si>
  <si>
    <t>Cross-Cat Classroom</t>
  </si>
  <si>
    <t>EXAMPLE - Teacher</t>
  </si>
  <si>
    <t>Speech &amp; Language</t>
  </si>
  <si>
    <t>EXAMPLE - Speech/language pathologist</t>
  </si>
  <si>
    <t>Program Cost Breakdown - Only Fund 27 (Special Education) Costs of Each Program</t>
  </si>
  <si>
    <t>- Number of Days: This is the number of school days that the program is provided. For a daily program meeting all year long, this is just your LEA's days of instruction. If it is not held daily, or started/ended partway through the year, enter only the number of days the program was actually held. For example, a life skills class held every other day of a 180-day year would have 90 (180 ÷ 2) entered here.</t>
  </si>
  <si>
    <t>- Units Per Day: This will determine what fraction of a day is used in determining a student's share of the program. Again, the number entered should make sense with the Unit of Service selected:
    * Minutes: This is the number of minutes each day the program is provided. For example, if a speech/language therapist works with students for most of a 380-minute day, taking 60 minutes for prep, then the units per day would be 320 (380 - 60).
    * Periods: This is the number of periods the class/program is held on a given day, NOT the total number of periods in the daily schedule. If the class/program is not held every day, enter the number of periods it is scheduled on the days it is held.
    * Days or Caseload: Always 1.</t>
  </si>
  <si>
    <t>- Students Per Unit: This is the number of students being served during each specified unit of service. How you think of this number will depend on the Unit of Service selected:
    * Minutes: Since minutes will generally be used with one-on-one therapy services, this will usually be 1.
    * Periods: This will be the average number of students in the class/program at a given time. One way to determine this would be to add all the numbers of students enrolled and reported for attendance each period on the September count date (or another point in time) and then divide the total by the number of periods that class/program is offered on the days it is held.
    * Days or Caseload: This is just the number of students in the program.</t>
  </si>
  <si>
    <t>- Unit of Service: This will determine how the other enrollment numbers will be applied to determine a student's share of the program. There are four options:
    (1) Minutes: This is best used for services like speech/language, occupational or physical therapy, where staff are working with one student at a time and their IEP specifies a certain number of minutes of service.
    (2) Periods: This is best used for a program that follows a building's class period schedule, such as a transition classroom in a high school.
    (3) Days: This is best used for a program that provides a daily service, such as an AM/PM transportation route.
    (4) Caseload: This is used if the district determines it most appropriate to allocate a program's costs equally across its caseload (number of students served), or if the district's records do not allow for one of the more detailed time-based units of service.</t>
  </si>
  <si>
    <t>Additionally, you will also need to provide data on the program's enrollment. A best practice is to figure out what to enter on a program's first cost line, and then copy and paste it to all the program's other cost lines. There are four pieces of enrollment information needed to determine daily rates for each program:</t>
  </si>
  <si>
    <t>Program costs:
- Enter the program ID from tab "3. Programs." The title you entered will appear next to it.
- The Unit of Service will populate from tab "3. Programs." For this student, enter the number of units per day they were served by the program (always 1 if the unit is Days or Caseload) and then the number of days that they were served.
The sheet will calculate an Average Daily FTE and the resulting amounts for the student.</t>
  </si>
  <si>
    <t>This sheet is for entering the costs of special education and related services for each student. As with the Programs tab, one student can have multiple lines, but each line should be for a separate cost. First, you will need to enter the student's WISEid, and then select which cost category you are using this line for: Program or Child-Specific. Depending on what you select, the other type's cells will gray themselves out.</t>
  </si>
  <si>
    <t>NOTE: Some column titles have tips that appear when you hover over them. They look like this:</t>
  </si>
  <si>
    <t>380 Objects</t>
  </si>
  <si>
    <t>90% of Eligible Costs</t>
  </si>
  <si>
    <t>Dr Howard Fuller Colleg Acad</t>
  </si>
  <si>
    <t>21st Century Preparatory School</t>
  </si>
  <si>
    <t>Darrell Lynn Hines Academy</t>
  </si>
  <si>
    <t>Downtown Montessori</t>
  </si>
  <si>
    <t>Dr Howard Fuller Collegiate Academy</t>
  </si>
  <si>
    <t>Isthmus Montessori Academy Public</t>
  </si>
  <si>
    <t>La Casa de Esperanza Charter School</t>
  </si>
  <si>
    <t>Milwaukee Math and Science Academy</t>
  </si>
  <si>
    <t>Milwaukee Scholars Charter School</t>
  </si>
  <si>
    <t>One City Expeditionary Elementary School</t>
  </si>
  <si>
    <t>Pathways High</t>
  </si>
  <si>
    <t>Penfield Montessori Academy</t>
  </si>
  <si>
    <t>Rocketship Education Wisconsin Inc</t>
  </si>
  <si>
    <t>Seeds of Health Inc</t>
  </si>
  <si>
    <t>Stellar Collegiate Charter School</t>
  </si>
  <si>
    <t>United Community Center Acosta Middle</t>
  </si>
  <si>
    <t>Woodlands School - State Street Campus</t>
  </si>
  <si>
    <t>This sheet calculates daily rates for social work, guidance, health, psychology, speech/language pathology, and audiology based on reported cost data from the PI-1505-SE Special Education Annual Report and enrollment data from the WISEdata submission.</t>
  </si>
  <si>
    <t>Once you have created an ID for the program, enter each individual cost of the program on its own line:
- Cost type: Select the appropriate type of cost that is allowed for programs in High Cost Special Education Aid. These are Salary, Benefits, Purchased Services, Transportation, Supplies, and Depreciation (of equipment).
- Cost description: When entering salary or benefits of an appropriately licensed teacher, paraprofessional, or pupil services provider, provide their name and WISEstaff position &amp; assignment. For depreciation, copy the exact equipment description from tab "2. Equipment." Otherwise, provide a brief description of the cost.
- WUFAR function: Select the function the cost was coded to. Again, the functions in the dropdown may be at a higher level than is used for reporting or your ledger.
- License EFN: The individual's license EFN is required for salary and benefit costs.
- The actual 2019-20 cost incurred, broken down as described above under "2. Equipment."</t>
  </si>
  <si>
    <t>Daily rates are computed for nonadministrative pupil services functions, based on expenditure data reported in your agency's PI-1505-SE and year end enrollment reported in WISEdata (as of the date this workbook was loaded).</t>
  </si>
  <si>
    <t>High Cost Special Education Aid | Interim Claim Form | 2020-21 Aid for Students Served in 2019-20</t>
  </si>
  <si>
    <t>IMPORTANT! Final payments may be prorated</t>
  </si>
  <si>
    <t>Claim Eligibility</t>
  </si>
  <si>
    <t>Total Days Enrolled - CCDEB Only</t>
  </si>
  <si>
    <t>6908</t>
  </si>
  <si>
    <t>Calumet Co</t>
  </si>
  <si>
    <t>High Cost Special Education Aid Workbook | 2021-22 Aid for Students Served in 2020-21</t>
  </si>
  <si>
    <r>
      <t xml:space="preserve">This worksheet is provided to assist school districts and independent charter schools with compiling data on significant nonadministrative costs incurred for providing special education and related services to their students in the 2020-21 school year, in order to claim High Cost Special Education Aid (Wis. Stats. </t>
    </r>
    <r>
      <rPr>
        <sz val="11"/>
        <color theme="1"/>
        <rFont val="Calibri"/>
        <family val="2"/>
      </rPr>
      <t>§ 115.881). Note that an eligible agency may claim only its own incurred costs.</t>
    </r>
  </si>
  <si>
    <t>On this tab, first select your LEA from the dropdown and enter your agency's contact for this High Cost Special Education Aid claim. Below that, enter the students who will be included in this claim. You will need the following information for each student your agency incurred costs for providing nonadministrative special education and related services in 2020-21:
- WISEid: The cost calculation is linked through the WISEid, so make sure this is correct.
- Name, date of birth, and grade enrolled.
- Primary disability: The dropdown includes the WISEdata disability reporting codes. See https://dpi.wi.gov/wise/data-elements/disability for details.
- Days enrolled: The number of days during the regular school year that the student was enrolled by your agency. This would be the same as the "possible days of attendance" used in WISEdata reporting. Do not include summer school or ESY.
- Medicaid SBS claims: The total amount claimed for Medicaid school-based services (SBS) provided to the student in 2020-21.</t>
  </si>
  <si>
    <t>If you have any items to include, you will need enter the following on this tab:
- A description of the item, its serial number or VIN, and the date it was purchased.
- Whether the item was used by a particular student or program in 2020-21.
    * If it was used by a student, enter their WISEid under "ID".
    * If it was used by a program, enter the Program ID from tab "3. Programs."
- The WUFAR function under which the purchase was coded. The function shown in the dropdown may be at a higher level than the function shown in your accounting system or used for DPI reporting (e.g. 159000 rather than 159100).
- The purchase cost of the item, broken down between:
    * Directly aid eligible (project 011, 091, or 092)
    * Aid eligible via transit (objects 382/386, project 019, would be 011 if the cost was directly yours)
    * Other local costs (project 019)
    * All grant funded costs (any grant project)</t>
  </si>
  <si>
    <t>This sheet is for listing any equipment used in 2020-21 by a program listed on sheet 3, or an individual student listed on sheet 4. The equipment must have been purchased by the applicant within the last 5 years and used exclusively for special education and related services during that time. A depreciated amount equal to 20% of the purchase cost is eligible to be claimed.</t>
  </si>
  <si>
    <t>Depreciation in 2020-21</t>
  </si>
  <si>
    <t>in 2020-21</t>
  </si>
  <si>
    <t>Total Costs from This Claim: Includes costs from sheets 3 (Programs) and 4 (Student Costs) plus any equipment purchases from sheet 2 made in 2020-21.</t>
  </si>
  <si>
    <t>Milestone Democratic Sch</t>
  </si>
  <si>
    <t>8145</t>
  </si>
  <si>
    <t>Milestone Democratic School</t>
  </si>
  <si>
    <t>8146</t>
  </si>
  <si>
    <t>WOLI/Akii'gikinoo'amaading Environmental</t>
  </si>
  <si>
    <t>JAN</t>
  </si>
  <si>
    <t>01/05/2022</t>
  </si>
  <si>
    <t>Open Enrl</t>
  </si>
  <si>
    <t>Actual Cost</t>
  </si>
  <si>
    <t>Data as of January 13,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</si>
</sst>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_);\(0\)"/>
    <numFmt numFmtId="166" formatCode="[&lt;=9999999]###\-####;\(###\)\ ###\-####"/>
  </numFmts>
  <fonts count="16" x14ac:knownFonts="1">
    <font>
      <sz val="11"/>
      <color theme="1"/>
      <name val="Calibri"/>
      <family val="2"/>
      <scheme val="minor"/>
    </font>
    <font>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9"/>
      <color indexed="81"/>
      <name val="Tahoma"/>
      <family val="2"/>
    </font>
    <font>
      <u/>
      <sz val="9"/>
      <color indexed="81"/>
      <name val="Tahoma"/>
      <family val="2"/>
    </font>
    <font>
      <sz val="11"/>
      <color theme="1"/>
      <name val="Calibri"/>
      <family val="2"/>
    </font>
    <font>
      <b/>
      <i/>
      <sz val="11"/>
      <color theme="1"/>
      <name val="Calibri"/>
      <family val="2"/>
      <scheme val="minor"/>
    </font>
    <font>
      <b/>
      <sz val="11"/>
      <color theme="1"/>
      <name val="Calibri"/>
      <family val="2"/>
      <scheme val="minor"/>
    </font>
    <font>
      <sz val="9"/>
      <color theme="1"/>
      <name val="Calibri"/>
      <family val="2"/>
      <scheme val="minor"/>
    </font>
    <font>
      <b/>
      <u/>
      <sz val="11"/>
      <color theme="1"/>
      <name val="Calibri"/>
      <family val="2"/>
      <scheme val="minor"/>
    </font>
    <font>
      <b/>
      <sz val="12"/>
      <color theme="1"/>
      <name val="Calibri"/>
      <family val="2"/>
      <scheme val="minor"/>
    </font>
    <font>
      <b/>
      <sz val="11"/>
      <color theme="0"/>
      <name val="Calibri"/>
      <family val="2"/>
      <scheme val="minor"/>
    </font>
    <font>
      <b/>
      <sz val="9"/>
      <color indexed="81"/>
      <name val="Tahoma"/>
      <charset val="1"/>
    </font>
    <font>
      <b/>
      <i/>
      <sz val="11"/>
      <color rgb="FFC0000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9" tint="-0.249977111117893"/>
        <bgColor indexed="64"/>
      </patternFill>
    </fill>
  </fills>
  <borders count="107">
    <border>
      <left/>
      <right/>
      <top/>
      <bottom/>
      <diagonal/>
    </border>
    <border>
      <left/>
      <right/>
      <top style="thin">
        <color indexed="64"/>
      </top>
      <bottom style="thin">
        <color theme="0"/>
      </bottom>
      <diagonal/>
    </border>
    <border>
      <left/>
      <right/>
      <top/>
      <bottom style="thin">
        <color theme="0"/>
      </bottom>
      <diagonal/>
    </border>
    <border>
      <left/>
      <right style="thin">
        <color theme="0"/>
      </right>
      <top/>
      <bottom style="thin">
        <color theme="0"/>
      </bottom>
      <diagonal/>
    </border>
    <border>
      <left/>
      <right/>
      <top style="thin">
        <color indexed="64"/>
      </top>
      <bottom/>
      <diagonal/>
    </border>
    <border>
      <left/>
      <right style="thin">
        <color theme="0"/>
      </right>
      <top style="thin">
        <color auto="1"/>
      </top>
      <bottom style="thin">
        <color theme="0"/>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0"/>
      </left>
      <right style="thin">
        <color theme="0"/>
      </right>
      <top/>
      <bottom style="thin">
        <color theme="0"/>
      </bottom>
      <diagonal/>
    </border>
    <border>
      <left/>
      <right style="thin">
        <color indexed="64"/>
      </right>
      <top/>
      <bottom/>
      <diagonal/>
    </border>
    <border>
      <left/>
      <right style="thin">
        <color indexed="64"/>
      </right>
      <top/>
      <bottom style="thin">
        <color indexed="64"/>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theme="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theme="0"/>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indexed="64"/>
      </left>
      <right/>
      <top style="thin">
        <color indexed="64"/>
      </top>
      <bottom style="thin">
        <color theme="0"/>
      </bottom>
      <diagonal/>
    </border>
    <border>
      <left style="thin">
        <color indexed="64"/>
      </left>
      <right/>
      <top/>
      <bottom style="thin">
        <color theme="0"/>
      </bottom>
      <diagonal/>
    </border>
    <border>
      <left style="thin">
        <color indexed="64"/>
      </left>
      <right/>
      <top style="thin">
        <color theme="0"/>
      </top>
      <bottom/>
      <diagonal/>
    </border>
    <border>
      <left/>
      <right style="thin">
        <color theme="0"/>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2"/>
      </right>
      <top style="thin">
        <color indexed="64"/>
      </top>
      <bottom style="thin">
        <color indexed="64"/>
      </bottom>
      <diagonal/>
    </border>
    <border>
      <left style="thin">
        <color theme="2"/>
      </left>
      <right style="thin">
        <color theme="2"/>
      </right>
      <top style="thin">
        <color indexed="64"/>
      </top>
      <bottom style="thin">
        <color indexed="64"/>
      </bottom>
      <diagonal/>
    </border>
    <border>
      <left style="thin">
        <color theme="2"/>
      </left>
      <right style="thin">
        <color indexed="64"/>
      </right>
      <top style="thin">
        <color indexed="64"/>
      </top>
      <bottom style="thin">
        <color indexed="64"/>
      </bottom>
      <diagonal/>
    </border>
    <border>
      <left/>
      <right/>
      <top style="thin">
        <color theme="0"/>
      </top>
      <bottom style="thin">
        <color theme="0"/>
      </bottom>
      <diagonal/>
    </border>
    <border>
      <left/>
      <right style="thin">
        <color theme="2"/>
      </right>
      <top style="thin">
        <color indexed="64"/>
      </top>
      <bottom/>
      <diagonal/>
    </border>
    <border>
      <left style="thin">
        <color theme="2"/>
      </left>
      <right style="thin">
        <color theme="2"/>
      </right>
      <top style="thin">
        <color indexed="64"/>
      </top>
      <bottom/>
      <diagonal/>
    </border>
    <border>
      <left style="thin">
        <color theme="2"/>
      </left>
      <right style="thin">
        <color indexed="64"/>
      </right>
      <top style="thin">
        <color indexed="64"/>
      </top>
      <bottom/>
      <diagonal/>
    </border>
    <border>
      <left/>
      <right style="thin">
        <color theme="2"/>
      </right>
      <top/>
      <bottom style="thin">
        <color indexed="64"/>
      </bottom>
      <diagonal/>
    </border>
    <border>
      <left style="thin">
        <color theme="2"/>
      </left>
      <right style="thin">
        <color theme="2"/>
      </right>
      <top/>
      <bottom style="thin">
        <color indexed="64"/>
      </bottom>
      <diagonal/>
    </border>
    <border>
      <left style="thin">
        <color theme="2"/>
      </left>
      <right style="thin">
        <color indexed="64"/>
      </right>
      <top/>
      <bottom style="thin">
        <color indexed="64"/>
      </bottom>
      <diagonal/>
    </border>
    <border>
      <left style="thin">
        <color indexed="64"/>
      </left>
      <right style="thin">
        <color theme="2"/>
      </right>
      <top style="thin">
        <color indexed="64"/>
      </top>
      <bottom/>
      <diagonal/>
    </border>
    <border>
      <left style="thin">
        <color indexed="64"/>
      </left>
      <right style="thin">
        <color theme="2"/>
      </right>
      <top/>
      <bottom style="thin">
        <color indexed="64"/>
      </bottom>
      <diagonal/>
    </border>
    <border>
      <left style="thin">
        <color theme="2"/>
      </left>
      <right/>
      <top style="thin">
        <color indexed="64"/>
      </top>
      <bottom/>
      <diagonal/>
    </border>
    <border>
      <left style="thin">
        <color theme="2"/>
      </left>
      <right/>
      <top/>
      <bottom style="thin">
        <color indexed="64"/>
      </bottom>
      <diagonal/>
    </border>
    <border>
      <left style="thin">
        <color indexed="64"/>
      </left>
      <right style="thin">
        <color theme="2"/>
      </right>
      <top style="thin">
        <color indexed="64"/>
      </top>
      <bottom style="thin">
        <color theme="2"/>
      </bottom>
      <diagonal/>
    </border>
    <border>
      <left style="thin">
        <color theme="2"/>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
      <left style="thin">
        <color indexed="64"/>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style="thin">
        <color indexed="64"/>
      </left>
      <right style="thin">
        <color theme="2"/>
      </right>
      <top style="thin">
        <color theme="2"/>
      </top>
      <bottom style="thin">
        <color indexed="64"/>
      </bottom>
      <diagonal/>
    </border>
    <border>
      <left style="thin">
        <color theme="2"/>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style="thin">
        <color indexed="64"/>
      </left>
      <right style="thin">
        <color indexed="64"/>
      </right>
      <top style="thin">
        <color theme="0"/>
      </top>
      <bottom style="thin">
        <color indexed="64"/>
      </bottom>
      <diagonal/>
    </border>
    <border>
      <left/>
      <right style="thin">
        <color theme="0"/>
      </right>
      <top style="thin">
        <color theme="0"/>
      </top>
      <bottom style="thin">
        <color indexed="64"/>
      </bottom>
      <diagonal/>
    </border>
    <border>
      <left/>
      <right style="thin">
        <color indexed="64"/>
      </right>
      <top style="thin">
        <color theme="0"/>
      </top>
      <bottom style="thin">
        <color indexed="64"/>
      </bottom>
      <diagonal/>
    </border>
    <border>
      <left/>
      <right style="thin">
        <color theme="2"/>
      </right>
      <top style="thin">
        <color indexed="64"/>
      </top>
      <bottom style="thin">
        <color theme="2"/>
      </bottom>
      <diagonal/>
    </border>
    <border>
      <left/>
      <right/>
      <top style="thin">
        <color theme="0"/>
      </top>
      <bottom style="thin">
        <color indexed="64"/>
      </bottom>
      <diagonal/>
    </border>
    <border>
      <left style="thin">
        <color indexed="64"/>
      </left>
      <right style="thin">
        <color theme="2"/>
      </right>
      <top/>
      <bottom style="thin">
        <color theme="2"/>
      </bottom>
      <diagonal/>
    </border>
    <border>
      <left style="thin">
        <color theme="2"/>
      </left>
      <right style="thin">
        <color indexed="64"/>
      </right>
      <top/>
      <bottom style="thin">
        <color theme="2"/>
      </bottom>
      <diagonal/>
    </border>
    <border>
      <left/>
      <right style="thin">
        <color theme="2"/>
      </right>
      <top/>
      <bottom style="thin">
        <color theme="2"/>
      </bottom>
      <diagonal/>
    </border>
    <border>
      <left style="thin">
        <color theme="2"/>
      </left>
      <right style="thin">
        <color theme="2"/>
      </right>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indexed="64"/>
      </left>
      <right style="thin">
        <color theme="2"/>
      </right>
      <top/>
      <bottom/>
      <diagonal/>
    </border>
    <border>
      <left style="thin">
        <color theme="2"/>
      </left>
      <right style="thin">
        <color indexed="64"/>
      </right>
      <top/>
      <bottom/>
      <diagonal/>
    </border>
    <border>
      <left/>
      <right style="thin">
        <color theme="2"/>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theme="2"/>
      </left>
      <right style="thin">
        <color theme="2"/>
      </right>
      <top style="thin">
        <color theme="2"/>
      </top>
      <bottom/>
      <diagonal/>
    </border>
    <border>
      <left/>
      <right style="thin">
        <color indexed="64"/>
      </right>
      <top/>
      <bottom style="thin">
        <color theme="2"/>
      </bottom>
      <diagonal/>
    </border>
    <border>
      <left/>
      <right style="thin">
        <color indexed="64"/>
      </right>
      <top style="thin">
        <color theme="2"/>
      </top>
      <bottom style="thin">
        <color theme="2"/>
      </bottom>
      <diagonal/>
    </border>
    <border>
      <left/>
      <right style="thin">
        <color indexed="64"/>
      </right>
      <top style="thin">
        <color theme="2"/>
      </top>
      <bottom style="thin">
        <color indexed="64"/>
      </bottom>
      <diagonal/>
    </border>
    <border>
      <left style="thin">
        <color indexed="64"/>
      </left>
      <right style="thin">
        <color indexed="64"/>
      </right>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style="thin">
        <color indexed="64"/>
      </bottom>
      <diagonal/>
    </border>
    <border>
      <left style="thin">
        <color theme="2"/>
      </left>
      <right style="thin">
        <color theme="2"/>
      </right>
      <top/>
      <bottom/>
      <diagonal/>
    </border>
    <border>
      <left style="thin">
        <color indexed="64"/>
      </left>
      <right/>
      <top style="thin">
        <color indexed="64"/>
      </top>
      <bottom style="thin">
        <color theme="2"/>
      </bottom>
      <diagonal/>
    </border>
    <border>
      <left style="thin">
        <color theme="2"/>
      </left>
      <right/>
      <top/>
      <bottom/>
      <diagonal/>
    </border>
    <border>
      <left style="thin">
        <color theme="0"/>
      </left>
      <right/>
      <top/>
      <bottom style="thin">
        <color theme="0"/>
      </bottom>
      <diagonal/>
    </border>
    <border>
      <left style="thin">
        <color theme="0"/>
      </left>
      <right/>
      <top/>
      <bottom style="thin">
        <color theme="2"/>
      </bottom>
      <diagonal/>
    </border>
    <border>
      <left style="thin">
        <color theme="0"/>
      </left>
      <right/>
      <top/>
      <bottom style="thin">
        <color indexed="64"/>
      </bottom>
      <diagonal/>
    </border>
    <border>
      <left style="thin">
        <color theme="2"/>
      </left>
      <right style="thin">
        <color indexed="64"/>
      </right>
      <top style="thin">
        <color indexed="64"/>
      </top>
      <bottom style="thin">
        <color theme="0"/>
      </bottom>
      <diagonal/>
    </border>
    <border>
      <left style="thin">
        <color theme="2"/>
      </left>
      <right style="thin">
        <color indexed="64"/>
      </right>
      <top style="thin">
        <color theme="0"/>
      </top>
      <bottom style="thin">
        <color theme="0"/>
      </bottom>
      <diagonal/>
    </border>
    <border>
      <left style="thin">
        <color theme="2"/>
      </left>
      <right style="thin">
        <color indexed="64"/>
      </right>
      <top style="thin">
        <color theme="0"/>
      </top>
      <bottom style="thin">
        <color indexed="64"/>
      </bottom>
      <diagonal/>
    </border>
    <border>
      <left/>
      <right style="thin">
        <color auto="1"/>
      </right>
      <top style="thin">
        <color indexed="64"/>
      </top>
      <bottom style="thin">
        <color theme="2"/>
      </bottom>
      <diagonal/>
    </border>
    <border>
      <left style="thin">
        <color indexed="64"/>
      </left>
      <right style="thin">
        <color auto="1"/>
      </right>
      <top style="thin">
        <color indexed="64"/>
      </top>
      <bottom style="thin">
        <color theme="2"/>
      </bottom>
      <diagonal/>
    </border>
    <border>
      <left style="thin">
        <color theme="2"/>
      </left>
      <right/>
      <top style="thin">
        <color indexed="64"/>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2"/>
      </left>
      <right/>
      <top/>
      <bottom style="thin">
        <color theme="2"/>
      </bottom>
      <diagonal/>
    </border>
    <border>
      <left style="thin">
        <color indexed="64"/>
      </left>
      <right style="thin">
        <color indexed="64"/>
      </right>
      <top style="thin">
        <color indexed="64"/>
      </top>
      <bottom/>
      <diagonal/>
    </border>
    <border>
      <left style="thin">
        <color indexed="64"/>
      </left>
      <right/>
      <top style="thin">
        <color theme="2"/>
      </top>
      <bottom style="thin">
        <color theme="2"/>
      </bottom>
      <diagonal/>
    </border>
    <border>
      <left style="thin">
        <color indexed="64"/>
      </left>
      <right/>
      <top style="thin">
        <color theme="2"/>
      </top>
      <bottom style="thin">
        <color indexed="64"/>
      </bottom>
      <diagonal/>
    </border>
    <border>
      <left/>
      <right style="thin">
        <color indexed="64"/>
      </right>
      <top style="thin">
        <color theme="0"/>
      </top>
      <bottom style="thin">
        <color theme="0"/>
      </bottom>
      <diagonal/>
    </border>
    <border>
      <left style="thin">
        <color auto="1"/>
      </left>
      <right style="thin">
        <color theme="0"/>
      </right>
      <top/>
      <bottom style="thin">
        <color auto="1"/>
      </bottom>
      <diagonal/>
    </border>
    <border>
      <left/>
      <right style="thin">
        <color indexed="64"/>
      </right>
      <top style="thin">
        <color theme="2"/>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8">
    <xf numFmtId="0" fontId="0" fillId="0" borderId="0" xfId="0"/>
    <xf numFmtId="0" fontId="0" fillId="0" borderId="0" xfId="0" applyAlignment="1">
      <alignment horizontal="center"/>
    </xf>
    <xf numFmtId="43" fontId="0" fillId="0" borderId="0" xfId="1" applyFont="1"/>
    <xf numFmtId="164" fontId="0" fillId="0" borderId="0" xfId="1" applyNumberFormat="1" applyFont="1"/>
    <xf numFmtId="43" fontId="0" fillId="2" borderId="2" xfId="1" applyFont="1" applyFill="1" applyBorder="1"/>
    <xf numFmtId="1" fontId="0" fillId="0" borderId="0" xfId="0" applyNumberFormat="1" applyAlignment="1">
      <alignment horizontal="center"/>
    </xf>
    <xf numFmtId="0" fontId="2" fillId="0" borderId="0" xfId="1" applyNumberFormat="1" applyFont="1" applyAlignment="1">
      <alignment horizontal="center"/>
    </xf>
    <xf numFmtId="14" fontId="0" fillId="0" borderId="0" xfId="0" applyNumberFormat="1" applyAlignment="1">
      <alignment horizontal="center"/>
    </xf>
    <xf numFmtId="0" fontId="2" fillId="0" borderId="0" xfId="0" applyNumberFormat="1" applyFont="1" applyAlignment="1">
      <alignment horizontal="center"/>
    </xf>
    <xf numFmtId="0" fontId="0" fillId="0" borderId="0" xfId="0" applyBorder="1"/>
    <xf numFmtId="0" fontId="2" fillId="0" borderId="9" xfId="0" applyFont="1" applyBorder="1" applyAlignment="1">
      <alignment horizontal="center"/>
    </xf>
    <xf numFmtId="0" fontId="2" fillId="0" borderId="9" xfId="1" applyNumberFormat="1" applyFont="1" applyBorder="1" applyAlignment="1">
      <alignment horizontal="center"/>
    </xf>
    <xf numFmtId="0" fontId="0" fillId="0" borderId="16" xfId="0" applyBorder="1"/>
    <xf numFmtId="0" fontId="2" fillId="0" borderId="16" xfId="1" applyNumberFormat="1" applyFont="1" applyBorder="1" applyAlignment="1">
      <alignment horizontal="center"/>
    </xf>
    <xf numFmtId="43" fontId="0" fillId="2" borderId="6" xfId="1" applyFont="1" applyFill="1" applyBorder="1"/>
    <xf numFmtId="43" fontId="0" fillId="2" borderId="3" xfId="1" applyFont="1" applyFill="1" applyBorder="1"/>
    <xf numFmtId="43" fontId="0" fillId="2" borderId="8" xfId="1" applyFont="1" applyFill="1" applyBorder="1"/>
    <xf numFmtId="43" fontId="0" fillId="2" borderId="11" xfId="1" applyFont="1" applyFill="1" applyBorder="1"/>
    <xf numFmtId="43" fontId="0" fillId="2" borderId="13" xfId="1" applyFont="1" applyFill="1" applyBorder="1"/>
    <xf numFmtId="43" fontId="0" fillId="2" borderId="17" xfId="1" applyFont="1" applyFill="1" applyBorder="1"/>
    <xf numFmtId="43" fontId="0" fillId="2" borderId="21" xfId="1" applyFont="1" applyFill="1" applyBorder="1"/>
    <xf numFmtId="0" fontId="8" fillId="0" borderId="22" xfId="1" applyNumberFormat="1" applyFont="1" applyBorder="1" applyAlignment="1">
      <alignment horizontal="center"/>
    </xf>
    <xf numFmtId="0" fontId="8" fillId="0" borderId="15" xfId="1" applyNumberFormat="1" applyFont="1" applyBorder="1" applyAlignment="1">
      <alignment horizontal="center"/>
    </xf>
    <xf numFmtId="43" fontId="0" fillId="2" borderId="20" xfId="1" applyFont="1" applyFill="1" applyBorder="1"/>
    <xf numFmtId="0" fontId="2" fillId="0" borderId="0" xfId="1" applyNumberFormat="1" applyFont="1" applyAlignment="1">
      <alignment horizontal="center"/>
    </xf>
    <xf numFmtId="0" fontId="0" fillId="0" borderId="0" xfId="0" applyNumberFormat="1"/>
    <xf numFmtId="0" fontId="9" fillId="2" borderId="0" xfId="0" applyFont="1" applyFill="1" applyAlignment="1">
      <alignment horizontal="center"/>
    </xf>
    <xf numFmtId="0" fontId="0" fillId="0" borderId="0" xfId="0" applyAlignment="1">
      <alignment wrapText="1"/>
    </xf>
    <xf numFmtId="0" fontId="0" fillId="0" borderId="0" xfId="0" applyProtection="1"/>
    <xf numFmtId="0" fontId="2" fillId="0" borderId="0" xfId="0" applyFont="1" applyProtection="1"/>
    <xf numFmtId="0" fontId="2" fillId="0" borderId="7" xfId="0" applyFont="1" applyBorder="1" applyAlignment="1" applyProtection="1">
      <alignment horizontal="center"/>
    </xf>
    <xf numFmtId="0" fontId="0" fillId="0" borderId="0" xfId="0" applyAlignment="1" applyProtection="1">
      <alignment horizontal="left"/>
    </xf>
    <xf numFmtId="0" fontId="0" fillId="0" borderId="0" xfId="0" applyBorder="1" applyAlignment="1" applyProtection="1">
      <alignment horizontal="center"/>
    </xf>
    <xf numFmtId="43" fontId="0" fillId="2" borderId="24" xfId="1" applyFont="1" applyFill="1" applyBorder="1" applyProtection="1"/>
    <xf numFmtId="43" fontId="0" fillId="2" borderId="25" xfId="1" applyFont="1" applyFill="1" applyBorder="1" applyProtection="1"/>
    <xf numFmtId="43" fontId="0" fillId="2" borderId="26" xfId="1" applyFont="1" applyFill="1" applyBorder="1" applyProtection="1"/>
    <xf numFmtId="43" fontId="0" fillId="2" borderId="32" xfId="1" applyFont="1" applyFill="1" applyBorder="1" applyProtection="1"/>
    <xf numFmtId="43" fontId="0" fillId="2" borderId="27" xfId="1" applyFont="1" applyFill="1" applyBorder="1" applyProtection="1"/>
    <xf numFmtId="43" fontId="0" fillId="2" borderId="6" xfId="1" applyFont="1" applyFill="1" applyBorder="1" applyProtection="1"/>
    <xf numFmtId="43" fontId="0" fillId="2" borderId="28" xfId="1" applyFont="1" applyFill="1" applyBorder="1" applyProtection="1"/>
    <xf numFmtId="43" fontId="0" fillId="2" borderId="33" xfId="1" applyFont="1" applyFill="1" applyBorder="1" applyProtection="1"/>
    <xf numFmtId="0" fontId="0" fillId="0" borderId="0" xfId="0" applyAlignment="1" applyProtection="1">
      <alignment horizontal="left" indent="1"/>
    </xf>
    <xf numFmtId="43" fontId="0" fillId="2" borderId="29" xfId="1" applyFont="1" applyFill="1" applyBorder="1" applyProtection="1"/>
    <xf numFmtId="43" fontId="0" fillId="2" borderId="30" xfId="1" applyFont="1" applyFill="1" applyBorder="1" applyProtection="1"/>
    <xf numFmtId="43" fontId="0" fillId="2" borderId="31" xfId="1" applyFont="1" applyFill="1" applyBorder="1" applyProtection="1"/>
    <xf numFmtId="43" fontId="0" fillId="2" borderId="19" xfId="1" applyFont="1" applyFill="1" applyBorder="1" applyProtection="1"/>
    <xf numFmtId="43" fontId="0" fillId="2" borderId="5" xfId="0" applyNumberFormat="1" applyFill="1" applyBorder="1" applyProtection="1"/>
    <xf numFmtId="43" fontId="0" fillId="2" borderId="1" xfId="0" applyNumberFormat="1" applyFill="1" applyBorder="1" applyProtection="1"/>
    <xf numFmtId="43" fontId="0" fillId="2" borderId="18" xfId="0" applyNumberFormat="1" applyFill="1" applyBorder="1" applyProtection="1"/>
    <xf numFmtId="164" fontId="0" fillId="2" borderId="34" xfId="0" applyNumberFormat="1" applyFill="1" applyBorder="1" applyProtection="1"/>
    <xf numFmtId="0" fontId="0" fillId="0" borderId="0" xfId="0" applyAlignment="1" applyProtection="1">
      <alignment horizontal="right"/>
    </xf>
    <xf numFmtId="43" fontId="0" fillId="2" borderId="35" xfId="0" applyNumberFormat="1" applyFill="1" applyBorder="1" applyProtection="1"/>
    <xf numFmtId="0" fontId="10" fillId="0" borderId="0" xfId="0" applyFont="1" applyAlignment="1">
      <alignment horizontal="center" vertical="top"/>
    </xf>
    <xf numFmtId="0" fontId="10" fillId="0" borderId="0" xfId="0" applyFont="1" applyAlignment="1">
      <alignment vertical="top"/>
    </xf>
    <xf numFmtId="0" fontId="0" fillId="0" borderId="36" xfId="0" applyBorder="1" applyProtection="1">
      <protection locked="0"/>
    </xf>
    <xf numFmtId="43" fontId="0" fillId="2" borderId="41" xfId="1" applyFont="1" applyFill="1" applyBorder="1"/>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1" applyNumberFormat="1" applyFont="1" applyBorder="1" applyAlignment="1">
      <alignment horizontal="center"/>
    </xf>
    <xf numFmtId="0" fontId="2" fillId="0" borderId="43" xfId="1" applyNumberFormat="1" applyFont="1" applyBorder="1" applyAlignment="1">
      <alignment horizontal="center"/>
    </xf>
    <xf numFmtId="0" fontId="2" fillId="0" borderId="44" xfId="1" applyNumberFormat="1" applyFont="1" applyBorder="1" applyAlignment="1">
      <alignment horizontal="center"/>
    </xf>
    <xf numFmtId="0" fontId="2" fillId="0" borderId="49" xfId="1" applyNumberFormat="1" applyFont="1" applyBorder="1" applyAlignment="1">
      <alignment horizontal="center"/>
    </xf>
    <xf numFmtId="0" fontId="2" fillId="0" borderId="46" xfId="1" applyNumberFormat="1" applyFont="1" applyBorder="1" applyAlignment="1">
      <alignment horizontal="center"/>
    </xf>
    <xf numFmtId="0" fontId="2" fillId="0" borderId="47" xfId="1" applyNumberFormat="1" applyFont="1" applyBorder="1" applyAlignment="1">
      <alignment horizontal="center"/>
    </xf>
    <xf numFmtId="0" fontId="2" fillId="0" borderId="47" xfId="1" quotePrefix="1" applyNumberFormat="1" applyFont="1" applyBorder="1" applyAlignment="1">
      <alignment horizontal="center"/>
    </xf>
    <xf numFmtId="0" fontId="2" fillId="0" borderId="48" xfId="1" applyNumberFormat="1" applyFont="1" applyFill="1" applyBorder="1" applyAlignment="1">
      <alignment horizontal="center"/>
    </xf>
    <xf numFmtId="0" fontId="2" fillId="0" borderId="50" xfId="1" applyNumberFormat="1" applyFont="1" applyFill="1" applyBorder="1" applyAlignment="1">
      <alignment horizontal="center"/>
    </xf>
    <xf numFmtId="0" fontId="2" fillId="0" borderId="49" xfId="1" applyNumberFormat="1" applyFont="1" applyFill="1" applyBorder="1" applyAlignment="1">
      <alignment horizontal="center"/>
    </xf>
    <xf numFmtId="0" fontId="2" fillId="0" borderId="51" xfId="1" applyNumberFormat="1" applyFont="1" applyFill="1" applyBorder="1" applyAlignment="1">
      <alignment horizontal="center"/>
    </xf>
    <xf numFmtId="0" fontId="0" fillId="0" borderId="52" xfId="0" applyBorder="1" applyAlignment="1" applyProtection="1">
      <alignment horizontal="center"/>
      <protection locked="0"/>
    </xf>
    <xf numFmtId="0" fontId="0" fillId="0" borderId="53" xfId="0" applyBorder="1" applyAlignment="1" applyProtection="1">
      <alignment horizontal="left" indent="1"/>
      <protection locked="0"/>
    </xf>
    <xf numFmtId="14" fontId="0" fillId="0" borderId="53" xfId="0" applyNumberFormat="1" applyBorder="1" applyAlignment="1" applyProtection="1">
      <alignment horizontal="center"/>
      <protection locked="0"/>
    </xf>
    <xf numFmtId="0" fontId="0" fillId="0" borderId="53" xfId="0" applyBorder="1" applyAlignment="1" applyProtection="1">
      <alignment horizontal="center"/>
      <protection locked="0"/>
    </xf>
    <xf numFmtId="164" fontId="0" fillId="0" borderId="54" xfId="1" applyNumberFormat="1" applyFont="1" applyBorder="1" applyProtection="1">
      <protection locked="0"/>
    </xf>
    <xf numFmtId="0" fontId="0" fillId="0" borderId="55" xfId="0" applyBorder="1" applyAlignment="1" applyProtection="1">
      <alignment horizontal="center"/>
      <protection locked="0"/>
    </xf>
    <xf numFmtId="0" fontId="0" fillId="0" borderId="56" xfId="0" applyBorder="1" applyAlignment="1" applyProtection="1">
      <alignment horizontal="left" indent="1"/>
      <protection locked="0"/>
    </xf>
    <xf numFmtId="14" fontId="0" fillId="0" borderId="56" xfId="0" applyNumberFormat="1" applyBorder="1" applyAlignment="1" applyProtection="1">
      <alignment horizontal="center"/>
      <protection locked="0"/>
    </xf>
    <xf numFmtId="0" fontId="0" fillId="0" borderId="56" xfId="0" applyBorder="1" applyAlignment="1" applyProtection="1">
      <alignment horizontal="center"/>
      <protection locked="0"/>
    </xf>
    <xf numFmtId="164" fontId="0" fillId="0" borderId="57" xfId="1" applyNumberFormat="1" applyFont="1" applyBorder="1" applyProtection="1">
      <protection locked="0"/>
    </xf>
    <xf numFmtId="0" fontId="0" fillId="0" borderId="58" xfId="0" applyBorder="1" applyAlignment="1" applyProtection="1">
      <alignment horizontal="center"/>
      <protection locked="0"/>
    </xf>
    <xf numFmtId="0" fontId="0" fillId="0" borderId="59" xfId="0" applyBorder="1" applyAlignment="1" applyProtection="1">
      <alignment horizontal="left" indent="1"/>
      <protection locked="0"/>
    </xf>
    <xf numFmtId="14" fontId="0" fillId="0" borderId="59" xfId="0" applyNumberFormat="1" applyBorder="1" applyAlignment="1" applyProtection="1">
      <alignment horizontal="center"/>
      <protection locked="0"/>
    </xf>
    <xf numFmtId="0" fontId="0" fillId="0" borderId="59" xfId="0" applyBorder="1" applyAlignment="1" applyProtection="1">
      <alignment horizontal="center"/>
      <protection locked="0"/>
    </xf>
    <xf numFmtId="164" fontId="0" fillId="0" borderId="60" xfId="1" applyNumberFormat="1" applyFont="1" applyBorder="1" applyProtection="1">
      <protection locked="0"/>
    </xf>
    <xf numFmtId="43" fontId="0" fillId="2" borderId="29" xfId="1" applyFont="1" applyFill="1" applyBorder="1"/>
    <xf numFmtId="43" fontId="0" fillId="2" borderId="62" xfId="1" applyFont="1" applyFill="1" applyBorder="1"/>
    <xf numFmtId="43" fontId="0" fillId="2" borderId="63" xfId="1" applyFont="1" applyFill="1" applyBorder="1"/>
    <xf numFmtId="43" fontId="0" fillId="2" borderId="61" xfId="1" applyFont="1" applyFill="1" applyBorder="1"/>
    <xf numFmtId="43" fontId="0" fillId="0" borderId="54" xfId="1" applyFont="1" applyFill="1" applyBorder="1" applyProtection="1">
      <protection locked="0"/>
    </xf>
    <xf numFmtId="164" fontId="0" fillId="0" borderId="52" xfId="1" applyNumberFormat="1" applyFont="1" applyBorder="1" applyProtection="1">
      <protection locked="0"/>
    </xf>
    <xf numFmtId="43" fontId="0" fillId="2" borderId="65" xfId="1" applyFont="1" applyFill="1" applyBorder="1"/>
    <xf numFmtId="43" fontId="0" fillId="2" borderId="30" xfId="1" applyFont="1" applyFill="1" applyBorder="1"/>
    <xf numFmtId="43" fontId="0" fillId="0" borderId="67" xfId="1" applyFont="1" applyBorder="1" applyProtection="1">
      <protection locked="0"/>
    </xf>
    <xf numFmtId="164" fontId="0" fillId="0" borderId="55" xfId="1" applyNumberFormat="1" applyFont="1" applyBorder="1" applyProtection="1">
      <protection locked="0"/>
    </xf>
    <xf numFmtId="43" fontId="0" fillId="0" borderId="57" xfId="1" applyFont="1" applyBorder="1" applyProtection="1">
      <protection locked="0"/>
    </xf>
    <xf numFmtId="164" fontId="0" fillId="0" borderId="58" xfId="1" applyNumberFormat="1" applyFont="1" applyBorder="1" applyProtection="1">
      <protection locked="0"/>
    </xf>
    <xf numFmtId="43" fontId="0" fillId="0" borderId="60" xfId="1" applyFont="1" applyBorder="1" applyProtection="1">
      <protection locked="0"/>
    </xf>
    <xf numFmtId="1" fontId="0" fillId="0" borderId="55" xfId="0" applyNumberFormat="1" applyBorder="1" applyAlignment="1" applyProtection="1">
      <alignment horizontal="center"/>
      <protection locked="0"/>
    </xf>
    <xf numFmtId="0" fontId="0" fillId="0" borderId="57" xfId="0" applyBorder="1" applyAlignment="1" applyProtection="1">
      <alignment horizontal="left" indent="1"/>
      <protection locked="0"/>
    </xf>
    <xf numFmtId="0" fontId="0" fillId="0" borderId="70" xfId="0" applyBorder="1" applyAlignment="1" applyProtection="1">
      <alignment horizontal="center"/>
      <protection locked="0"/>
    </xf>
    <xf numFmtId="43" fontId="0" fillId="0" borderId="70" xfId="1" applyFont="1" applyBorder="1" applyProtection="1">
      <protection locked="0"/>
    </xf>
    <xf numFmtId="1" fontId="0" fillId="0" borderId="58" xfId="0" applyNumberFormat="1" applyBorder="1" applyAlignment="1" applyProtection="1">
      <alignment horizontal="center"/>
      <protection locked="0"/>
    </xf>
    <xf numFmtId="0" fontId="0" fillId="0" borderId="60" xfId="0" applyBorder="1" applyAlignment="1" applyProtection="1">
      <alignment horizontal="left" indent="1"/>
      <protection locked="0"/>
    </xf>
    <xf numFmtId="0" fontId="0" fillId="0" borderId="71" xfId="0" applyBorder="1" applyAlignment="1" applyProtection="1">
      <alignment horizontal="center"/>
      <protection locked="0"/>
    </xf>
    <xf numFmtId="43" fontId="0" fillId="0" borderId="71" xfId="1" applyFont="1" applyBorder="1" applyProtection="1">
      <protection locked="0"/>
    </xf>
    <xf numFmtId="0" fontId="2" fillId="0" borderId="48" xfId="0" applyNumberFormat="1" applyFont="1" applyBorder="1" applyAlignment="1">
      <alignment horizontal="center"/>
    </xf>
    <xf numFmtId="0" fontId="2" fillId="0" borderId="44" xfId="0" applyNumberFormat="1" applyFont="1" applyBorder="1" applyAlignment="1">
      <alignment horizontal="center"/>
    </xf>
    <xf numFmtId="0" fontId="2" fillId="0" borderId="72" xfId="0" applyNumberFormat="1" applyFont="1" applyBorder="1" applyAlignment="1">
      <alignment horizontal="center"/>
    </xf>
    <xf numFmtId="0" fontId="2" fillId="0" borderId="73" xfId="0" applyNumberFormat="1" applyFont="1" applyBorder="1" applyAlignment="1">
      <alignment horizontal="center"/>
    </xf>
    <xf numFmtId="0" fontId="2" fillId="0" borderId="72" xfId="1" applyNumberFormat="1" applyFont="1" applyBorder="1" applyAlignment="1">
      <alignment horizontal="center"/>
    </xf>
    <xf numFmtId="0" fontId="2" fillId="0" borderId="73" xfId="1" applyNumberFormat="1" applyFont="1" applyBorder="1" applyAlignment="1">
      <alignment horizontal="center"/>
    </xf>
    <xf numFmtId="0" fontId="2" fillId="0" borderId="50" xfId="1" applyNumberFormat="1" applyFont="1" applyBorder="1" applyAlignment="1">
      <alignment horizontal="center"/>
    </xf>
    <xf numFmtId="0" fontId="2" fillId="0" borderId="51" xfId="1" applyNumberFormat="1" applyFont="1" applyBorder="1" applyAlignment="1">
      <alignment horizontal="center"/>
    </xf>
    <xf numFmtId="0" fontId="0" fillId="0" borderId="0" xfId="0" applyFont="1"/>
    <xf numFmtId="0" fontId="2" fillId="0" borderId="42" xfId="1" applyNumberFormat="1" applyFont="1" applyBorder="1" applyAlignment="1">
      <alignment horizontal="center"/>
    </xf>
    <xf numFmtId="0" fontId="2" fillId="0" borderId="45" xfId="1" applyNumberFormat="1" applyFont="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xf>
    <xf numFmtId="0" fontId="0" fillId="0" borderId="66" xfId="0" applyBorder="1" applyAlignment="1" applyProtection="1">
      <alignment horizontal="center"/>
      <protection locked="0"/>
    </xf>
    <xf numFmtId="0" fontId="0" fillId="0" borderId="69" xfId="0" applyBorder="1" applyAlignment="1" applyProtection="1">
      <alignment horizontal="left" indent="1"/>
      <protection locked="0"/>
    </xf>
    <xf numFmtId="43" fontId="0" fillId="0" borderId="68" xfId="1" applyFont="1" applyFill="1" applyBorder="1" applyProtection="1">
      <protection locked="0"/>
    </xf>
    <xf numFmtId="43" fontId="0" fillId="0" borderId="69" xfId="1" applyFont="1" applyFill="1" applyBorder="1" applyProtection="1">
      <protection locked="0"/>
    </xf>
    <xf numFmtId="43" fontId="0" fillId="0" borderId="67" xfId="1" applyFont="1" applyFill="1" applyBorder="1" applyProtection="1">
      <protection locked="0"/>
    </xf>
    <xf numFmtId="43" fontId="0" fillId="2" borderId="75" xfId="1" applyFont="1" applyFill="1" applyBorder="1"/>
    <xf numFmtId="43" fontId="0" fillId="2" borderId="76" xfId="1" applyFont="1" applyFill="1" applyBorder="1"/>
    <xf numFmtId="43" fontId="0" fillId="2" borderId="77" xfId="1" applyFont="1" applyFill="1" applyBorder="1"/>
    <xf numFmtId="0" fontId="0" fillId="0" borderId="49" xfId="0" applyBorder="1" applyAlignment="1" applyProtection="1">
      <alignment horizontal="center"/>
      <protection locked="0"/>
    </xf>
    <xf numFmtId="0" fontId="0" fillId="0" borderId="46" xfId="0" applyBorder="1" applyAlignment="1" applyProtection="1">
      <alignment horizontal="left" indent="1"/>
      <protection locked="0"/>
    </xf>
    <xf numFmtId="43" fontId="0" fillId="0" borderId="45" xfId="1" applyFont="1" applyFill="1" applyBorder="1" applyProtection="1">
      <protection locked="0"/>
    </xf>
    <xf numFmtId="43" fontId="0" fillId="0" borderId="46" xfId="1" applyFont="1" applyFill="1" applyBorder="1" applyProtection="1">
      <protection locked="0"/>
    </xf>
    <xf numFmtId="43" fontId="0" fillId="0" borderId="47" xfId="1" applyFont="1" applyFill="1" applyBorder="1" applyProtection="1">
      <protection locked="0"/>
    </xf>
    <xf numFmtId="43" fontId="0" fillId="2" borderId="10" xfId="1" applyFont="1" applyFill="1" applyBorder="1"/>
    <xf numFmtId="0" fontId="2" fillId="0" borderId="73" xfId="0" applyFont="1" applyBorder="1" applyAlignment="1">
      <alignment horizontal="center"/>
    </xf>
    <xf numFmtId="0" fontId="0" fillId="0" borderId="18" xfId="0" applyBorder="1"/>
    <xf numFmtId="0" fontId="0" fillId="2" borderId="2" xfId="0" applyFill="1" applyBorder="1" applyAlignment="1">
      <alignment horizontal="left" indent="1"/>
    </xf>
    <xf numFmtId="0" fontId="0" fillId="2" borderId="7" xfId="0" applyFill="1" applyBorder="1" applyAlignment="1">
      <alignment horizontal="left" indent="1"/>
    </xf>
    <xf numFmtId="0" fontId="0" fillId="0" borderId="80" xfId="0" applyBorder="1" applyAlignment="1" applyProtection="1">
      <alignment horizontal="center"/>
      <protection locked="0"/>
    </xf>
    <xf numFmtId="0" fontId="0" fillId="0" borderId="81"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83" xfId="0" applyBorder="1" applyAlignment="1" applyProtection="1">
      <alignment horizontal="center"/>
      <protection locked="0"/>
    </xf>
    <xf numFmtId="0" fontId="0" fillId="0" borderId="84" xfId="0" applyBorder="1" applyAlignment="1" applyProtection="1">
      <alignment horizontal="center"/>
      <protection locked="0"/>
    </xf>
    <xf numFmtId="0" fontId="0" fillId="0" borderId="48" xfId="0" applyBorder="1"/>
    <xf numFmtId="43" fontId="0" fillId="0" borderId="48" xfId="1" applyFont="1" applyBorder="1"/>
    <xf numFmtId="43" fontId="0" fillId="0" borderId="43" xfId="1" applyFont="1" applyBorder="1"/>
    <xf numFmtId="43" fontId="0" fillId="0" borderId="44" xfId="1" applyFont="1" applyBorder="1"/>
    <xf numFmtId="0" fontId="2" fillId="0" borderId="85" xfId="1" applyNumberFormat="1" applyFont="1" applyBorder="1" applyAlignment="1">
      <alignment horizontal="center"/>
    </xf>
    <xf numFmtId="0" fontId="2" fillId="0" borderId="16" xfId="1" quotePrefix="1" applyNumberFormat="1" applyFont="1" applyBorder="1" applyAlignment="1">
      <alignment horizontal="center"/>
    </xf>
    <xf numFmtId="0" fontId="0" fillId="0" borderId="43" xfId="0" applyBorder="1"/>
    <xf numFmtId="0" fontId="0" fillId="0" borderId="44" xfId="0" applyBorder="1"/>
    <xf numFmtId="0" fontId="2" fillId="0" borderId="85" xfId="0" applyFont="1" applyBorder="1" applyAlignment="1">
      <alignment horizontal="center" vertical="center"/>
    </xf>
    <xf numFmtId="0" fontId="2" fillId="0" borderId="85" xfId="0" applyNumberFormat="1" applyFont="1" applyBorder="1" applyAlignment="1">
      <alignment horizontal="center"/>
    </xf>
    <xf numFmtId="0" fontId="2" fillId="0" borderId="46" xfId="0" applyNumberFormat="1" applyFont="1" applyBorder="1" applyAlignment="1">
      <alignment horizontal="center"/>
    </xf>
    <xf numFmtId="0" fontId="0" fillId="0" borderId="50" xfId="0" applyBorder="1"/>
    <xf numFmtId="0" fontId="2" fillId="0" borderId="87" xfId="1" applyNumberFormat="1" applyFont="1" applyBorder="1" applyAlignment="1">
      <alignment horizontal="center"/>
    </xf>
    <xf numFmtId="0" fontId="0" fillId="2" borderId="2" xfId="0" applyFill="1" applyBorder="1" applyAlignment="1" applyProtection="1">
      <alignment horizontal="left" indent="1"/>
    </xf>
    <xf numFmtId="0" fontId="0" fillId="2" borderId="7" xfId="0" applyFill="1" applyBorder="1" applyAlignment="1" applyProtection="1">
      <alignment horizontal="left" indent="1"/>
    </xf>
    <xf numFmtId="0" fontId="2" fillId="0" borderId="0"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85" xfId="1" applyNumberFormat="1" applyFont="1" applyBorder="1" applyAlignment="1" applyProtection="1">
      <alignment horizontal="center"/>
    </xf>
    <xf numFmtId="0" fontId="2" fillId="0" borderId="73" xfId="1" applyNumberFormat="1" applyFont="1" applyBorder="1" applyAlignment="1" applyProtection="1">
      <alignment horizontal="center"/>
    </xf>
    <xf numFmtId="0" fontId="2" fillId="0" borderId="72" xfId="1" applyNumberFormat="1" applyFont="1" applyBorder="1" applyAlignment="1" applyProtection="1">
      <alignment horizontal="center"/>
    </xf>
    <xf numFmtId="0" fontId="2" fillId="0" borderId="49" xfId="1" applyNumberFormat="1" applyFont="1" applyBorder="1" applyAlignment="1" applyProtection="1">
      <alignment horizontal="center"/>
    </xf>
    <xf numFmtId="0" fontId="2" fillId="0" borderId="46" xfId="1" applyNumberFormat="1" applyFont="1" applyBorder="1" applyAlignment="1" applyProtection="1">
      <alignment horizontal="center"/>
    </xf>
    <xf numFmtId="0" fontId="2" fillId="0" borderId="47" xfId="1" applyNumberFormat="1" applyFont="1" applyBorder="1" applyAlignment="1" applyProtection="1">
      <alignment horizontal="center"/>
    </xf>
    <xf numFmtId="0" fontId="0" fillId="0" borderId="69" xfId="0" applyBorder="1" applyAlignment="1" applyProtection="1">
      <alignment horizontal="center"/>
      <protection locked="0"/>
    </xf>
    <xf numFmtId="0" fontId="2" fillId="0" borderId="66" xfId="0" applyFont="1" applyBorder="1" applyAlignment="1">
      <alignment horizontal="center"/>
    </xf>
    <xf numFmtId="0" fontId="0" fillId="0" borderId="42" xfId="0" applyBorder="1"/>
    <xf numFmtId="0" fontId="0" fillId="0" borderId="74" xfId="0" applyBorder="1"/>
    <xf numFmtId="0" fontId="0" fillId="0" borderId="85" xfId="0" applyBorder="1"/>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pplyProtection="1">
      <alignment horizontal="center"/>
    </xf>
    <xf numFmtId="0" fontId="2" fillId="0" borderId="78" xfId="1" applyNumberFormat="1" applyFont="1" applyBorder="1" applyAlignment="1">
      <alignment horizontal="center"/>
    </xf>
    <xf numFmtId="0" fontId="0" fillId="2" borderId="91" xfId="0" applyFill="1" applyBorder="1" applyAlignment="1" applyProtection="1">
      <alignment horizontal="left" indent="1"/>
    </xf>
    <xf numFmtId="0" fontId="0" fillId="2" borderId="92" xfId="0" applyFill="1" applyBorder="1" applyAlignment="1" applyProtection="1">
      <alignment horizontal="left" indent="1"/>
    </xf>
    <xf numFmtId="0" fontId="0" fillId="2" borderId="93" xfId="0" applyFill="1" applyBorder="1" applyAlignment="1" applyProtection="1">
      <alignment horizontal="left" indent="1"/>
    </xf>
    <xf numFmtId="0" fontId="0" fillId="0" borderId="0" xfId="0" applyBorder="1" applyAlignment="1">
      <alignment wrapText="1"/>
    </xf>
    <xf numFmtId="0" fontId="2" fillId="0" borderId="4" xfId="0" applyNumberFormat="1" applyFont="1" applyBorder="1" applyAlignment="1">
      <alignment horizontal="center"/>
    </xf>
    <xf numFmtId="0" fontId="2" fillId="0" borderId="43" xfId="0" applyNumberFormat="1" applyFont="1" applyBorder="1" applyAlignment="1">
      <alignment horizontal="center"/>
    </xf>
    <xf numFmtId="14" fontId="0" fillId="0" borderId="89" xfId="0" applyNumberFormat="1" applyBorder="1" applyProtection="1">
      <protection locked="0"/>
    </xf>
    <xf numFmtId="14" fontId="0" fillId="0" borderId="60" xfId="0" applyNumberFormat="1" applyBorder="1" applyProtection="1">
      <protection locked="0"/>
    </xf>
    <xf numFmtId="43" fontId="0" fillId="2" borderId="3" xfId="1" applyFont="1" applyFill="1" applyBorder="1" applyProtection="1"/>
    <xf numFmtId="43" fontId="0" fillId="2" borderId="8" xfId="1" applyFont="1" applyFill="1" applyBorder="1" applyProtection="1"/>
    <xf numFmtId="43" fontId="0" fillId="2" borderId="88" xfId="1" applyFont="1" applyFill="1" applyBorder="1" applyProtection="1"/>
    <xf numFmtId="43" fontId="0" fillId="2" borderId="75" xfId="1" applyFont="1" applyFill="1" applyBorder="1" applyProtection="1"/>
    <xf numFmtId="43" fontId="0" fillId="2" borderId="76" xfId="1" applyFont="1" applyFill="1" applyBorder="1" applyProtection="1"/>
    <xf numFmtId="43" fontId="0" fillId="2" borderId="90" xfId="1" applyFont="1" applyFill="1" applyBorder="1" applyProtection="1"/>
    <xf numFmtId="0" fontId="2" fillId="0" borderId="74" xfId="1" applyNumberFormat="1" applyFont="1" applyBorder="1" applyAlignment="1">
      <alignment horizontal="center"/>
    </xf>
    <xf numFmtId="43" fontId="0" fillId="0" borderId="55" xfId="1" applyFont="1" applyBorder="1" applyProtection="1">
      <protection locked="0"/>
    </xf>
    <xf numFmtId="43" fontId="0" fillId="0" borderId="56" xfId="1" applyFont="1" applyBorder="1" applyProtection="1">
      <protection locked="0"/>
    </xf>
    <xf numFmtId="43" fontId="0" fillId="0" borderId="58" xfId="1" applyFont="1" applyBorder="1" applyProtection="1">
      <protection locked="0"/>
    </xf>
    <xf numFmtId="43" fontId="0" fillId="0" borderId="59" xfId="1" applyFont="1" applyBorder="1" applyProtection="1">
      <protection locked="0"/>
    </xf>
    <xf numFmtId="0" fontId="2" fillId="0" borderId="22" xfId="0" applyFont="1" applyBorder="1" applyAlignment="1">
      <alignment horizontal="center"/>
    </xf>
    <xf numFmtId="0" fontId="2" fillId="0" borderId="22" xfId="0" applyNumberFormat="1" applyFont="1" applyBorder="1" applyAlignment="1">
      <alignment horizontal="center"/>
    </xf>
    <xf numFmtId="0" fontId="0" fillId="0" borderId="95" xfId="0" applyBorder="1" applyAlignment="1" applyProtection="1">
      <alignment horizontal="center"/>
      <protection locked="0"/>
    </xf>
    <xf numFmtId="0" fontId="0" fillId="0" borderId="9" xfId="0" applyBorder="1"/>
    <xf numFmtId="0" fontId="0" fillId="0" borderId="94" xfId="0" applyBorder="1" applyAlignment="1">
      <alignment horizontal="center"/>
    </xf>
    <xf numFmtId="43" fontId="0" fillId="0" borderId="52" xfId="1" applyFont="1" applyBorder="1"/>
    <xf numFmtId="43" fontId="0" fillId="0" borderId="53" xfId="1" applyFont="1" applyBorder="1"/>
    <xf numFmtId="43" fontId="0" fillId="0" borderId="96" xfId="1" applyFont="1" applyBorder="1"/>
    <xf numFmtId="0" fontId="0" fillId="0" borderId="80" xfId="0" applyBorder="1" applyAlignment="1">
      <alignment horizontal="center"/>
    </xf>
    <xf numFmtId="43" fontId="0" fillId="0" borderId="55" xfId="1" applyFont="1" applyBorder="1"/>
    <xf numFmtId="43" fontId="0" fillId="0" borderId="56" xfId="1" applyFont="1" applyBorder="1"/>
    <xf numFmtId="43" fontId="0" fillId="0" borderId="97" xfId="1" applyFont="1" applyBorder="1"/>
    <xf numFmtId="0" fontId="0" fillId="0" borderId="80" xfId="0" applyFill="1" applyBorder="1" applyAlignment="1">
      <alignment horizontal="center"/>
    </xf>
    <xf numFmtId="0" fontId="0" fillId="0" borderId="81" xfId="0" applyBorder="1" applyAlignment="1">
      <alignment horizontal="center"/>
    </xf>
    <xf numFmtId="43" fontId="0" fillId="0" borderId="58" xfId="1" applyFont="1" applyBorder="1"/>
    <xf numFmtId="43" fontId="0" fillId="0" borderId="59" xfId="1" applyFont="1" applyBorder="1"/>
    <xf numFmtId="43" fontId="0" fillId="0" borderId="98" xfId="1" applyFont="1" applyBorder="1"/>
    <xf numFmtId="43" fontId="9" fillId="0" borderId="87" xfId="1" applyFont="1" applyBorder="1"/>
    <xf numFmtId="43" fontId="9" fillId="0" borderId="66" xfId="1" applyFont="1" applyBorder="1"/>
    <xf numFmtId="43" fontId="9" fillId="0" borderId="69" xfId="1" applyFont="1" applyBorder="1"/>
    <xf numFmtId="43" fontId="9" fillId="0" borderId="72" xfId="1" applyFont="1" applyBorder="1"/>
    <xf numFmtId="43" fontId="9" fillId="0" borderId="85" xfId="1" applyFont="1" applyBorder="1"/>
    <xf numFmtId="0" fontId="9" fillId="0" borderId="9" xfId="0" applyFont="1" applyBorder="1" applyAlignment="1">
      <alignment horizontal="right"/>
    </xf>
    <xf numFmtId="43" fontId="9" fillId="0" borderId="99" xfId="1" applyFont="1" applyBorder="1"/>
    <xf numFmtId="0" fontId="9" fillId="0" borderId="100" xfId="0" applyFont="1" applyBorder="1"/>
    <xf numFmtId="0" fontId="9" fillId="0" borderId="22" xfId="0" applyFont="1" applyBorder="1"/>
    <xf numFmtId="0" fontId="8" fillId="0" borderId="15" xfId="1" applyNumberFormat="1" applyFont="1" applyFill="1" applyBorder="1" applyAlignment="1">
      <alignment horizontal="center"/>
    </xf>
    <xf numFmtId="43" fontId="9" fillId="0" borderId="95" xfId="1" applyFont="1" applyBorder="1"/>
    <xf numFmtId="43" fontId="9" fillId="0" borderId="83" xfId="1" applyFont="1" applyBorder="1"/>
    <xf numFmtId="43" fontId="9" fillId="0" borderId="84" xfId="1" applyFont="1" applyBorder="1"/>
    <xf numFmtId="43" fontId="9" fillId="0" borderId="82" xfId="1" applyFont="1" applyBorder="1"/>
    <xf numFmtId="0" fontId="9" fillId="0" borderId="18" xfId="0" applyFont="1" applyBorder="1"/>
    <xf numFmtId="0" fontId="9" fillId="0" borderId="19" xfId="0" applyFont="1" applyBorder="1"/>
    <xf numFmtId="0" fontId="8" fillId="0" borderId="14" xfId="1" applyNumberFormat="1" applyFont="1" applyFill="1" applyBorder="1" applyAlignment="1">
      <alignment horizontal="center"/>
    </xf>
    <xf numFmtId="43" fontId="9" fillId="0" borderId="86" xfId="1" applyFont="1" applyBorder="1"/>
    <xf numFmtId="43" fontId="9" fillId="0" borderId="101" xfId="1" applyFont="1" applyBorder="1"/>
    <xf numFmtId="43" fontId="9" fillId="0" borderId="102" xfId="1" applyFont="1" applyBorder="1"/>
    <xf numFmtId="43" fontId="9" fillId="0" borderId="19" xfId="1" applyFont="1" applyBorder="1"/>
    <xf numFmtId="164" fontId="9" fillId="0" borderId="0" xfId="1" applyNumberFormat="1" applyFont="1" applyBorder="1" applyAlignment="1">
      <alignment horizontal="left"/>
    </xf>
    <xf numFmtId="0" fontId="11" fillId="0" borderId="0" xfId="0" applyFont="1" applyBorder="1"/>
    <xf numFmtId="0" fontId="0" fillId="0" borderId="4" xfId="0" applyBorder="1"/>
    <xf numFmtId="0" fontId="0" fillId="0" borderId="14" xfId="0" applyBorder="1"/>
    <xf numFmtId="0" fontId="0" fillId="0" borderId="7" xfId="0" applyBorder="1"/>
    <xf numFmtId="0" fontId="0" fillId="0" borderId="10" xfId="0" applyBorder="1"/>
    <xf numFmtId="43" fontId="0" fillId="0" borderId="86" xfId="1" applyFont="1" applyFill="1" applyBorder="1" applyProtection="1">
      <protection locked="0"/>
    </xf>
    <xf numFmtId="43" fontId="0" fillId="0" borderId="101" xfId="1" applyFont="1" applyFill="1" applyBorder="1" applyProtection="1">
      <protection locked="0"/>
    </xf>
    <xf numFmtId="43" fontId="0" fillId="0" borderId="102" xfId="1" applyFont="1" applyFill="1" applyBorder="1" applyProtection="1">
      <protection locked="0"/>
    </xf>
    <xf numFmtId="0" fontId="0" fillId="0" borderId="0" xfId="0"/>
    <xf numFmtId="165" fontId="0" fillId="0" borderId="67" xfId="1" applyNumberFormat="1" applyFont="1" applyBorder="1" applyProtection="1">
      <protection locked="0"/>
    </xf>
    <xf numFmtId="165" fontId="0" fillId="0" borderId="47" xfId="1" applyNumberFormat="1" applyFont="1" applyBorder="1" applyProtection="1">
      <protection locked="0"/>
    </xf>
    <xf numFmtId="0" fontId="0" fillId="0" borderId="0" xfId="0"/>
    <xf numFmtId="165" fontId="0" fillId="0" borderId="60" xfId="1" applyNumberFormat="1" applyFont="1" applyBorder="1" applyProtection="1">
      <protection locked="0"/>
    </xf>
    <xf numFmtId="0" fontId="0" fillId="0" borderId="55" xfId="1" applyNumberFormat="1" applyFont="1" applyBorder="1" applyAlignment="1" applyProtection="1">
      <alignment horizontal="center"/>
      <protection locked="0"/>
    </xf>
    <xf numFmtId="43" fontId="0" fillId="2" borderId="103" xfId="1" applyFont="1" applyFill="1" applyBorder="1" applyProtection="1">
      <protection locked="0"/>
    </xf>
    <xf numFmtId="164" fontId="0" fillId="0" borderId="56" xfId="1" applyNumberFormat="1" applyFont="1" applyBorder="1" applyProtection="1">
      <protection locked="0"/>
    </xf>
    <xf numFmtId="0" fontId="0" fillId="0" borderId="58" xfId="1" applyNumberFormat="1" applyFont="1" applyBorder="1" applyAlignment="1" applyProtection="1">
      <alignment horizontal="center"/>
      <protection locked="0"/>
    </xf>
    <xf numFmtId="164" fontId="0" fillId="0" borderId="59" xfId="1" applyNumberFormat="1" applyFont="1" applyBorder="1" applyProtection="1">
      <protection locked="0"/>
    </xf>
    <xf numFmtId="43" fontId="0" fillId="2" borderId="63" xfId="1" applyFont="1" applyFill="1" applyBorder="1" applyProtection="1">
      <protection locked="0"/>
    </xf>
    <xf numFmtId="0" fontId="2" fillId="0" borderId="68" xfId="0" applyFont="1" applyBorder="1" applyAlignment="1">
      <alignment horizontal="center"/>
    </xf>
    <xf numFmtId="0" fontId="2" fillId="0" borderId="67" xfId="0" applyFont="1" applyBorder="1" applyAlignment="1" applyProtection="1">
      <alignment horizontal="center"/>
    </xf>
    <xf numFmtId="0" fontId="2" fillId="0" borderId="79" xfId="0" applyFont="1" applyBorder="1" applyAlignment="1">
      <alignment horizontal="center"/>
    </xf>
    <xf numFmtId="0" fontId="2" fillId="0" borderId="95" xfId="0" applyFont="1" applyBorder="1" applyAlignment="1">
      <alignment horizontal="center"/>
    </xf>
    <xf numFmtId="0" fontId="2" fillId="0" borderId="69" xfId="1" applyNumberFormat="1" applyFont="1" applyBorder="1" applyAlignment="1">
      <alignment horizontal="center"/>
    </xf>
    <xf numFmtId="0" fontId="2" fillId="0" borderId="67" xfId="1" applyNumberFormat="1" applyFont="1" applyBorder="1" applyAlignment="1">
      <alignment horizontal="center"/>
    </xf>
    <xf numFmtId="0" fontId="2" fillId="0" borderId="66" xfId="1" applyNumberFormat="1" applyFont="1" applyBorder="1" applyAlignment="1">
      <alignment horizontal="center"/>
    </xf>
    <xf numFmtId="0" fontId="2" fillId="0" borderId="66" xfId="0" applyNumberFormat="1" applyFont="1" applyBorder="1" applyAlignment="1">
      <alignment horizontal="center"/>
    </xf>
    <xf numFmtId="0" fontId="2" fillId="0" borderId="69" xfId="0" applyFont="1" applyBorder="1" applyAlignment="1">
      <alignment horizontal="center" vertical="center"/>
    </xf>
    <xf numFmtId="0" fontId="2" fillId="0" borderId="67" xfId="0" applyNumberFormat="1" applyFont="1" applyBorder="1" applyAlignment="1">
      <alignment horizontal="center"/>
    </xf>
    <xf numFmtId="0" fontId="2" fillId="0" borderId="79" xfId="1" applyNumberFormat="1" applyFont="1" applyBorder="1" applyAlignment="1">
      <alignment horizontal="center"/>
    </xf>
    <xf numFmtId="0" fontId="2" fillId="0" borderId="99" xfId="1" applyNumberFormat="1" applyFont="1" applyBorder="1" applyAlignment="1">
      <alignment horizontal="center"/>
    </xf>
    <xf numFmtId="1" fontId="0" fillId="0" borderId="66" xfId="0" applyNumberFormat="1" applyBorder="1" applyAlignment="1" applyProtection="1">
      <alignment horizontal="center"/>
      <protection locked="0"/>
    </xf>
    <xf numFmtId="0" fontId="0" fillId="0" borderId="67" xfId="0" applyBorder="1" applyAlignment="1" applyProtection="1">
      <alignment horizontal="left" indent="1"/>
      <protection locked="0"/>
    </xf>
    <xf numFmtId="0" fontId="0" fillId="0" borderId="68" xfId="0" applyBorder="1" applyAlignment="1" applyProtection="1">
      <alignment horizontal="center"/>
      <protection locked="0"/>
    </xf>
    <xf numFmtId="43" fontId="0" fillId="0" borderId="66" xfId="1" applyFont="1" applyBorder="1" applyProtection="1">
      <protection locked="0"/>
    </xf>
    <xf numFmtId="43" fontId="0" fillId="0" borderId="69" xfId="1" applyFont="1" applyBorder="1" applyProtection="1">
      <protection locked="0"/>
    </xf>
    <xf numFmtId="43" fontId="0" fillId="0" borderId="68" xfId="1" applyFont="1" applyBorder="1" applyProtection="1">
      <protection locked="0"/>
    </xf>
    <xf numFmtId="0" fontId="0" fillId="0" borderId="66" xfId="1" applyNumberFormat="1" applyFont="1" applyBorder="1" applyAlignment="1" applyProtection="1">
      <alignment horizontal="center"/>
      <protection locked="0"/>
    </xf>
    <xf numFmtId="164" fontId="0" fillId="0" borderId="69" xfId="1" applyNumberFormat="1" applyFont="1" applyBorder="1" applyProtection="1">
      <protection locked="0"/>
    </xf>
    <xf numFmtId="164" fontId="0" fillId="0" borderId="67" xfId="1" applyNumberFormat="1" applyFont="1" applyBorder="1" applyProtection="1">
      <protection locked="0"/>
    </xf>
    <xf numFmtId="43" fontId="0" fillId="2" borderId="17" xfId="1" applyFont="1" applyFill="1" applyBorder="1" applyProtection="1">
      <protection locked="0"/>
    </xf>
    <xf numFmtId="0" fontId="2" fillId="0" borderId="64" xfId="0" applyNumberFormat="1" applyFont="1" applyBorder="1" applyAlignment="1">
      <alignment horizontal="center"/>
    </xf>
    <xf numFmtId="0" fontId="2" fillId="0" borderId="54" xfId="0" applyNumberFormat="1" applyFont="1" applyBorder="1" applyAlignment="1">
      <alignment horizontal="center"/>
    </xf>
    <xf numFmtId="0" fontId="2" fillId="0" borderId="69" xfId="0" applyNumberFormat="1" applyFont="1" applyBorder="1" applyAlignment="1">
      <alignment horizontal="center"/>
    </xf>
    <xf numFmtId="0" fontId="2" fillId="0" borderId="68" xfId="1" applyNumberFormat="1" applyFont="1" applyBorder="1" applyAlignment="1">
      <alignment horizontal="center"/>
    </xf>
    <xf numFmtId="43" fontId="0" fillId="2" borderId="27" xfId="1" applyFont="1" applyFill="1" applyBorder="1"/>
    <xf numFmtId="43" fontId="0" fillId="2" borderId="12" xfId="1" applyFont="1" applyFill="1" applyBorder="1"/>
    <xf numFmtId="43" fontId="0" fillId="2" borderId="104" xfId="1" applyFont="1" applyFill="1" applyBorder="1"/>
    <xf numFmtId="165" fontId="0" fillId="0" borderId="57" xfId="1" applyNumberFormat="1" applyFont="1" applyBorder="1" applyProtection="1">
      <protection locked="0"/>
    </xf>
    <xf numFmtId="43" fontId="0" fillId="0" borderId="70" xfId="1" applyFont="1" applyFill="1" applyBorder="1" applyProtection="1">
      <protection locked="0"/>
    </xf>
    <xf numFmtId="43" fontId="0" fillId="0" borderId="56" xfId="1" applyFont="1" applyFill="1" applyBorder="1" applyProtection="1">
      <protection locked="0"/>
    </xf>
    <xf numFmtId="43" fontId="0" fillId="0" borderId="57" xfId="1" applyFont="1" applyFill="1" applyBorder="1" applyProtection="1">
      <protection locked="0"/>
    </xf>
    <xf numFmtId="0" fontId="0" fillId="0" borderId="46" xfId="0" applyBorder="1" applyAlignment="1" applyProtection="1">
      <alignment horizontal="center"/>
      <protection locked="0"/>
    </xf>
    <xf numFmtId="0" fontId="0" fillId="2" borderId="33" xfId="1" applyNumberFormat="1" applyFont="1" applyFill="1" applyBorder="1" applyAlignment="1">
      <alignment horizontal="center"/>
    </xf>
    <xf numFmtId="0" fontId="0" fillId="2" borderId="14" xfId="1" applyNumberFormat="1" applyFont="1" applyFill="1" applyBorder="1" applyAlignment="1">
      <alignment horizontal="center"/>
    </xf>
    <xf numFmtId="43" fontId="0" fillId="2" borderId="105" xfId="1" applyFont="1" applyFill="1" applyBorder="1"/>
    <xf numFmtId="49" fontId="0" fillId="0" borderId="69" xfId="0" applyNumberFormat="1" applyBorder="1" applyAlignment="1" applyProtection="1">
      <alignment horizontal="left" indent="1"/>
      <protection locked="0"/>
    </xf>
    <xf numFmtId="49" fontId="0" fillId="0" borderId="46" xfId="0" applyNumberFormat="1" applyBorder="1" applyAlignment="1" applyProtection="1">
      <alignment horizontal="left" indent="1"/>
      <protection locked="0"/>
    </xf>
    <xf numFmtId="0" fontId="0" fillId="0" borderId="0" xfId="0"/>
    <xf numFmtId="0" fontId="2" fillId="0" borderId="7" xfId="0" applyFont="1" applyBorder="1" applyAlignment="1">
      <alignment horizontal="center"/>
    </xf>
    <xf numFmtId="0" fontId="2" fillId="0" borderId="74" xfId="0" applyFont="1" applyBorder="1" applyAlignment="1">
      <alignment horizontal="center"/>
    </xf>
    <xf numFmtId="0" fontId="0" fillId="0" borderId="100" xfId="0" applyBorder="1"/>
    <xf numFmtId="0" fontId="2" fillId="0" borderId="82" xfId="1" applyNumberFormat="1" applyFont="1" applyBorder="1" applyAlignment="1">
      <alignment horizontal="center"/>
    </xf>
    <xf numFmtId="0" fontId="2" fillId="0" borderId="87" xfId="0" applyFont="1" applyBorder="1" applyAlignment="1">
      <alignment horizontal="center"/>
    </xf>
    <xf numFmtId="0" fontId="2" fillId="0" borderId="22" xfId="1" applyNumberFormat="1" applyFont="1" applyBorder="1" applyAlignment="1">
      <alignment horizontal="center"/>
    </xf>
    <xf numFmtId="0" fontId="11" fillId="0" borderId="4" xfId="0" applyFont="1" applyBorder="1"/>
    <xf numFmtId="0" fontId="9" fillId="0" borderId="0" xfId="0" applyFont="1"/>
    <xf numFmtId="0" fontId="0" fillId="0" borderId="0" xfId="0"/>
    <xf numFmtId="0" fontId="0" fillId="0" borderId="0" xfId="0"/>
    <xf numFmtId="164" fontId="0" fillId="0" borderId="106" xfId="0" applyNumberFormat="1" applyFill="1" applyBorder="1" applyProtection="1">
      <protection locked="0"/>
    </xf>
    <xf numFmtId="0" fontId="0" fillId="0" borderId="0" xfId="0"/>
    <xf numFmtId="0" fontId="0" fillId="0" borderId="0" xfId="0" applyAlignment="1">
      <alignment vertical="top" wrapText="1"/>
    </xf>
    <xf numFmtId="0" fontId="0" fillId="0" borderId="0" xfId="0" quotePrefix="1" applyAlignment="1">
      <alignment vertical="top" wrapText="1"/>
    </xf>
    <xf numFmtId="0" fontId="9" fillId="0" borderId="0" xfId="0" applyFont="1"/>
    <xf numFmtId="0" fontId="0" fillId="0" borderId="0" xfId="0"/>
    <xf numFmtId="0" fontId="0" fillId="0" borderId="0" xfId="0" applyAlignment="1">
      <alignment wrapText="1"/>
    </xf>
    <xf numFmtId="0" fontId="13" fillId="3" borderId="0" xfId="0" applyFont="1" applyFill="1" applyAlignment="1">
      <alignment horizontal="center"/>
    </xf>
    <xf numFmtId="0" fontId="8" fillId="0" borderId="14" xfId="0" applyFont="1" applyBorder="1" applyAlignment="1">
      <alignment horizontal="center"/>
    </xf>
    <xf numFmtId="0" fontId="8" fillId="0" borderId="7" xfId="0" applyFont="1" applyBorder="1" applyAlignment="1">
      <alignment horizontal="center"/>
    </xf>
    <xf numFmtId="0" fontId="8" fillId="0" borderId="10" xfId="0" applyFont="1" applyBorder="1" applyAlignment="1">
      <alignment horizontal="center"/>
    </xf>
    <xf numFmtId="0" fontId="0" fillId="0" borderId="0" xfId="0" applyAlignment="1">
      <alignment horizontal="right" indent="1"/>
    </xf>
    <xf numFmtId="0" fontId="0" fillId="0" borderId="9" xfId="0" applyBorder="1" applyAlignment="1">
      <alignment horizontal="right" indent="1"/>
    </xf>
    <xf numFmtId="0" fontId="0" fillId="0" borderId="23" xfId="0" applyBorder="1" applyAlignment="1" applyProtection="1">
      <alignment horizontal="left" indent="1"/>
      <protection locked="0"/>
    </xf>
    <xf numFmtId="0" fontId="0" fillId="0" borderId="36" xfId="0" applyBorder="1" applyAlignment="1" applyProtection="1">
      <alignment horizontal="left" indent="1"/>
      <protection locked="0"/>
    </xf>
    <xf numFmtId="0" fontId="0" fillId="0" borderId="0" xfId="0" applyFont="1" applyAlignment="1">
      <alignment wrapText="1"/>
    </xf>
    <xf numFmtId="0" fontId="0" fillId="0" borderId="37" xfId="0" applyBorder="1" applyAlignment="1" applyProtection="1">
      <alignment horizontal="left" indent="1"/>
      <protection locked="0"/>
    </xf>
    <xf numFmtId="0" fontId="10" fillId="0" borderId="0" xfId="0" applyFont="1" applyAlignment="1">
      <alignment horizontal="center" vertical="top"/>
    </xf>
    <xf numFmtId="44" fontId="9" fillId="2" borderId="0" xfId="2" applyFont="1" applyFill="1"/>
    <xf numFmtId="0" fontId="11" fillId="0" borderId="0" xfId="0" applyFont="1" applyAlignment="1">
      <alignment horizontal="center"/>
    </xf>
    <xf numFmtId="166" fontId="0" fillId="0" borderId="23" xfId="0" applyNumberFormat="1" applyBorder="1" applyAlignment="1" applyProtection="1">
      <alignment horizontal="right" indent="1"/>
      <protection locked="0"/>
    </xf>
    <xf numFmtId="166" fontId="0" fillId="0" borderId="37" xfId="0" applyNumberFormat="1" applyBorder="1" applyAlignment="1" applyProtection="1">
      <alignment horizontal="right" indent="1"/>
      <protection locked="0"/>
    </xf>
    <xf numFmtId="0" fontId="9" fillId="0" borderId="23" xfId="0" applyFont="1" applyBorder="1" applyAlignment="1" applyProtection="1">
      <alignment horizontal="left" indent="1"/>
      <protection locked="0"/>
    </xf>
    <xf numFmtId="0" fontId="9" fillId="0" borderId="36" xfId="0" applyFont="1" applyBorder="1" applyAlignment="1" applyProtection="1">
      <alignment horizontal="left" indent="1"/>
      <protection locked="0"/>
    </xf>
    <xf numFmtId="0" fontId="15" fillId="0" borderId="0" xfId="0" applyFont="1" applyAlignment="1">
      <alignment horizontal="center"/>
    </xf>
    <xf numFmtId="0" fontId="2" fillId="0" borderId="55" xfId="1" applyNumberFormat="1" applyFont="1" applyBorder="1" applyAlignment="1">
      <alignment horizontal="center" vertical="center"/>
    </xf>
    <xf numFmtId="0" fontId="2" fillId="0" borderId="58" xfId="1" applyNumberFormat="1" applyFont="1" applyBorder="1" applyAlignment="1">
      <alignment horizontal="center" vertical="center"/>
    </xf>
    <xf numFmtId="0" fontId="2" fillId="0" borderId="7" xfId="0" applyFont="1" applyBorder="1" applyAlignment="1">
      <alignment horizontal="center"/>
    </xf>
    <xf numFmtId="0" fontId="2" fillId="0" borderId="52" xfId="1" applyNumberFormat="1" applyFont="1" applyBorder="1" applyAlignment="1">
      <alignment horizontal="center"/>
    </xf>
    <xf numFmtId="0" fontId="2" fillId="0" borderId="53" xfId="1" applyNumberFormat="1" applyFont="1" applyBorder="1" applyAlignment="1">
      <alignment horizontal="center"/>
    </xf>
    <xf numFmtId="0" fontId="2" fillId="0" borderId="10" xfId="0" applyFont="1" applyBorder="1" applyAlignment="1">
      <alignment horizontal="center"/>
    </xf>
    <xf numFmtId="0" fontId="9" fillId="0" borderId="0" xfId="0" applyFont="1" applyBorder="1"/>
    <xf numFmtId="0" fontId="0" fillId="0" borderId="0" xfId="0" applyAlignment="1" applyProtection="1">
      <alignment horizontal="right"/>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0" fillId="0" borderId="0" xfId="0" applyBorder="1" applyAlignment="1">
      <alignment wrapText="1"/>
    </xf>
    <xf numFmtId="0" fontId="2" fillId="0" borderId="69" xfId="0" applyFont="1" applyBorder="1" applyAlignment="1">
      <alignment horizontal="center"/>
    </xf>
    <xf numFmtId="0" fontId="2" fillId="0" borderId="67" xfId="0" applyFont="1" applyBorder="1" applyAlignment="1">
      <alignment horizontal="center"/>
    </xf>
    <xf numFmtId="0" fontId="2" fillId="0" borderId="55" xfId="1" applyNumberFormat="1" applyFont="1" applyBorder="1" applyAlignment="1">
      <alignment horizontal="center" vertical="center" wrapText="1"/>
    </xf>
    <xf numFmtId="0" fontId="2" fillId="0" borderId="14" xfId="0" applyFont="1" applyBorder="1" applyAlignment="1">
      <alignment horizontal="center"/>
    </xf>
    <xf numFmtId="0" fontId="2" fillId="0" borderId="14" xfId="0" applyNumberFormat="1" applyFont="1" applyBorder="1" applyAlignment="1">
      <alignment horizontal="center"/>
    </xf>
    <xf numFmtId="0" fontId="2" fillId="0" borderId="7" xfId="0" applyNumberFormat="1" applyFont="1" applyBorder="1" applyAlignment="1">
      <alignment horizontal="center"/>
    </xf>
    <xf numFmtId="0" fontId="2" fillId="0" borderId="10" xfId="0" applyNumberFormat="1" applyFont="1" applyBorder="1" applyAlignment="1">
      <alignment horizontal="center"/>
    </xf>
    <xf numFmtId="0" fontId="2" fillId="0" borderId="0" xfId="1" applyNumberFormat="1" applyFont="1" applyBorder="1" applyAlignment="1">
      <alignment horizontal="center" vertical="center"/>
    </xf>
    <xf numFmtId="0" fontId="2" fillId="0" borderId="7" xfId="1" applyNumberFormat="1" applyFont="1" applyBorder="1" applyAlignment="1">
      <alignment horizontal="center" vertical="center"/>
    </xf>
    <xf numFmtId="0" fontId="2" fillId="0" borderId="0" xfId="1" applyNumberFormat="1" applyFont="1" applyBorder="1" applyAlignment="1">
      <alignment horizontal="center" vertical="center" wrapText="1"/>
    </xf>
    <xf numFmtId="0" fontId="2" fillId="0" borderId="9" xfId="1" applyNumberFormat="1" applyFont="1" applyBorder="1" applyAlignment="1">
      <alignment horizontal="center" vertical="center" wrapText="1"/>
    </xf>
    <xf numFmtId="0" fontId="2" fillId="0" borderId="7" xfId="1" applyNumberFormat="1" applyFont="1" applyBorder="1" applyAlignment="1">
      <alignment horizontal="center" vertical="center" wrapText="1"/>
    </xf>
    <xf numFmtId="0" fontId="2" fillId="0" borderId="10" xfId="1" applyNumberFormat="1" applyFont="1" applyBorder="1" applyAlignment="1">
      <alignment horizontal="center" vertical="center" wrapText="1"/>
    </xf>
    <xf numFmtId="0" fontId="2" fillId="0" borderId="0"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86" xfId="1" applyNumberFormat="1" applyFont="1" applyBorder="1" applyAlignment="1">
      <alignment horizontal="center"/>
    </xf>
    <xf numFmtId="0" fontId="2" fillId="0" borderId="64" xfId="1" applyNumberFormat="1" applyFont="1" applyBorder="1" applyAlignment="1">
      <alignment horizontal="center"/>
    </xf>
    <xf numFmtId="0" fontId="2" fillId="0" borderId="74" xfId="1" applyNumberFormat="1" applyFont="1" applyBorder="1" applyAlignment="1">
      <alignment horizontal="center" vertical="center" wrapText="1"/>
    </xf>
    <xf numFmtId="0" fontId="2" fillId="0" borderId="68" xfId="1" applyNumberFormat="1" applyFont="1" applyBorder="1" applyAlignment="1">
      <alignment horizontal="center" vertical="center"/>
    </xf>
    <xf numFmtId="0" fontId="2" fillId="0" borderId="14" xfId="1" applyNumberFormat="1" applyFont="1" applyBorder="1" applyAlignment="1">
      <alignment horizontal="center"/>
    </xf>
    <xf numFmtId="0" fontId="2" fillId="0" borderId="7" xfId="1" applyNumberFormat="1" applyFont="1" applyBorder="1" applyAlignment="1">
      <alignment horizontal="center"/>
    </xf>
    <xf numFmtId="0" fontId="2" fillId="0" borderId="10" xfId="1" applyNumberFormat="1" applyFont="1" applyBorder="1" applyAlignment="1">
      <alignment horizontal="center"/>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4" xfId="0" applyBorder="1" applyAlignment="1" applyProtection="1">
      <alignment horizontal="right" indent="1"/>
    </xf>
    <xf numFmtId="43" fontId="0" fillId="2" borderId="4" xfId="0" applyNumberFormat="1" applyFill="1" applyBorder="1" applyProtection="1"/>
    <xf numFmtId="43" fontId="0" fillId="2" borderId="35" xfId="0" applyNumberFormat="1" applyFill="1" applyBorder="1" applyProtection="1"/>
    <xf numFmtId="0" fontId="9" fillId="0" borderId="0" xfId="0" applyFont="1" applyProtection="1"/>
    <xf numFmtId="0" fontId="0" fillId="0" borderId="0" xfId="0" applyAlignment="1" applyProtection="1">
      <alignment wrapText="1"/>
    </xf>
    <xf numFmtId="0" fontId="2" fillId="0" borderId="66" xfId="1" applyNumberFormat="1" applyFont="1" applyBorder="1" applyAlignment="1" applyProtection="1">
      <alignment horizontal="center"/>
    </xf>
    <xf numFmtId="0" fontId="2" fillId="0" borderId="69" xfId="1" applyNumberFormat="1" applyFont="1" applyBorder="1" applyAlignment="1" applyProtection="1">
      <alignment horizontal="center"/>
    </xf>
    <xf numFmtId="43" fontId="0" fillId="2" borderId="1" xfId="0" applyNumberFormat="1" applyFill="1" applyBorder="1" applyProtection="1"/>
    <xf numFmtId="43" fontId="0" fillId="2" borderId="5" xfId="0" applyNumberFormat="1" applyFill="1" applyBorder="1" applyProtection="1"/>
    <xf numFmtId="0" fontId="0" fillId="0" borderId="0" xfId="0" applyBorder="1" applyAlignment="1" applyProtection="1">
      <alignment horizontal="left" indent="11"/>
    </xf>
    <xf numFmtId="0" fontId="0" fillId="0" borderId="9" xfId="0" applyBorder="1" applyAlignment="1" applyProtection="1">
      <alignment horizontal="left" indent="11"/>
    </xf>
    <xf numFmtId="0" fontId="2" fillId="0" borderId="7" xfId="0" applyFont="1" applyBorder="1" applyAlignment="1" applyProtection="1">
      <alignment horizontal="left" indent="12"/>
    </xf>
    <xf numFmtId="0" fontId="2" fillId="0" borderId="10" xfId="0" applyFont="1" applyBorder="1" applyAlignment="1" applyProtection="1">
      <alignment horizontal="left" indent="12"/>
    </xf>
    <xf numFmtId="0" fontId="10" fillId="0" borderId="0" xfId="0" applyFont="1" applyBorder="1" applyAlignment="1">
      <alignment wrapText="1"/>
    </xf>
    <xf numFmtId="0" fontId="12" fillId="0" borderId="1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0" fillId="0" borderId="4" xfId="0" applyFont="1" applyBorder="1" applyAlignment="1">
      <alignment horizontal="center" vertical="top"/>
    </xf>
    <xf numFmtId="0" fontId="11" fillId="0" borderId="0" xfId="0" applyFont="1" applyBorder="1"/>
    <xf numFmtId="0" fontId="0" fillId="0" borderId="0" xfId="0" applyBorder="1"/>
    <xf numFmtId="0" fontId="2" fillId="0" borderId="72" xfId="1" applyNumberFormat="1" applyFont="1" applyBorder="1" applyAlignment="1">
      <alignment horizontal="center" vertical="center" wrapText="1"/>
    </xf>
    <xf numFmtId="0" fontId="2" fillId="0" borderId="49" xfId="1" applyNumberFormat="1" applyFont="1" applyBorder="1" applyAlignment="1">
      <alignment horizontal="center" vertical="center"/>
    </xf>
    <xf numFmtId="0" fontId="0" fillId="0" borderId="0" xfId="0" applyBorder="1" applyAlignment="1">
      <alignment horizontal="right" indent="1"/>
    </xf>
    <xf numFmtId="0" fontId="9" fillId="0" borderId="0" xfId="0" applyFont="1" applyBorder="1" applyAlignment="1">
      <alignment horizontal="right"/>
    </xf>
    <xf numFmtId="0" fontId="9" fillId="0" borderId="0" xfId="0" applyFont="1" applyBorder="1" applyAlignment="1">
      <alignment horizontal="left" indent="1"/>
    </xf>
  </cellXfs>
  <cellStyles count="3">
    <cellStyle name="Comma" xfId="1" builtinId="3"/>
    <cellStyle name="Currency" xfId="2" builtinId="4"/>
    <cellStyle name="Normal" xfId="0" builtinId="0"/>
  </cellStyles>
  <dxfs count="13">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lor rgb="FF9C0006"/>
      </font>
      <fill>
        <patternFill>
          <bgColor rgb="FFFFC7CE"/>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3" xr16:uid="{00000000-0016-0000-0600-000000000000}" autoFormatId="0" applyNumberFormats="0" applyBorderFormats="0" applyFontFormats="1" applyPatternFormats="1" applyAlignmentFormats="0" applyWidthHeightFormats="0">
  <queryTableRefresh preserveSortFilterLayout="0" nextId="3">
    <queryTableFields count="2">
      <queryTableField id="1" name="DIST_CODE" tableColumnId="1"/>
      <queryTableField id="2" name="DIST_NAME" tableColumnId="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4" xr16:uid="{00000000-0016-0000-0800-000001000000}" autoFormatId="0" applyNumberFormats="0" applyBorderFormats="0" applyFontFormats="1" applyPatternFormats="1" applyAlignmentFormats="0" applyWidthHeightFormats="0">
  <queryTableRefresh preserveSortFilterLayout="0" nextId="8">
    <queryTableFields count="7">
      <queryTableField id="1" name="DIST_CODE" tableColumnId="1"/>
      <queryTableField id="2" name="DIST_NAME" tableColumnId="2"/>
      <queryTableField id="3" name="FUNC" tableColumnId="3"/>
      <queryTableField id="4" name="TOT_AID011" tableColumnId="4"/>
      <queryTableField id="5" name="TOT_AID019" tableColumnId="5"/>
      <queryTableField id="6" name="TOT_LOCAL" tableColumnId="6"/>
      <queryTableField id="7" name="TOT_GRANT" tableColumnId="7"/>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2" xr16:uid="{00000000-0016-0000-0900-000002000000}" autoFormatId="0" applyNumberFormats="0" applyBorderFormats="0" applyFontFormats="1" applyPatternFormats="1" applyAlignmentFormats="0" applyWidthHeightFormats="0">
  <queryTableRefresh preserveSortFilterLayout="0" nextId="4">
    <queryTableFields count="3">
      <queryTableField id="1" name="DIST_CODE" tableColumnId="1"/>
      <queryTableField id="2" name="DIST_NAME" tableColumnId="2"/>
      <queryTableField id="3" name="DAYS_SWD" tableColumnId="3"/>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A00-000003000000}" autoFormatId="0" applyNumberFormats="0" applyBorderFormats="0" applyFontFormats="1" applyPatternFormats="1" applyAlignmentFormats="0" applyWidthHeightFormats="0">
  <queryTableRefresh preserveSortFilterLayout="0" nextId="5">
    <queryTableFields count="4">
      <queryTableField id="1" name="PAYMENT_NUM" tableColumnId="1"/>
      <queryTableField id="2" name="AIDPAIDMONTH" tableColumnId="2"/>
      <queryTableField id="3" name="AIDPRORATION" tableColumnId="3"/>
      <queryTableField id="4" name="DATESTAM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istricts" displayName="districts" ref="A1:B460" tableType="queryTable" totalsRowShown="0">
  <autoFilter ref="A1:B460" xr:uid="{00000000-000C-0000-FFFF-FFFF00000000}"/>
  <tableColumns count="2">
    <tableColumn id="1" xr3:uid="{05E32D17-A479-4DEC-96E3-0135DB7F405A}" uniqueName="1" name="DIST_CODE" queryTableFieldId="1" dataDxfId="8"/>
    <tableColumn id="2" xr3:uid="{F7758F0E-A590-478B-9FD4-9C89EDA2910F}" uniqueName="2" name="DIST_NAME" queryTableFieldId="2" dataDxfId="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sped_rpt" displayName="sped_rpt" ref="A1:G4223" tableType="queryTable" totalsRowShown="0">
  <autoFilter ref="A1:G4223" xr:uid="{00000000-000C-0000-FFFF-FFFF01000000}"/>
  <tableColumns count="7">
    <tableColumn id="1" xr3:uid="{529A1A72-B322-4466-B1BA-0040653700B6}" uniqueName="1" name="DIST_CODE" queryTableFieldId="1"/>
    <tableColumn id="2" xr3:uid="{C51DE54A-D319-45F7-AA42-A21DC9CDFBCD}" uniqueName="2" name="DIST_NAME" queryTableFieldId="2"/>
    <tableColumn id="3" xr3:uid="{81E09D3C-E3AC-4340-BACF-348C2D1A9026}" uniqueName="3" name="FUNC" queryTableFieldId="3"/>
    <tableColumn id="4" xr3:uid="{F380AAB9-3020-4382-96C4-06CFBCA112B4}" uniqueName="4" name="TOT_AID011" queryTableFieldId="4"/>
    <tableColumn id="5" xr3:uid="{3E4A89CC-316E-448F-8DE1-C5F1D79F197E}" uniqueName="5" name="TOT_AID019" queryTableFieldId="5"/>
    <tableColumn id="6" xr3:uid="{9F20B945-1184-4E6F-A5EA-7C2DE1A815CF}" uniqueName="6" name="TOT_LOCAL" queryTableFieldId="6"/>
    <tableColumn id="7" xr3:uid="{4ECB6F7E-16C3-4AE0-8118-3E767DD9E00A}" uniqueName="7" name="TOT_GRANT" queryTableFieldId="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ays" displayName="days" ref="A1:C445" tableType="queryTable" totalsRowShown="0">
  <autoFilter ref="A1:C445" xr:uid="{00000000-000C-0000-FFFF-FFFF02000000}"/>
  <tableColumns count="3">
    <tableColumn id="1" xr3:uid="{75F8B4DD-60F8-49D9-B7AD-80684103F04D}" uniqueName="1" name="DIST_CODE" queryTableFieldId="1" dataDxfId="6"/>
    <tableColumn id="2" xr3:uid="{E2F7380B-14FD-42B2-9629-555F2EE84035}" uniqueName="2" name="DIST_NAME" queryTableFieldId="2" dataDxfId="5"/>
    <tableColumn id="3" xr3:uid="{0E5740BA-FAE9-4BFB-BD2E-61265B0FEC7F}" uniqueName="3" name="DAYS_SWD" queryTableFieldId="3" dataDxfId="4"/>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idrate" displayName="aidrate" ref="A1:D2" tableType="queryTable" totalsRowShown="0">
  <autoFilter ref="A1:D2" xr:uid="{00000000-000C-0000-FFFF-FFFF03000000}"/>
  <tableColumns count="4">
    <tableColumn id="1" xr3:uid="{949CDBCB-B458-49BB-83EC-CB295A873EBC}" uniqueName="1" name="PAYMENT_NUM" queryTableFieldId="1" dataDxfId="3"/>
    <tableColumn id="2" xr3:uid="{F50B3806-5295-480C-A191-F6C02473DD1B}" uniqueName="2" name="AIDPAIDMONTH" queryTableFieldId="2" dataDxfId="2"/>
    <tableColumn id="3" xr3:uid="{4F0D0114-BD91-4A1B-8C8B-2118870C9EAA}" uniqueName="3" name="AIDPRORATION" queryTableFieldId="3" dataDxfId="1"/>
    <tableColumn id="4" xr3:uid="{1325FDD9-9162-4E7C-A158-38E0BE9138BD}" uniqueName="4" name="DATESTAMP" queryTableFieldId="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showGridLines="0" showRowColHeaders="0" tabSelected="1" workbookViewId="0">
      <selection activeCell="Q12" sqref="Q12"/>
    </sheetView>
  </sheetViews>
  <sheetFormatPr defaultRowHeight="14.6" x14ac:dyDescent="0.4"/>
  <cols>
    <col min="1" max="1" width="19.3046875" bestFit="1" customWidth="1"/>
  </cols>
  <sheetData>
    <row r="1" spans="1:11" x14ac:dyDescent="0.4">
      <c r="A1" s="309" t="s">
        <v>1184</v>
      </c>
      <c r="B1" s="309"/>
      <c r="C1" s="309"/>
      <c r="D1" s="309"/>
      <c r="E1" s="309"/>
      <c r="F1" s="309"/>
      <c r="G1" s="309"/>
      <c r="H1" s="309"/>
      <c r="I1" s="309"/>
      <c r="J1" s="309"/>
      <c r="K1" s="309"/>
    </row>
    <row r="2" spans="1:11" x14ac:dyDescent="0.4">
      <c r="A2" s="310" t="s">
        <v>1109</v>
      </c>
      <c r="B2" s="310"/>
      <c r="C2" s="310"/>
      <c r="D2" s="310"/>
      <c r="E2" s="310"/>
      <c r="F2" s="310"/>
      <c r="G2" s="310"/>
      <c r="H2" s="310"/>
      <c r="I2" s="310"/>
      <c r="J2" s="310"/>
      <c r="K2" s="310"/>
    </row>
    <row r="3" spans="1:11" s="303" customFormat="1" x14ac:dyDescent="0.4">
      <c r="A3" s="302" t="s">
        <v>1201</v>
      </c>
    </row>
    <row r="5" spans="1:11" ht="60" customHeight="1" x14ac:dyDescent="0.4">
      <c r="A5" s="311" t="s">
        <v>1185</v>
      </c>
      <c r="B5" s="311"/>
      <c r="C5" s="311"/>
      <c r="D5" s="311"/>
      <c r="E5" s="311"/>
      <c r="F5" s="311"/>
      <c r="G5" s="311"/>
      <c r="H5" s="311"/>
      <c r="I5" s="311"/>
      <c r="J5" s="311"/>
      <c r="K5" s="311"/>
    </row>
    <row r="6" spans="1:11" s="294" customFormat="1" x14ac:dyDescent="0.4"/>
    <row r="7" spans="1:11" s="294" customFormat="1" x14ac:dyDescent="0.4">
      <c r="A7" s="312" t="s">
        <v>1155</v>
      </c>
      <c r="B7" s="312"/>
      <c r="C7" s="312"/>
      <c r="D7" s="312"/>
      <c r="E7" s="312"/>
      <c r="F7" s="312"/>
      <c r="G7" s="312"/>
      <c r="H7" s="312"/>
      <c r="I7" s="312"/>
      <c r="J7" s="312"/>
      <c r="K7" s="295" t="s">
        <v>31</v>
      </c>
    </row>
    <row r="8" spans="1:11" s="294" customFormat="1" x14ac:dyDescent="0.4"/>
    <row r="9" spans="1:11" x14ac:dyDescent="0.4">
      <c r="A9" s="309" t="s">
        <v>1128</v>
      </c>
      <c r="B9" s="309"/>
      <c r="C9" s="309"/>
      <c r="D9" s="309"/>
      <c r="E9" s="309"/>
      <c r="F9" s="309"/>
      <c r="G9" s="309"/>
      <c r="H9" s="309"/>
      <c r="I9" s="309"/>
      <c r="J9" s="309"/>
      <c r="K9" s="309"/>
    </row>
    <row r="11" spans="1:11" x14ac:dyDescent="0.4">
      <c r="A11" s="301" t="s">
        <v>1121</v>
      </c>
      <c r="B11" s="237"/>
      <c r="C11" s="237"/>
      <c r="D11" s="237"/>
      <c r="E11" s="237"/>
      <c r="F11" s="237"/>
      <c r="G11" s="237"/>
      <c r="H11" s="237"/>
      <c r="I11" s="237"/>
      <c r="J11" s="237"/>
      <c r="K11" s="237"/>
    </row>
    <row r="12" spans="1:11" ht="195" customHeight="1" x14ac:dyDescent="0.4">
      <c r="A12" s="307" t="s">
        <v>1186</v>
      </c>
      <c r="B12" s="307"/>
      <c r="C12" s="307"/>
      <c r="D12" s="307"/>
      <c r="E12" s="307"/>
      <c r="F12" s="307"/>
      <c r="G12" s="307"/>
      <c r="H12" s="307"/>
      <c r="I12" s="307"/>
      <c r="J12" s="307"/>
      <c r="K12" s="307"/>
    </row>
    <row r="14" spans="1:11" x14ac:dyDescent="0.4">
      <c r="A14" s="301" t="s">
        <v>1122</v>
      </c>
      <c r="B14" s="237"/>
      <c r="C14" s="237"/>
      <c r="D14" s="237"/>
      <c r="E14" s="237"/>
      <c r="F14" s="237"/>
      <c r="G14" s="237"/>
      <c r="H14" s="237"/>
      <c r="I14" s="237"/>
      <c r="J14" s="237"/>
      <c r="K14" s="237"/>
    </row>
    <row r="15" spans="1:11" ht="195" customHeight="1" x14ac:dyDescent="0.4">
      <c r="A15" s="307" t="s">
        <v>1187</v>
      </c>
      <c r="B15" s="307"/>
      <c r="C15" s="307"/>
      <c r="D15" s="307"/>
      <c r="E15" s="307"/>
      <c r="F15" s="307"/>
      <c r="G15" s="307"/>
      <c r="H15" s="307"/>
      <c r="I15" s="307"/>
      <c r="J15" s="307"/>
      <c r="K15" s="307"/>
    </row>
    <row r="17" spans="1:11" s="244" customFormat="1" ht="90" customHeight="1" x14ac:dyDescent="0.4">
      <c r="A17" s="307" t="s">
        <v>1123</v>
      </c>
      <c r="B17" s="307"/>
      <c r="C17" s="307"/>
      <c r="D17" s="307"/>
      <c r="E17" s="307"/>
      <c r="F17" s="307"/>
      <c r="G17" s="307"/>
      <c r="H17" s="307"/>
      <c r="I17" s="307"/>
      <c r="J17" s="307"/>
      <c r="K17" s="307"/>
    </row>
    <row r="18" spans="1:11" s="244" customFormat="1" x14ac:dyDescent="0.4"/>
    <row r="19" spans="1:11" x14ac:dyDescent="0.4">
      <c r="A19" s="301" t="s">
        <v>1124</v>
      </c>
      <c r="B19" s="237"/>
      <c r="C19" s="237"/>
      <c r="D19" s="237"/>
      <c r="E19" s="237"/>
      <c r="F19" s="237"/>
      <c r="G19" s="237"/>
      <c r="H19" s="237"/>
      <c r="I19" s="237"/>
      <c r="J19" s="237"/>
      <c r="K19" s="237"/>
    </row>
    <row r="20" spans="1:11" ht="75" customHeight="1" x14ac:dyDescent="0.4">
      <c r="A20" s="307" t="s">
        <v>1125</v>
      </c>
      <c r="B20" s="307"/>
      <c r="C20" s="307"/>
      <c r="D20" s="307"/>
      <c r="E20" s="307"/>
      <c r="F20" s="307"/>
      <c r="G20" s="307"/>
      <c r="H20" s="307"/>
      <c r="I20" s="307"/>
      <c r="J20" s="307"/>
      <c r="K20" s="307"/>
    </row>
    <row r="22" spans="1:11" ht="45" customHeight="1" x14ac:dyDescent="0.4">
      <c r="A22" s="307" t="s">
        <v>1127</v>
      </c>
      <c r="B22" s="307"/>
      <c r="C22" s="307"/>
      <c r="D22" s="307"/>
      <c r="E22" s="307"/>
      <c r="F22" s="307"/>
      <c r="G22" s="307"/>
      <c r="H22" s="307"/>
      <c r="I22" s="307"/>
      <c r="J22" s="307"/>
      <c r="K22" s="307"/>
    </row>
    <row r="24" spans="1:11" ht="150" customHeight="1" x14ac:dyDescent="0.4">
      <c r="A24" s="307" t="s">
        <v>1176</v>
      </c>
      <c r="B24" s="307"/>
      <c r="C24" s="307"/>
      <c r="D24" s="307"/>
      <c r="E24" s="307"/>
      <c r="F24" s="307"/>
      <c r="G24" s="307"/>
      <c r="H24" s="307"/>
      <c r="I24" s="307"/>
      <c r="J24" s="307"/>
      <c r="K24" s="307"/>
    </row>
    <row r="26" spans="1:11" s="244" customFormat="1" ht="45" customHeight="1" x14ac:dyDescent="0.4">
      <c r="A26" s="307" t="s">
        <v>1152</v>
      </c>
      <c r="B26" s="307"/>
      <c r="C26" s="307"/>
      <c r="D26" s="307"/>
      <c r="E26" s="307"/>
      <c r="F26" s="307"/>
      <c r="G26" s="307"/>
      <c r="H26" s="307"/>
      <c r="I26" s="307"/>
      <c r="J26" s="307"/>
      <c r="K26" s="307"/>
    </row>
    <row r="27" spans="1:11" s="294" customFormat="1" x14ac:dyDescent="0.4"/>
    <row r="28" spans="1:11" s="294" customFormat="1" ht="150" customHeight="1" x14ac:dyDescent="0.4">
      <c r="A28" s="308" t="s">
        <v>1151</v>
      </c>
      <c r="B28" s="307"/>
      <c r="C28" s="307"/>
      <c r="D28" s="307"/>
      <c r="E28" s="307"/>
      <c r="F28" s="307"/>
      <c r="G28" s="307"/>
      <c r="H28" s="307"/>
      <c r="I28" s="307"/>
      <c r="J28" s="307"/>
      <c r="K28" s="307"/>
    </row>
    <row r="29" spans="1:11" s="294" customFormat="1" x14ac:dyDescent="0.4"/>
    <row r="30" spans="1:11" s="294" customFormat="1" ht="120" customHeight="1" x14ac:dyDescent="0.4">
      <c r="A30" s="308" t="s">
        <v>1150</v>
      </c>
      <c r="B30" s="307"/>
      <c r="C30" s="307"/>
      <c r="D30" s="307"/>
      <c r="E30" s="307"/>
      <c r="F30" s="307"/>
      <c r="G30" s="307"/>
      <c r="H30" s="307"/>
      <c r="I30" s="307"/>
      <c r="J30" s="307"/>
      <c r="K30" s="307"/>
    </row>
    <row r="31" spans="1:11" s="294" customFormat="1" x14ac:dyDescent="0.4"/>
    <row r="32" spans="1:11" s="294" customFormat="1" ht="135" customHeight="1" x14ac:dyDescent="0.4">
      <c r="A32" s="308" t="s">
        <v>1149</v>
      </c>
      <c r="B32" s="307"/>
      <c r="C32" s="307"/>
      <c r="D32" s="307"/>
      <c r="E32" s="307"/>
      <c r="F32" s="307"/>
      <c r="G32" s="307"/>
      <c r="H32" s="307"/>
      <c r="I32" s="307"/>
      <c r="J32" s="307"/>
      <c r="K32" s="307"/>
    </row>
    <row r="33" spans="1:11" s="294" customFormat="1" x14ac:dyDescent="0.4"/>
    <row r="34" spans="1:11" s="294" customFormat="1" ht="60" customHeight="1" x14ac:dyDescent="0.4">
      <c r="A34" s="308" t="s">
        <v>1148</v>
      </c>
      <c r="B34" s="307"/>
      <c r="C34" s="307"/>
      <c r="D34" s="307"/>
      <c r="E34" s="307"/>
      <c r="F34" s="307"/>
      <c r="G34" s="307"/>
      <c r="H34" s="307"/>
      <c r="I34" s="307"/>
      <c r="J34" s="307"/>
      <c r="K34" s="307"/>
    </row>
    <row r="35" spans="1:11" s="294" customFormat="1" x14ac:dyDescent="0.4"/>
    <row r="36" spans="1:11" x14ac:dyDescent="0.4">
      <c r="A36" s="301" t="s">
        <v>1126</v>
      </c>
      <c r="B36" s="237"/>
      <c r="C36" s="237"/>
      <c r="D36" s="237"/>
      <c r="E36" s="237"/>
      <c r="F36" s="237"/>
      <c r="G36" s="237"/>
      <c r="H36" s="237"/>
      <c r="I36" s="237"/>
      <c r="J36" s="237"/>
      <c r="K36" s="237"/>
    </row>
    <row r="37" spans="1:11" ht="60" customHeight="1" x14ac:dyDescent="0.4">
      <c r="A37" s="307" t="s">
        <v>1154</v>
      </c>
      <c r="B37" s="307"/>
      <c r="C37" s="307"/>
      <c r="D37" s="307"/>
      <c r="E37" s="307"/>
      <c r="F37" s="307"/>
      <c r="G37" s="307"/>
      <c r="H37" s="307"/>
      <c r="I37" s="307"/>
      <c r="J37" s="307"/>
      <c r="K37" s="307"/>
    </row>
    <row r="39" spans="1:11" ht="90" customHeight="1" x14ac:dyDescent="0.4">
      <c r="A39" s="307" t="s">
        <v>1153</v>
      </c>
      <c r="B39" s="307"/>
      <c r="C39" s="307"/>
      <c r="D39" s="307"/>
      <c r="E39" s="307"/>
      <c r="F39" s="307"/>
      <c r="G39" s="307"/>
      <c r="H39" s="307"/>
      <c r="I39" s="307"/>
      <c r="J39" s="307"/>
      <c r="K39" s="307"/>
    </row>
    <row r="41" spans="1:11" ht="45" customHeight="1" x14ac:dyDescent="0.4">
      <c r="A41" s="307" t="s">
        <v>1129</v>
      </c>
      <c r="B41" s="307"/>
      <c r="C41" s="307"/>
      <c r="D41" s="307"/>
      <c r="E41" s="307"/>
      <c r="F41" s="307"/>
      <c r="G41" s="307"/>
      <c r="H41" s="307"/>
      <c r="I41" s="307"/>
      <c r="J41" s="307"/>
      <c r="K41" s="307"/>
    </row>
    <row r="43" spans="1:11" x14ac:dyDescent="0.4">
      <c r="A43" s="301" t="s">
        <v>1130</v>
      </c>
      <c r="B43" s="237"/>
      <c r="C43" s="237"/>
      <c r="D43" s="237"/>
      <c r="E43" s="237"/>
      <c r="F43" s="237"/>
      <c r="G43" s="237"/>
      <c r="H43" s="237"/>
      <c r="I43" s="237"/>
      <c r="J43" s="237"/>
      <c r="K43" s="237"/>
    </row>
    <row r="44" spans="1:11" ht="60" customHeight="1" x14ac:dyDescent="0.4">
      <c r="A44" s="307" t="s">
        <v>1177</v>
      </c>
      <c r="B44" s="307"/>
      <c r="C44" s="307"/>
      <c r="D44" s="307"/>
      <c r="E44" s="307"/>
      <c r="F44" s="307"/>
      <c r="G44" s="307"/>
      <c r="H44" s="307"/>
      <c r="I44" s="307"/>
      <c r="J44" s="307"/>
      <c r="K44" s="307"/>
    </row>
    <row r="46" spans="1:11" hidden="1" x14ac:dyDescent="0.4">
      <c r="A46" s="301" t="s">
        <v>1131</v>
      </c>
      <c r="B46" s="237"/>
      <c r="C46" s="237"/>
      <c r="D46" s="237"/>
      <c r="E46" s="237"/>
      <c r="F46" s="237"/>
      <c r="G46" s="237"/>
      <c r="H46" s="237"/>
      <c r="I46" s="237"/>
      <c r="J46" s="237"/>
      <c r="K46" s="237"/>
    </row>
    <row r="47" spans="1:11" ht="150" hidden="1" customHeight="1" x14ac:dyDescent="0.4">
      <c r="A47" s="307" t="s">
        <v>1132</v>
      </c>
      <c r="B47" s="307"/>
      <c r="C47" s="307"/>
      <c r="D47" s="307"/>
      <c r="E47" s="307"/>
      <c r="F47" s="307"/>
      <c r="G47" s="307"/>
      <c r="H47" s="307"/>
      <c r="I47" s="307"/>
      <c r="J47" s="307"/>
      <c r="K47" s="307"/>
    </row>
  </sheetData>
  <sheetProtection sheet="1" selectLockedCells="1" selectUnlockedCells="1"/>
  <mergeCells count="21">
    <mergeCell ref="A12:K12"/>
    <mergeCell ref="A17:K17"/>
    <mergeCell ref="A15:K15"/>
    <mergeCell ref="A1:K1"/>
    <mergeCell ref="A2:K2"/>
    <mergeCell ref="A5:K5"/>
    <mergeCell ref="A9:K9"/>
    <mergeCell ref="A7:J7"/>
    <mergeCell ref="A39:K39"/>
    <mergeCell ref="A41:K41"/>
    <mergeCell ref="A44:K44"/>
    <mergeCell ref="A47:K47"/>
    <mergeCell ref="A20:K20"/>
    <mergeCell ref="A22:K22"/>
    <mergeCell ref="A24:K24"/>
    <mergeCell ref="A26:K26"/>
    <mergeCell ref="A37:K37"/>
    <mergeCell ref="A34:K34"/>
    <mergeCell ref="A32:K32"/>
    <mergeCell ref="A30:K30"/>
    <mergeCell ref="A28:K28"/>
  </mergeCells>
  <pageMargins left="0.25" right="0.25"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45"/>
  <sheetViews>
    <sheetView workbookViewId="0">
      <selection sqref="A1:C444"/>
    </sheetView>
  </sheetViews>
  <sheetFormatPr defaultRowHeight="14.6" x14ac:dyDescent="0.4"/>
  <cols>
    <col min="1" max="1" width="13" bestFit="1" customWidth="1"/>
    <col min="2" max="2" width="40.3828125" bestFit="1" customWidth="1"/>
    <col min="3" max="3" width="13.3046875" bestFit="1" customWidth="1"/>
  </cols>
  <sheetData>
    <row r="1" spans="1:3" x14ac:dyDescent="0.4">
      <c r="A1" s="25" t="s">
        <v>72</v>
      </c>
      <c r="B1" s="25" t="s">
        <v>73</v>
      </c>
      <c r="C1" s="25" t="s">
        <v>1011</v>
      </c>
    </row>
    <row r="2" spans="1:3" x14ac:dyDescent="0.4">
      <c r="A2" s="25" t="s">
        <v>547</v>
      </c>
      <c r="B2" s="25" t="s">
        <v>1159</v>
      </c>
      <c r="C2" s="25">
        <v>9006</v>
      </c>
    </row>
    <row r="3" spans="1:3" x14ac:dyDescent="0.4">
      <c r="A3" s="25" t="s">
        <v>548</v>
      </c>
      <c r="B3" s="25" t="s">
        <v>79</v>
      </c>
      <c r="C3" s="25">
        <v>24424.5</v>
      </c>
    </row>
    <row r="4" spans="1:3" x14ac:dyDescent="0.4">
      <c r="A4" s="25" t="s">
        <v>549</v>
      </c>
      <c r="B4" s="25" t="s">
        <v>87</v>
      </c>
      <c r="C4" s="25">
        <v>54503</v>
      </c>
    </row>
    <row r="5" spans="1:3" x14ac:dyDescent="0.4">
      <c r="A5" s="25" t="s">
        <v>550</v>
      </c>
      <c r="B5" s="25" t="s">
        <v>92</v>
      </c>
      <c r="C5" s="25">
        <v>8226</v>
      </c>
    </row>
    <row r="6" spans="1:3" x14ac:dyDescent="0.4">
      <c r="A6" s="25" t="s">
        <v>551</v>
      </c>
      <c r="B6" s="25" t="s">
        <v>93</v>
      </c>
      <c r="C6" s="25">
        <v>17025</v>
      </c>
    </row>
    <row r="7" spans="1:3" x14ac:dyDescent="0.4">
      <c r="A7" s="25" t="s">
        <v>552</v>
      </c>
      <c r="B7" s="25" t="s">
        <v>94</v>
      </c>
      <c r="C7" s="25">
        <v>7917</v>
      </c>
    </row>
    <row r="8" spans="1:3" x14ac:dyDescent="0.4">
      <c r="A8" s="25" t="s">
        <v>553</v>
      </c>
      <c r="B8" s="25" t="s">
        <v>95</v>
      </c>
      <c r="C8" s="25">
        <v>14775</v>
      </c>
    </row>
    <row r="9" spans="1:3" x14ac:dyDescent="0.4">
      <c r="A9" s="25" t="s">
        <v>554</v>
      </c>
      <c r="B9" s="25" t="s">
        <v>96</v>
      </c>
      <c r="C9" s="25">
        <v>9872</v>
      </c>
    </row>
    <row r="10" spans="1:3" x14ac:dyDescent="0.4">
      <c r="A10" s="25" t="s">
        <v>555</v>
      </c>
      <c r="B10" s="25" t="s">
        <v>97</v>
      </c>
      <c r="C10" s="25">
        <v>46507</v>
      </c>
    </row>
    <row r="11" spans="1:3" x14ac:dyDescent="0.4">
      <c r="A11" s="25" t="s">
        <v>556</v>
      </c>
      <c r="B11" s="25" t="s">
        <v>98</v>
      </c>
      <c r="C11" s="25">
        <v>37402</v>
      </c>
    </row>
    <row r="12" spans="1:3" x14ac:dyDescent="0.4">
      <c r="A12" s="25" t="s">
        <v>557</v>
      </c>
      <c r="B12" s="25" t="s">
        <v>1012</v>
      </c>
      <c r="C12" s="25">
        <v>54588</v>
      </c>
    </row>
    <row r="13" spans="1:3" x14ac:dyDescent="0.4">
      <c r="A13" s="25" t="s">
        <v>558</v>
      </c>
      <c r="B13" s="25" t="s">
        <v>100</v>
      </c>
      <c r="C13" s="25">
        <v>440053</v>
      </c>
    </row>
    <row r="14" spans="1:3" x14ac:dyDescent="0.4">
      <c r="A14" s="25" t="s">
        <v>559</v>
      </c>
      <c r="B14" s="25" t="s">
        <v>101</v>
      </c>
      <c r="C14" s="25">
        <v>19667.5</v>
      </c>
    </row>
    <row r="15" spans="1:3" x14ac:dyDescent="0.4">
      <c r="A15" s="25" t="s">
        <v>560</v>
      </c>
      <c r="B15" s="25" t="s">
        <v>102</v>
      </c>
      <c r="C15" s="25">
        <v>7373</v>
      </c>
    </row>
    <row r="16" spans="1:3" x14ac:dyDescent="0.4">
      <c r="A16" s="25" t="s">
        <v>561</v>
      </c>
      <c r="B16" s="25" t="s">
        <v>103</v>
      </c>
      <c r="C16" s="25">
        <v>27854</v>
      </c>
    </row>
    <row r="17" spans="1:3" x14ac:dyDescent="0.4">
      <c r="A17" s="25" t="s">
        <v>562</v>
      </c>
      <c r="B17" s="25" t="s">
        <v>104</v>
      </c>
      <c r="C17" s="25">
        <v>45451</v>
      </c>
    </row>
    <row r="18" spans="1:3" x14ac:dyDescent="0.4">
      <c r="A18" s="25" t="s">
        <v>563</v>
      </c>
      <c r="B18" s="25" t="s">
        <v>105</v>
      </c>
      <c r="C18" s="25">
        <v>64813</v>
      </c>
    </row>
    <row r="19" spans="1:3" x14ac:dyDescent="0.4">
      <c r="A19" s="25" t="s">
        <v>564</v>
      </c>
      <c r="B19" s="25" t="s">
        <v>106</v>
      </c>
      <c r="C19" s="25">
        <v>7364</v>
      </c>
    </row>
    <row r="20" spans="1:3" x14ac:dyDescent="0.4">
      <c r="A20" s="25" t="s">
        <v>565</v>
      </c>
      <c r="B20" s="25" t="s">
        <v>107</v>
      </c>
      <c r="C20" s="25">
        <v>13178</v>
      </c>
    </row>
    <row r="21" spans="1:3" x14ac:dyDescent="0.4">
      <c r="A21" s="25" t="s">
        <v>566</v>
      </c>
      <c r="B21" s="25" t="s">
        <v>108</v>
      </c>
      <c r="C21" s="25">
        <v>20147</v>
      </c>
    </row>
    <row r="22" spans="1:3" x14ac:dyDescent="0.4">
      <c r="A22" s="25" t="s">
        <v>567</v>
      </c>
      <c r="B22" s="25" t="s">
        <v>110</v>
      </c>
      <c r="C22" s="25">
        <v>49705</v>
      </c>
    </row>
    <row r="23" spans="1:3" x14ac:dyDescent="0.4">
      <c r="A23" s="25" t="s">
        <v>568</v>
      </c>
      <c r="B23" s="25" t="s">
        <v>111</v>
      </c>
      <c r="C23" s="25">
        <v>8710</v>
      </c>
    </row>
    <row r="24" spans="1:3" x14ac:dyDescent="0.4">
      <c r="A24" s="25" t="s">
        <v>569</v>
      </c>
      <c r="B24" s="25" t="s">
        <v>112</v>
      </c>
      <c r="C24" s="25">
        <v>69605.5</v>
      </c>
    </row>
    <row r="25" spans="1:3" x14ac:dyDescent="0.4">
      <c r="A25" s="25" t="s">
        <v>570</v>
      </c>
      <c r="B25" s="25" t="s">
        <v>113</v>
      </c>
      <c r="C25" s="25">
        <v>2002</v>
      </c>
    </row>
    <row r="26" spans="1:3" x14ac:dyDescent="0.4">
      <c r="A26" s="25" t="s">
        <v>571</v>
      </c>
      <c r="B26" s="25" t="s">
        <v>114</v>
      </c>
      <c r="C26" s="25">
        <v>32809</v>
      </c>
    </row>
    <row r="27" spans="1:3" x14ac:dyDescent="0.4">
      <c r="A27" s="25" t="s">
        <v>572</v>
      </c>
      <c r="B27" s="25" t="s">
        <v>115</v>
      </c>
      <c r="C27" s="25">
        <v>15013</v>
      </c>
    </row>
    <row r="28" spans="1:3" x14ac:dyDescent="0.4">
      <c r="A28" s="25" t="s">
        <v>573</v>
      </c>
      <c r="B28" s="25" t="s">
        <v>1013</v>
      </c>
      <c r="C28" s="25">
        <v>80546</v>
      </c>
    </row>
    <row r="29" spans="1:3" x14ac:dyDescent="0.4">
      <c r="A29" s="25" t="s">
        <v>574</v>
      </c>
      <c r="B29" s="25" t="s">
        <v>117</v>
      </c>
      <c r="C29" s="25">
        <v>8998</v>
      </c>
    </row>
    <row r="30" spans="1:3" x14ac:dyDescent="0.4">
      <c r="A30" s="25" t="s">
        <v>575</v>
      </c>
      <c r="B30" s="25" t="s">
        <v>118</v>
      </c>
      <c r="C30" s="25">
        <v>17272</v>
      </c>
    </row>
    <row r="31" spans="1:3" x14ac:dyDescent="0.4">
      <c r="A31" s="25" t="s">
        <v>576</v>
      </c>
      <c r="B31" s="25" t="s">
        <v>119</v>
      </c>
      <c r="C31" s="25">
        <v>7444</v>
      </c>
    </row>
    <row r="32" spans="1:3" x14ac:dyDescent="0.4">
      <c r="A32" s="25" t="s">
        <v>577</v>
      </c>
      <c r="B32" s="25" t="s">
        <v>120</v>
      </c>
      <c r="C32" s="25">
        <v>118958</v>
      </c>
    </row>
    <row r="33" spans="1:3" x14ac:dyDescent="0.4">
      <c r="A33" s="25" t="s">
        <v>578</v>
      </c>
      <c r="B33" s="25" t="s">
        <v>121</v>
      </c>
      <c r="C33" s="25">
        <v>28382</v>
      </c>
    </row>
    <row r="34" spans="1:3" x14ac:dyDescent="0.4">
      <c r="A34" s="25" t="s">
        <v>579</v>
      </c>
      <c r="B34" s="25" t="s">
        <v>122</v>
      </c>
      <c r="C34" s="25">
        <v>6212</v>
      </c>
    </row>
    <row r="35" spans="1:3" x14ac:dyDescent="0.4">
      <c r="A35" s="25" t="s">
        <v>580</v>
      </c>
      <c r="B35" s="25" t="s">
        <v>123</v>
      </c>
      <c r="C35" s="25">
        <v>49310</v>
      </c>
    </row>
    <row r="36" spans="1:3" x14ac:dyDescent="0.4">
      <c r="A36" s="25" t="s">
        <v>581</v>
      </c>
      <c r="B36" s="25" t="s">
        <v>124</v>
      </c>
      <c r="C36" s="25">
        <v>10720</v>
      </c>
    </row>
    <row r="37" spans="1:3" x14ac:dyDescent="0.4">
      <c r="A37" s="25" t="s">
        <v>582</v>
      </c>
      <c r="B37" s="25" t="s">
        <v>125</v>
      </c>
      <c r="C37" s="25">
        <v>8287</v>
      </c>
    </row>
    <row r="38" spans="1:3" x14ac:dyDescent="0.4">
      <c r="A38" s="25" t="s">
        <v>583</v>
      </c>
      <c r="B38" s="25" t="s">
        <v>126</v>
      </c>
      <c r="C38" s="25">
        <v>8147</v>
      </c>
    </row>
    <row r="39" spans="1:3" x14ac:dyDescent="0.4">
      <c r="A39" s="25" t="s">
        <v>584</v>
      </c>
      <c r="B39" s="25" t="s">
        <v>127</v>
      </c>
      <c r="C39" s="25">
        <v>49854</v>
      </c>
    </row>
    <row r="40" spans="1:3" x14ac:dyDescent="0.4">
      <c r="A40" s="25" t="s">
        <v>585</v>
      </c>
      <c r="B40" s="25" t="s">
        <v>128</v>
      </c>
      <c r="C40" s="25">
        <v>19104</v>
      </c>
    </row>
    <row r="41" spans="1:3" x14ac:dyDescent="0.4">
      <c r="A41" s="25" t="s">
        <v>586</v>
      </c>
      <c r="B41" s="25" t="s">
        <v>129</v>
      </c>
      <c r="C41" s="25">
        <v>25450</v>
      </c>
    </row>
    <row r="42" spans="1:3" x14ac:dyDescent="0.4">
      <c r="A42" s="25" t="s">
        <v>587</v>
      </c>
      <c r="B42" s="25" t="s">
        <v>130</v>
      </c>
      <c r="C42" s="25">
        <v>13294</v>
      </c>
    </row>
    <row r="43" spans="1:3" x14ac:dyDescent="0.4">
      <c r="A43" s="25" t="s">
        <v>588</v>
      </c>
      <c r="B43" s="25" t="s">
        <v>1014</v>
      </c>
      <c r="C43" s="25">
        <v>23830</v>
      </c>
    </row>
    <row r="44" spans="1:3" x14ac:dyDescent="0.4">
      <c r="A44" s="25" t="s">
        <v>589</v>
      </c>
      <c r="B44" s="25" t="s">
        <v>132</v>
      </c>
      <c r="C44" s="25">
        <v>12258</v>
      </c>
    </row>
    <row r="45" spans="1:3" x14ac:dyDescent="0.4">
      <c r="A45" s="25" t="s">
        <v>590</v>
      </c>
      <c r="B45" s="25" t="s">
        <v>133</v>
      </c>
      <c r="C45" s="25">
        <v>20168</v>
      </c>
    </row>
    <row r="46" spans="1:3" x14ac:dyDescent="0.4">
      <c r="A46" s="25" t="s">
        <v>591</v>
      </c>
      <c r="B46" s="25" t="s">
        <v>134</v>
      </c>
      <c r="C46" s="25">
        <v>1700</v>
      </c>
    </row>
    <row r="47" spans="1:3" x14ac:dyDescent="0.4">
      <c r="A47" s="25" t="s">
        <v>592</v>
      </c>
      <c r="B47" s="25" t="s">
        <v>135</v>
      </c>
      <c r="C47" s="25">
        <v>20520</v>
      </c>
    </row>
    <row r="48" spans="1:3" x14ac:dyDescent="0.4">
      <c r="A48" s="25" t="s">
        <v>593</v>
      </c>
      <c r="B48" s="25" t="s">
        <v>136</v>
      </c>
      <c r="C48" s="25">
        <v>13580</v>
      </c>
    </row>
    <row r="49" spans="1:3" x14ac:dyDescent="0.4">
      <c r="A49" s="25" t="s">
        <v>594</v>
      </c>
      <c r="B49" s="25" t="s">
        <v>137</v>
      </c>
      <c r="C49" s="25">
        <v>23494</v>
      </c>
    </row>
    <row r="50" spans="1:3" x14ac:dyDescent="0.4">
      <c r="A50" s="25" t="s">
        <v>596</v>
      </c>
      <c r="B50" s="25" t="s">
        <v>138</v>
      </c>
      <c r="C50" s="25">
        <v>26840</v>
      </c>
    </row>
    <row r="51" spans="1:3" x14ac:dyDescent="0.4">
      <c r="A51" s="25" t="s">
        <v>597</v>
      </c>
      <c r="B51" s="25" t="s">
        <v>139</v>
      </c>
      <c r="C51" s="25">
        <v>12434.5</v>
      </c>
    </row>
    <row r="52" spans="1:3" x14ac:dyDescent="0.4">
      <c r="A52" s="25" t="s">
        <v>598</v>
      </c>
      <c r="B52" s="25" t="s">
        <v>514</v>
      </c>
      <c r="C52" s="25">
        <v>19104</v>
      </c>
    </row>
    <row r="53" spans="1:3" x14ac:dyDescent="0.4">
      <c r="A53" s="25" t="s">
        <v>599</v>
      </c>
      <c r="B53" s="25" t="s">
        <v>140</v>
      </c>
      <c r="C53" s="25">
        <v>80117</v>
      </c>
    </row>
    <row r="54" spans="1:3" x14ac:dyDescent="0.4">
      <c r="A54" s="25" t="s">
        <v>600</v>
      </c>
      <c r="B54" s="25" t="s">
        <v>141</v>
      </c>
      <c r="C54" s="25">
        <v>6100</v>
      </c>
    </row>
    <row r="55" spans="1:3" x14ac:dyDescent="0.4">
      <c r="A55" s="25" t="s">
        <v>601</v>
      </c>
      <c r="B55" s="25" t="s">
        <v>142</v>
      </c>
      <c r="C55" s="25">
        <v>17623</v>
      </c>
    </row>
    <row r="56" spans="1:3" x14ac:dyDescent="0.4">
      <c r="A56" s="25" t="s">
        <v>602</v>
      </c>
      <c r="B56" s="25" t="s">
        <v>143</v>
      </c>
      <c r="C56" s="25">
        <v>8663.5</v>
      </c>
    </row>
    <row r="57" spans="1:3" x14ac:dyDescent="0.4">
      <c r="A57" s="25" t="s">
        <v>603</v>
      </c>
      <c r="B57" s="25" t="s">
        <v>144</v>
      </c>
      <c r="C57" s="25">
        <v>26078</v>
      </c>
    </row>
    <row r="58" spans="1:3" x14ac:dyDescent="0.4">
      <c r="A58" s="25" t="s">
        <v>604</v>
      </c>
      <c r="B58" s="25" t="s">
        <v>145</v>
      </c>
      <c r="C58" s="25">
        <v>22239</v>
      </c>
    </row>
    <row r="59" spans="1:3" x14ac:dyDescent="0.4">
      <c r="A59" s="25" t="s">
        <v>605</v>
      </c>
      <c r="B59" s="25" t="s">
        <v>146</v>
      </c>
      <c r="C59" s="25">
        <v>34500</v>
      </c>
    </row>
    <row r="60" spans="1:3" x14ac:dyDescent="0.4">
      <c r="A60" s="25" t="s">
        <v>606</v>
      </c>
      <c r="B60" s="25" t="s">
        <v>147</v>
      </c>
      <c r="C60" s="25">
        <v>17222</v>
      </c>
    </row>
    <row r="61" spans="1:3" x14ac:dyDescent="0.4">
      <c r="A61" s="25" t="s">
        <v>607</v>
      </c>
      <c r="B61" s="25" t="s">
        <v>148</v>
      </c>
      <c r="C61" s="25">
        <v>5223</v>
      </c>
    </row>
    <row r="62" spans="1:3" x14ac:dyDescent="0.4">
      <c r="A62" s="25" t="s">
        <v>608</v>
      </c>
      <c r="B62" s="25" t="s">
        <v>149</v>
      </c>
      <c r="C62" s="25">
        <v>16343</v>
      </c>
    </row>
    <row r="63" spans="1:3" x14ac:dyDescent="0.4">
      <c r="A63" s="25" t="s">
        <v>609</v>
      </c>
      <c r="B63" s="25" t="s">
        <v>150</v>
      </c>
      <c r="C63" s="25">
        <v>57946</v>
      </c>
    </row>
    <row r="64" spans="1:3" x14ac:dyDescent="0.4">
      <c r="A64" s="25" t="s">
        <v>610</v>
      </c>
      <c r="B64" s="25" t="s">
        <v>515</v>
      </c>
      <c r="C64" s="25">
        <v>8018</v>
      </c>
    </row>
    <row r="65" spans="1:3" x14ac:dyDescent="0.4">
      <c r="A65" s="25" t="s">
        <v>611</v>
      </c>
      <c r="B65" s="25" t="s">
        <v>151</v>
      </c>
      <c r="C65" s="25">
        <v>17255</v>
      </c>
    </row>
    <row r="66" spans="1:3" x14ac:dyDescent="0.4">
      <c r="A66" s="25" t="s">
        <v>624</v>
      </c>
      <c r="B66" s="25" t="s">
        <v>152</v>
      </c>
      <c r="C66" s="25">
        <v>18735</v>
      </c>
    </row>
    <row r="67" spans="1:3" x14ac:dyDescent="0.4">
      <c r="A67" s="25" t="s">
        <v>625</v>
      </c>
      <c r="B67" s="25" t="s">
        <v>1015</v>
      </c>
      <c r="C67" s="25">
        <v>18399</v>
      </c>
    </row>
    <row r="68" spans="1:3" x14ac:dyDescent="0.4">
      <c r="A68" s="25" t="s">
        <v>626</v>
      </c>
      <c r="B68" s="25" t="s">
        <v>154</v>
      </c>
      <c r="C68" s="25">
        <v>29692</v>
      </c>
    </row>
    <row r="69" spans="1:3" x14ac:dyDescent="0.4">
      <c r="A69" s="25" t="s">
        <v>627</v>
      </c>
      <c r="B69" s="25" t="s">
        <v>1016</v>
      </c>
      <c r="C69" s="25">
        <v>130566</v>
      </c>
    </row>
    <row r="70" spans="1:3" x14ac:dyDescent="0.4">
      <c r="A70" s="25" t="s">
        <v>628</v>
      </c>
      <c r="B70" s="25" t="s">
        <v>156</v>
      </c>
      <c r="C70" s="25">
        <v>6093.5</v>
      </c>
    </row>
    <row r="71" spans="1:3" x14ac:dyDescent="0.4">
      <c r="A71" s="25" t="s">
        <v>629</v>
      </c>
      <c r="B71" s="25" t="s">
        <v>157</v>
      </c>
      <c r="C71" s="25">
        <v>13825</v>
      </c>
    </row>
    <row r="72" spans="1:3" x14ac:dyDescent="0.4">
      <c r="A72" s="25" t="s">
        <v>630</v>
      </c>
      <c r="B72" s="25" t="s">
        <v>158</v>
      </c>
      <c r="C72" s="25">
        <v>24283</v>
      </c>
    </row>
    <row r="73" spans="1:3" x14ac:dyDescent="0.4">
      <c r="A73" s="25" t="s">
        <v>631</v>
      </c>
      <c r="B73" s="25" t="s">
        <v>159</v>
      </c>
      <c r="C73" s="25">
        <v>31491.5</v>
      </c>
    </row>
    <row r="74" spans="1:3" x14ac:dyDescent="0.4">
      <c r="A74" s="25" t="s">
        <v>632</v>
      </c>
      <c r="B74" s="25" t="s">
        <v>160</v>
      </c>
      <c r="C74" s="25">
        <v>11860</v>
      </c>
    </row>
    <row r="75" spans="1:3" x14ac:dyDescent="0.4">
      <c r="A75" s="25" t="s">
        <v>633</v>
      </c>
      <c r="B75" s="25" t="s">
        <v>161</v>
      </c>
      <c r="C75" s="25">
        <v>26108</v>
      </c>
    </row>
    <row r="76" spans="1:3" x14ac:dyDescent="0.4">
      <c r="A76" s="25" t="s">
        <v>634</v>
      </c>
      <c r="B76" s="25" t="s">
        <v>162</v>
      </c>
      <c r="C76" s="25">
        <v>13043</v>
      </c>
    </row>
    <row r="77" spans="1:3" x14ac:dyDescent="0.4">
      <c r="A77" s="25" t="s">
        <v>635</v>
      </c>
      <c r="B77" s="25" t="s">
        <v>163</v>
      </c>
      <c r="C77" s="25">
        <v>21309</v>
      </c>
    </row>
    <row r="78" spans="1:3" x14ac:dyDescent="0.4">
      <c r="A78" s="25" t="s">
        <v>636</v>
      </c>
      <c r="B78" s="25" t="s">
        <v>164</v>
      </c>
      <c r="C78" s="25">
        <v>28404</v>
      </c>
    </row>
    <row r="79" spans="1:3" x14ac:dyDescent="0.4">
      <c r="A79" s="25" t="s">
        <v>637</v>
      </c>
      <c r="B79" s="25" t="s">
        <v>165</v>
      </c>
      <c r="C79" s="25">
        <v>13206</v>
      </c>
    </row>
    <row r="80" spans="1:3" x14ac:dyDescent="0.4">
      <c r="A80" s="25" t="s">
        <v>638</v>
      </c>
      <c r="B80" s="25" t="s">
        <v>166</v>
      </c>
      <c r="C80" s="25">
        <v>22569.5</v>
      </c>
    </row>
    <row r="81" spans="1:3" x14ac:dyDescent="0.4">
      <c r="A81" s="25" t="s">
        <v>639</v>
      </c>
      <c r="B81" s="25" t="s">
        <v>167</v>
      </c>
      <c r="C81" s="25">
        <v>16282</v>
      </c>
    </row>
    <row r="82" spans="1:3" x14ac:dyDescent="0.4">
      <c r="A82" s="25" t="s">
        <v>640</v>
      </c>
      <c r="B82" s="25" t="s">
        <v>168</v>
      </c>
      <c r="C82" s="25">
        <v>20107</v>
      </c>
    </row>
    <row r="83" spans="1:3" x14ac:dyDescent="0.4">
      <c r="A83" s="25" t="s">
        <v>641</v>
      </c>
      <c r="B83" s="25" t="s">
        <v>169</v>
      </c>
      <c r="C83" s="25">
        <v>76570</v>
      </c>
    </row>
    <row r="84" spans="1:3" x14ac:dyDescent="0.4">
      <c r="A84" s="25" t="s">
        <v>642</v>
      </c>
      <c r="B84" s="25" t="s">
        <v>170</v>
      </c>
      <c r="C84" s="25">
        <v>30679</v>
      </c>
    </row>
    <row r="85" spans="1:3" x14ac:dyDescent="0.4">
      <c r="A85" s="25" t="s">
        <v>643</v>
      </c>
      <c r="B85" s="25" t="s">
        <v>171</v>
      </c>
      <c r="C85" s="25">
        <v>112209.5</v>
      </c>
    </row>
    <row r="86" spans="1:3" x14ac:dyDescent="0.4">
      <c r="A86" s="25" t="s">
        <v>645</v>
      </c>
      <c r="B86" s="25" t="s">
        <v>172</v>
      </c>
      <c r="C86" s="25">
        <v>13310</v>
      </c>
    </row>
    <row r="87" spans="1:3" x14ac:dyDescent="0.4">
      <c r="A87" s="25" t="s">
        <v>644</v>
      </c>
      <c r="B87" s="25" t="s">
        <v>1160</v>
      </c>
      <c r="C87" s="25">
        <v>4425</v>
      </c>
    </row>
    <row r="88" spans="1:3" x14ac:dyDescent="0.4">
      <c r="A88" s="25" t="s">
        <v>648</v>
      </c>
      <c r="B88" s="25" t="s">
        <v>1017</v>
      </c>
      <c r="C88" s="25">
        <v>74402</v>
      </c>
    </row>
    <row r="89" spans="1:3" x14ac:dyDescent="0.4">
      <c r="A89" s="25" t="s">
        <v>651</v>
      </c>
      <c r="B89" s="25" t="s">
        <v>1018</v>
      </c>
      <c r="C89" s="25">
        <v>94192</v>
      </c>
    </row>
    <row r="90" spans="1:3" x14ac:dyDescent="0.4">
      <c r="A90" s="25" t="s">
        <v>646</v>
      </c>
      <c r="B90" s="25" t="s">
        <v>173</v>
      </c>
      <c r="C90" s="25">
        <v>17036</v>
      </c>
    </row>
    <row r="91" spans="1:3" x14ac:dyDescent="0.4">
      <c r="A91" s="25" t="s">
        <v>647</v>
      </c>
      <c r="B91" s="25" t="s">
        <v>174</v>
      </c>
      <c r="C91" s="25">
        <v>23908.5</v>
      </c>
    </row>
    <row r="92" spans="1:3" x14ac:dyDescent="0.4">
      <c r="A92" s="25" t="s">
        <v>649</v>
      </c>
      <c r="B92" s="25" t="s">
        <v>176</v>
      </c>
      <c r="C92" s="25">
        <v>50111.5</v>
      </c>
    </row>
    <row r="93" spans="1:3" x14ac:dyDescent="0.4">
      <c r="A93" s="25" t="s">
        <v>650</v>
      </c>
      <c r="B93" s="25" t="s">
        <v>177</v>
      </c>
      <c r="C93" s="25">
        <v>37703</v>
      </c>
    </row>
    <row r="94" spans="1:3" x14ac:dyDescent="0.4">
      <c r="A94" s="25" t="s">
        <v>652</v>
      </c>
      <c r="B94" s="25" t="s">
        <v>179</v>
      </c>
      <c r="C94" s="25">
        <v>26306.5</v>
      </c>
    </row>
    <row r="95" spans="1:3" x14ac:dyDescent="0.4">
      <c r="A95" s="25" t="s">
        <v>653</v>
      </c>
      <c r="B95" s="25" t="s">
        <v>180</v>
      </c>
      <c r="C95" s="25">
        <v>22101.5</v>
      </c>
    </row>
    <row r="96" spans="1:3" x14ac:dyDescent="0.4">
      <c r="A96" s="25" t="s">
        <v>654</v>
      </c>
      <c r="B96" s="25" t="s">
        <v>181</v>
      </c>
      <c r="C96" s="25">
        <v>1930</v>
      </c>
    </row>
    <row r="97" spans="1:3" x14ac:dyDescent="0.4">
      <c r="A97" s="25" t="s">
        <v>655</v>
      </c>
      <c r="B97" s="25" t="s">
        <v>1161</v>
      </c>
      <c r="C97" s="25">
        <v>2117</v>
      </c>
    </row>
    <row r="98" spans="1:3" x14ac:dyDescent="0.4">
      <c r="A98" s="25" t="s">
        <v>792</v>
      </c>
      <c r="B98" s="25" t="s">
        <v>1162</v>
      </c>
      <c r="C98" s="25">
        <v>9368</v>
      </c>
    </row>
    <row r="99" spans="1:3" x14ac:dyDescent="0.4">
      <c r="A99" s="25" t="s">
        <v>656</v>
      </c>
      <c r="B99" s="25" t="s">
        <v>1019</v>
      </c>
      <c r="C99" s="25">
        <v>5935.5</v>
      </c>
    </row>
    <row r="100" spans="1:3" x14ac:dyDescent="0.4">
      <c r="A100" s="25" t="s">
        <v>657</v>
      </c>
      <c r="B100" s="25" t="s">
        <v>183</v>
      </c>
      <c r="C100" s="25">
        <v>18063</v>
      </c>
    </row>
    <row r="101" spans="1:3" x14ac:dyDescent="0.4">
      <c r="A101" s="25" t="s">
        <v>658</v>
      </c>
      <c r="B101" s="25" t="s">
        <v>184</v>
      </c>
      <c r="C101" s="25">
        <v>27472</v>
      </c>
    </row>
    <row r="102" spans="1:3" x14ac:dyDescent="0.4">
      <c r="A102" s="25" t="s">
        <v>659</v>
      </c>
      <c r="B102" s="25" t="s">
        <v>185</v>
      </c>
      <c r="C102" s="25">
        <v>291345.5</v>
      </c>
    </row>
    <row r="103" spans="1:3" x14ac:dyDescent="0.4">
      <c r="A103" s="25" t="s">
        <v>660</v>
      </c>
      <c r="B103" s="25" t="s">
        <v>186</v>
      </c>
      <c r="C103" s="25">
        <v>13714.5</v>
      </c>
    </row>
    <row r="104" spans="1:3" x14ac:dyDescent="0.4">
      <c r="A104" s="25" t="s">
        <v>661</v>
      </c>
      <c r="B104" s="25" t="s">
        <v>187</v>
      </c>
      <c r="C104" s="25">
        <v>50644</v>
      </c>
    </row>
    <row r="105" spans="1:3" x14ac:dyDescent="0.4">
      <c r="A105" s="25" t="s">
        <v>662</v>
      </c>
      <c r="B105" s="25" t="s">
        <v>188</v>
      </c>
      <c r="C105" s="25">
        <v>7263</v>
      </c>
    </row>
    <row r="106" spans="1:3" x14ac:dyDescent="0.4">
      <c r="A106" s="25" t="s">
        <v>663</v>
      </c>
      <c r="B106" s="25" t="s">
        <v>189</v>
      </c>
      <c r="C106" s="25">
        <v>14357</v>
      </c>
    </row>
    <row r="107" spans="1:3" x14ac:dyDescent="0.4">
      <c r="A107" s="25" t="s">
        <v>664</v>
      </c>
      <c r="B107" s="25" t="s">
        <v>190</v>
      </c>
      <c r="C107" s="25">
        <v>19635</v>
      </c>
    </row>
    <row r="108" spans="1:3" x14ac:dyDescent="0.4">
      <c r="A108" s="25" t="s">
        <v>665</v>
      </c>
      <c r="B108" s="25" t="s">
        <v>191</v>
      </c>
      <c r="C108" s="25">
        <v>8370</v>
      </c>
    </row>
    <row r="109" spans="1:3" x14ac:dyDescent="0.4">
      <c r="A109" s="25" t="s">
        <v>666</v>
      </c>
      <c r="B109" s="25" t="s">
        <v>192</v>
      </c>
      <c r="C109" s="25">
        <v>75125</v>
      </c>
    </row>
    <row r="110" spans="1:3" x14ac:dyDescent="0.4">
      <c r="A110" s="25" t="s">
        <v>667</v>
      </c>
      <c r="B110" s="25" t="s">
        <v>193</v>
      </c>
      <c r="C110" s="25">
        <v>36085.5</v>
      </c>
    </row>
    <row r="111" spans="1:3" x14ac:dyDescent="0.4">
      <c r="A111" s="25" t="s">
        <v>668</v>
      </c>
      <c r="B111" s="25" t="s">
        <v>194</v>
      </c>
      <c r="C111" s="25">
        <v>117176</v>
      </c>
    </row>
    <row r="112" spans="1:3" x14ac:dyDescent="0.4">
      <c r="A112" s="25" t="s">
        <v>669</v>
      </c>
      <c r="B112" s="25" t="s">
        <v>195</v>
      </c>
      <c r="C112" s="25">
        <v>7723</v>
      </c>
    </row>
    <row r="113" spans="1:3" x14ac:dyDescent="0.4">
      <c r="A113" s="25" t="s">
        <v>670</v>
      </c>
      <c r="B113" s="25" t="s">
        <v>196</v>
      </c>
      <c r="C113" s="25">
        <v>5675</v>
      </c>
    </row>
    <row r="114" spans="1:3" x14ac:dyDescent="0.4">
      <c r="A114" s="25" t="s">
        <v>671</v>
      </c>
      <c r="B114" s="25" t="s">
        <v>530</v>
      </c>
      <c r="C114" s="25">
        <v>4498</v>
      </c>
    </row>
    <row r="115" spans="1:3" x14ac:dyDescent="0.4">
      <c r="A115" s="25" t="s">
        <v>672</v>
      </c>
      <c r="B115" s="25" t="s">
        <v>197</v>
      </c>
      <c r="C115" s="25">
        <v>34907</v>
      </c>
    </row>
    <row r="116" spans="1:3" x14ac:dyDescent="0.4">
      <c r="A116" s="25" t="s">
        <v>673</v>
      </c>
      <c r="B116" s="25" t="s">
        <v>198</v>
      </c>
      <c r="C116" s="25">
        <v>17831</v>
      </c>
    </row>
    <row r="117" spans="1:3" x14ac:dyDescent="0.4">
      <c r="A117" s="25" t="s">
        <v>674</v>
      </c>
      <c r="B117" s="25" t="s">
        <v>199</v>
      </c>
      <c r="C117" s="25">
        <v>9369</v>
      </c>
    </row>
    <row r="118" spans="1:3" x14ac:dyDescent="0.4">
      <c r="A118" s="25" t="s">
        <v>675</v>
      </c>
      <c r="B118" s="25" t="s">
        <v>200</v>
      </c>
      <c r="C118" s="25">
        <v>22134</v>
      </c>
    </row>
    <row r="119" spans="1:3" x14ac:dyDescent="0.4">
      <c r="A119" s="25" t="s">
        <v>676</v>
      </c>
      <c r="B119" s="25" t="s">
        <v>201</v>
      </c>
      <c r="C119" s="25">
        <v>14425</v>
      </c>
    </row>
    <row r="120" spans="1:3" x14ac:dyDescent="0.4">
      <c r="A120" s="25" t="s">
        <v>677</v>
      </c>
      <c r="B120" s="25" t="s">
        <v>1020</v>
      </c>
      <c r="C120" s="25">
        <v>8276</v>
      </c>
    </row>
    <row r="121" spans="1:3" x14ac:dyDescent="0.4">
      <c r="A121" s="25" t="s">
        <v>678</v>
      </c>
      <c r="B121" s="25" t="s">
        <v>1021</v>
      </c>
      <c r="C121" s="25">
        <v>206691</v>
      </c>
    </row>
    <row r="122" spans="1:3" x14ac:dyDescent="0.4">
      <c r="A122" s="25" t="s">
        <v>679</v>
      </c>
      <c r="B122" s="25" t="s">
        <v>204</v>
      </c>
      <c r="C122" s="25">
        <v>2233</v>
      </c>
    </row>
    <row r="123" spans="1:3" x14ac:dyDescent="0.4">
      <c r="A123" s="25" t="s">
        <v>680</v>
      </c>
      <c r="B123" s="25" t="s">
        <v>205</v>
      </c>
      <c r="C123" s="25">
        <v>74183</v>
      </c>
    </row>
    <row r="124" spans="1:3" x14ac:dyDescent="0.4">
      <c r="A124" s="25" t="s">
        <v>681</v>
      </c>
      <c r="B124" s="25" t="s">
        <v>206</v>
      </c>
      <c r="C124" s="25">
        <v>16359</v>
      </c>
    </row>
    <row r="125" spans="1:3" x14ac:dyDescent="0.4">
      <c r="A125" s="25" t="s">
        <v>682</v>
      </c>
      <c r="B125" s="25" t="s">
        <v>207</v>
      </c>
      <c r="C125" s="25">
        <v>72121.5</v>
      </c>
    </row>
    <row r="126" spans="1:3" x14ac:dyDescent="0.4">
      <c r="A126" s="25" t="s">
        <v>683</v>
      </c>
      <c r="B126" s="25" t="s">
        <v>208</v>
      </c>
      <c r="C126" s="25">
        <v>7419</v>
      </c>
    </row>
    <row r="127" spans="1:3" x14ac:dyDescent="0.4">
      <c r="A127" s="25" t="s">
        <v>684</v>
      </c>
      <c r="B127" s="25" t="s">
        <v>209</v>
      </c>
      <c r="C127" s="25">
        <v>36152</v>
      </c>
    </row>
    <row r="128" spans="1:3" x14ac:dyDescent="0.4">
      <c r="A128" s="25" t="s">
        <v>685</v>
      </c>
      <c r="B128" s="25" t="s">
        <v>1022</v>
      </c>
      <c r="C128" s="25">
        <v>31019.5</v>
      </c>
    </row>
    <row r="129" spans="1:3" x14ac:dyDescent="0.4">
      <c r="A129" s="25" t="s">
        <v>686</v>
      </c>
      <c r="B129" s="25" t="s">
        <v>211</v>
      </c>
      <c r="C129" s="25">
        <v>597</v>
      </c>
    </row>
    <row r="130" spans="1:3" x14ac:dyDescent="0.4">
      <c r="A130" s="25" t="s">
        <v>687</v>
      </c>
      <c r="B130" s="25" t="s">
        <v>212</v>
      </c>
      <c r="C130" s="25">
        <v>14138</v>
      </c>
    </row>
    <row r="131" spans="1:3" x14ac:dyDescent="0.4">
      <c r="A131" s="25" t="s">
        <v>688</v>
      </c>
      <c r="B131" s="25" t="s">
        <v>213</v>
      </c>
      <c r="C131" s="25">
        <v>78772</v>
      </c>
    </row>
    <row r="132" spans="1:3" x14ac:dyDescent="0.4">
      <c r="A132" s="25" t="s">
        <v>689</v>
      </c>
      <c r="B132" s="25" t="s">
        <v>214</v>
      </c>
      <c r="C132" s="25">
        <v>10083</v>
      </c>
    </row>
    <row r="133" spans="1:3" x14ac:dyDescent="0.4">
      <c r="A133" s="25" t="s">
        <v>690</v>
      </c>
      <c r="B133" s="25" t="s">
        <v>215</v>
      </c>
      <c r="C133" s="25">
        <v>21464</v>
      </c>
    </row>
    <row r="134" spans="1:3" x14ac:dyDescent="0.4">
      <c r="A134" s="25" t="s">
        <v>691</v>
      </c>
      <c r="B134" s="25" t="s">
        <v>216</v>
      </c>
      <c r="C134" s="25">
        <v>8640</v>
      </c>
    </row>
    <row r="135" spans="1:3" x14ac:dyDescent="0.4">
      <c r="A135" s="25" t="s">
        <v>692</v>
      </c>
      <c r="B135" s="25" t="s">
        <v>217</v>
      </c>
      <c r="C135" s="25">
        <v>3915</v>
      </c>
    </row>
    <row r="136" spans="1:3" x14ac:dyDescent="0.4">
      <c r="A136" s="25" t="s">
        <v>693</v>
      </c>
      <c r="B136" s="25" t="s">
        <v>218</v>
      </c>
      <c r="C136" s="25">
        <v>23908</v>
      </c>
    </row>
    <row r="137" spans="1:3" x14ac:dyDescent="0.4">
      <c r="A137" s="25" t="s">
        <v>694</v>
      </c>
      <c r="B137" s="25" t="s">
        <v>219</v>
      </c>
      <c r="C137" s="25">
        <v>18008</v>
      </c>
    </row>
    <row r="138" spans="1:3" x14ac:dyDescent="0.4">
      <c r="A138" s="25" t="s">
        <v>695</v>
      </c>
      <c r="B138" s="25" t="s">
        <v>1023</v>
      </c>
      <c r="C138" s="25">
        <v>3114</v>
      </c>
    </row>
    <row r="139" spans="1:3" x14ac:dyDescent="0.4">
      <c r="A139" s="25" t="s">
        <v>696</v>
      </c>
      <c r="B139" s="25" t="s">
        <v>221</v>
      </c>
      <c r="C139" s="25">
        <v>47977</v>
      </c>
    </row>
    <row r="140" spans="1:3" x14ac:dyDescent="0.4">
      <c r="A140" s="25" t="s">
        <v>697</v>
      </c>
      <c r="B140" s="25" t="s">
        <v>222</v>
      </c>
      <c r="C140" s="25">
        <v>6808</v>
      </c>
    </row>
    <row r="141" spans="1:3" x14ac:dyDescent="0.4">
      <c r="A141" s="25" t="s">
        <v>698</v>
      </c>
      <c r="B141" s="25" t="s">
        <v>223</v>
      </c>
      <c r="C141" s="25">
        <v>34476.5</v>
      </c>
    </row>
    <row r="142" spans="1:3" x14ac:dyDescent="0.4">
      <c r="A142" s="25" t="s">
        <v>699</v>
      </c>
      <c r="B142" s="25" t="s">
        <v>1024</v>
      </c>
      <c r="C142" s="25">
        <v>523686</v>
      </c>
    </row>
    <row r="143" spans="1:3" x14ac:dyDescent="0.4">
      <c r="A143" s="25" t="s">
        <v>700</v>
      </c>
      <c r="B143" s="25" t="s">
        <v>225</v>
      </c>
      <c r="C143" s="25">
        <v>8484</v>
      </c>
    </row>
    <row r="144" spans="1:3" x14ac:dyDescent="0.4">
      <c r="A144" s="25" t="s">
        <v>701</v>
      </c>
      <c r="B144" s="25" t="s">
        <v>226</v>
      </c>
      <c r="C144" s="25">
        <v>51666</v>
      </c>
    </row>
    <row r="145" spans="1:3" x14ac:dyDescent="0.4">
      <c r="A145" s="25" t="s">
        <v>702</v>
      </c>
      <c r="B145" s="25" t="s">
        <v>227</v>
      </c>
      <c r="C145" s="25">
        <v>67144.5</v>
      </c>
    </row>
    <row r="146" spans="1:3" x14ac:dyDescent="0.4">
      <c r="A146" s="25" t="s">
        <v>703</v>
      </c>
      <c r="B146" s="25" t="s">
        <v>228</v>
      </c>
      <c r="C146" s="25">
        <v>9644</v>
      </c>
    </row>
    <row r="147" spans="1:3" x14ac:dyDescent="0.4">
      <c r="A147" s="25" t="s">
        <v>704</v>
      </c>
      <c r="B147" s="25" t="s">
        <v>229</v>
      </c>
      <c r="C147" s="25">
        <v>8722</v>
      </c>
    </row>
    <row r="148" spans="1:3" x14ac:dyDescent="0.4">
      <c r="A148" s="25" t="s">
        <v>705</v>
      </c>
      <c r="B148" s="25" t="s">
        <v>230</v>
      </c>
      <c r="C148" s="25">
        <v>75336</v>
      </c>
    </row>
    <row r="149" spans="1:3" x14ac:dyDescent="0.4">
      <c r="A149" s="25" t="s">
        <v>706</v>
      </c>
      <c r="B149" s="25" t="s">
        <v>231</v>
      </c>
      <c r="C149" s="25">
        <v>42074</v>
      </c>
    </row>
    <row r="150" spans="1:3" x14ac:dyDescent="0.4">
      <c r="A150" s="25" t="s">
        <v>707</v>
      </c>
      <c r="B150" s="25" t="s">
        <v>232</v>
      </c>
      <c r="C150" s="25">
        <v>25408</v>
      </c>
    </row>
    <row r="151" spans="1:3" x14ac:dyDescent="0.4">
      <c r="A151" s="25" t="s">
        <v>708</v>
      </c>
      <c r="B151" s="25" t="s">
        <v>233</v>
      </c>
      <c r="C151" s="25">
        <v>25077</v>
      </c>
    </row>
    <row r="152" spans="1:3" x14ac:dyDescent="0.4">
      <c r="A152" s="25" t="s">
        <v>709</v>
      </c>
      <c r="B152" s="25" t="s">
        <v>234</v>
      </c>
      <c r="C152" s="25">
        <v>52307</v>
      </c>
    </row>
    <row r="153" spans="1:3" x14ac:dyDescent="0.4">
      <c r="A153" s="25" t="s">
        <v>710</v>
      </c>
      <c r="B153" s="25" t="s">
        <v>235</v>
      </c>
      <c r="C153" s="25">
        <v>4893.5</v>
      </c>
    </row>
    <row r="154" spans="1:3" x14ac:dyDescent="0.4">
      <c r="A154" s="25" t="s">
        <v>711</v>
      </c>
      <c r="B154" s="25" t="s">
        <v>236</v>
      </c>
      <c r="C154" s="25">
        <v>7935.5</v>
      </c>
    </row>
    <row r="155" spans="1:3" x14ac:dyDescent="0.4">
      <c r="A155" s="25" t="s">
        <v>712</v>
      </c>
      <c r="B155" s="25" t="s">
        <v>237</v>
      </c>
      <c r="C155" s="25">
        <v>11928</v>
      </c>
    </row>
    <row r="156" spans="1:3" x14ac:dyDescent="0.4">
      <c r="A156" s="25" t="s">
        <v>713</v>
      </c>
      <c r="B156" s="25" t="s">
        <v>238</v>
      </c>
      <c r="C156" s="25">
        <v>13745</v>
      </c>
    </row>
    <row r="157" spans="1:3" x14ac:dyDescent="0.4">
      <c r="A157" s="25" t="s">
        <v>714</v>
      </c>
      <c r="B157" s="25" t="s">
        <v>239</v>
      </c>
      <c r="C157" s="25">
        <v>87644</v>
      </c>
    </row>
    <row r="158" spans="1:3" x14ac:dyDescent="0.4">
      <c r="A158" s="25" t="s">
        <v>715</v>
      </c>
      <c r="B158" s="25" t="s">
        <v>240</v>
      </c>
      <c r="C158" s="25">
        <v>8131</v>
      </c>
    </row>
    <row r="159" spans="1:3" x14ac:dyDescent="0.4">
      <c r="A159" s="25" t="s">
        <v>716</v>
      </c>
      <c r="B159" s="25" t="s">
        <v>241</v>
      </c>
      <c r="C159" s="25">
        <v>20720.5</v>
      </c>
    </row>
    <row r="160" spans="1:3" x14ac:dyDescent="0.4">
      <c r="A160" s="25" t="s">
        <v>717</v>
      </c>
      <c r="B160" s="25" t="s">
        <v>1025</v>
      </c>
      <c r="C160" s="25">
        <v>72216</v>
      </c>
    </row>
    <row r="161" spans="1:3" x14ac:dyDescent="0.4">
      <c r="A161" s="25" t="s">
        <v>718</v>
      </c>
      <c r="B161" s="25" t="s">
        <v>243</v>
      </c>
      <c r="C161" s="25">
        <v>117704.5</v>
      </c>
    </row>
    <row r="162" spans="1:3" x14ac:dyDescent="0.4">
      <c r="A162" s="25" t="s">
        <v>719</v>
      </c>
      <c r="B162" s="25" t="s">
        <v>244</v>
      </c>
      <c r="C162" s="25">
        <v>20303</v>
      </c>
    </row>
    <row r="163" spans="1:3" x14ac:dyDescent="0.4">
      <c r="A163" s="25" t="s">
        <v>720</v>
      </c>
      <c r="B163" s="25" t="s">
        <v>245</v>
      </c>
      <c r="C163" s="25">
        <v>121095</v>
      </c>
    </row>
    <row r="164" spans="1:3" x14ac:dyDescent="0.4">
      <c r="A164" s="25" t="s">
        <v>721</v>
      </c>
      <c r="B164" s="25" t="s">
        <v>246</v>
      </c>
      <c r="C164" s="25">
        <v>11598</v>
      </c>
    </row>
    <row r="165" spans="1:3" x14ac:dyDescent="0.4">
      <c r="A165" s="25" t="s">
        <v>722</v>
      </c>
      <c r="B165" s="25" t="s">
        <v>247</v>
      </c>
      <c r="C165" s="25">
        <v>8437</v>
      </c>
    </row>
    <row r="166" spans="1:3" x14ac:dyDescent="0.4">
      <c r="A166" s="25" t="s">
        <v>723</v>
      </c>
      <c r="B166" s="25" t="s">
        <v>248</v>
      </c>
      <c r="C166" s="25">
        <v>7262</v>
      </c>
    </row>
    <row r="167" spans="1:3" x14ac:dyDescent="0.4">
      <c r="A167" s="25" t="s">
        <v>724</v>
      </c>
      <c r="B167" s="25" t="s">
        <v>249</v>
      </c>
      <c r="C167" s="25">
        <v>13172</v>
      </c>
    </row>
    <row r="168" spans="1:3" x14ac:dyDescent="0.4">
      <c r="A168" s="25" t="s">
        <v>725</v>
      </c>
      <c r="B168" s="25" t="s">
        <v>250</v>
      </c>
      <c r="C168" s="25">
        <v>18261</v>
      </c>
    </row>
    <row r="169" spans="1:3" x14ac:dyDescent="0.4">
      <c r="A169" s="25" t="s">
        <v>726</v>
      </c>
      <c r="B169" s="25" t="s">
        <v>1163</v>
      </c>
      <c r="C169" s="25">
        <v>5347</v>
      </c>
    </row>
    <row r="170" spans="1:3" x14ac:dyDescent="0.4">
      <c r="A170" s="25" t="s">
        <v>727</v>
      </c>
      <c r="B170" s="25" t="s">
        <v>251</v>
      </c>
      <c r="C170" s="25">
        <v>12949</v>
      </c>
    </row>
    <row r="171" spans="1:3" x14ac:dyDescent="0.4">
      <c r="A171" s="25" t="s">
        <v>728</v>
      </c>
      <c r="B171" s="25" t="s">
        <v>252</v>
      </c>
      <c r="C171" s="25">
        <v>213482.5</v>
      </c>
    </row>
    <row r="172" spans="1:3" x14ac:dyDescent="0.4">
      <c r="A172" s="25" t="s">
        <v>729</v>
      </c>
      <c r="B172" s="25" t="s">
        <v>253</v>
      </c>
      <c r="C172" s="25">
        <v>44278.5</v>
      </c>
    </row>
    <row r="173" spans="1:3" x14ac:dyDescent="0.4">
      <c r="A173" s="25" t="s">
        <v>730</v>
      </c>
      <c r="B173" s="25" t="s">
        <v>254</v>
      </c>
      <c r="C173" s="25">
        <v>13914</v>
      </c>
    </row>
    <row r="174" spans="1:3" x14ac:dyDescent="0.4">
      <c r="A174" s="25" t="s">
        <v>731</v>
      </c>
      <c r="B174" s="25" t="s">
        <v>255</v>
      </c>
      <c r="C174" s="25">
        <v>6719</v>
      </c>
    </row>
    <row r="175" spans="1:3" x14ac:dyDescent="0.4">
      <c r="A175" s="25" t="s">
        <v>732</v>
      </c>
      <c r="B175" s="25" t="s">
        <v>256</v>
      </c>
      <c r="C175" s="25">
        <v>97936</v>
      </c>
    </row>
    <row r="176" spans="1:3" x14ac:dyDescent="0.4">
      <c r="A176" s="25" t="s">
        <v>733</v>
      </c>
      <c r="B176" s="25" t="s">
        <v>257</v>
      </c>
      <c r="C176" s="25">
        <v>447284.5</v>
      </c>
    </row>
    <row r="177" spans="1:3" x14ac:dyDescent="0.4">
      <c r="A177" s="25" t="s">
        <v>734</v>
      </c>
      <c r="B177" s="25" t="s">
        <v>258</v>
      </c>
      <c r="C177" s="25">
        <v>75696</v>
      </c>
    </row>
    <row r="178" spans="1:3" x14ac:dyDescent="0.4">
      <c r="A178" s="25" t="s">
        <v>735</v>
      </c>
      <c r="B178" s="25" t="s">
        <v>259</v>
      </c>
      <c r="C178" s="25">
        <v>35859</v>
      </c>
    </row>
    <row r="179" spans="1:3" x14ac:dyDescent="0.4">
      <c r="A179" s="25" t="s">
        <v>736</v>
      </c>
      <c r="B179" s="25" t="s">
        <v>260</v>
      </c>
      <c r="C179" s="25">
        <v>26449</v>
      </c>
    </row>
    <row r="180" spans="1:3" x14ac:dyDescent="0.4">
      <c r="A180" s="25" t="s">
        <v>737</v>
      </c>
      <c r="B180" s="25" t="s">
        <v>261</v>
      </c>
      <c r="C180" s="25">
        <v>11807.5</v>
      </c>
    </row>
    <row r="181" spans="1:3" x14ac:dyDescent="0.4">
      <c r="A181" s="25" t="s">
        <v>738</v>
      </c>
      <c r="B181" s="25" t="s">
        <v>262</v>
      </c>
      <c r="C181" s="25">
        <v>19549</v>
      </c>
    </row>
    <row r="182" spans="1:3" x14ac:dyDescent="0.4">
      <c r="A182" s="25" t="s">
        <v>739</v>
      </c>
      <c r="B182" s="25" t="s">
        <v>263</v>
      </c>
      <c r="C182" s="25">
        <v>110279.5</v>
      </c>
    </row>
    <row r="183" spans="1:3" x14ac:dyDescent="0.4">
      <c r="A183" s="25" t="s">
        <v>740</v>
      </c>
      <c r="B183" s="25" t="s">
        <v>264</v>
      </c>
      <c r="C183" s="25">
        <v>7289</v>
      </c>
    </row>
    <row r="184" spans="1:3" x14ac:dyDescent="0.4">
      <c r="A184" s="25" t="s">
        <v>741</v>
      </c>
      <c r="B184" s="25" t="s">
        <v>1164</v>
      </c>
      <c r="C184" s="25">
        <v>5421</v>
      </c>
    </row>
    <row r="185" spans="1:3" x14ac:dyDescent="0.4">
      <c r="A185" s="25" t="s">
        <v>743</v>
      </c>
      <c r="B185" s="25" t="s">
        <v>1026</v>
      </c>
      <c r="C185" s="25">
        <v>158793</v>
      </c>
    </row>
    <row r="186" spans="1:3" x14ac:dyDescent="0.4">
      <c r="A186" s="25" t="s">
        <v>745</v>
      </c>
      <c r="B186" s="25" t="s">
        <v>1027</v>
      </c>
      <c r="C186" s="25">
        <v>6674</v>
      </c>
    </row>
    <row r="187" spans="1:3" x14ac:dyDescent="0.4">
      <c r="A187" s="25" t="s">
        <v>742</v>
      </c>
      <c r="B187" s="25" t="s">
        <v>1028</v>
      </c>
      <c r="C187" s="25">
        <v>22706</v>
      </c>
    </row>
    <row r="188" spans="1:3" x14ac:dyDescent="0.4">
      <c r="A188" s="25" t="s">
        <v>744</v>
      </c>
      <c r="B188" s="25" t="s">
        <v>267</v>
      </c>
      <c r="C188" s="25">
        <v>22595</v>
      </c>
    </row>
    <row r="189" spans="1:3" x14ac:dyDescent="0.4">
      <c r="A189" s="25" t="s">
        <v>746</v>
      </c>
      <c r="B189" s="25" t="s">
        <v>269</v>
      </c>
      <c r="C189" s="25">
        <v>9653</v>
      </c>
    </row>
    <row r="190" spans="1:3" x14ac:dyDescent="0.4">
      <c r="A190" s="25" t="s">
        <v>747</v>
      </c>
      <c r="B190" s="25" t="s">
        <v>270</v>
      </c>
      <c r="C190" s="25">
        <v>45701</v>
      </c>
    </row>
    <row r="191" spans="1:3" x14ac:dyDescent="0.4">
      <c r="A191" s="25" t="s">
        <v>748</v>
      </c>
      <c r="B191" s="25" t="s">
        <v>1029</v>
      </c>
      <c r="C191" s="25">
        <v>20269</v>
      </c>
    </row>
    <row r="192" spans="1:3" x14ac:dyDescent="0.4">
      <c r="A192" s="25" t="s">
        <v>749</v>
      </c>
      <c r="B192" s="25" t="s">
        <v>272</v>
      </c>
      <c r="C192" s="25">
        <v>8466</v>
      </c>
    </row>
    <row r="193" spans="1:3" x14ac:dyDescent="0.4">
      <c r="A193" s="25" t="s">
        <v>750</v>
      </c>
      <c r="B193" s="25" t="s">
        <v>273</v>
      </c>
      <c r="C193" s="25">
        <v>33142.5</v>
      </c>
    </row>
    <row r="194" spans="1:3" x14ac:dyDescent="0.4">
      <c r="A194" s="25" t="s">
        <v>751</v>
      </c>
      <c r="B194" s="25" t="s">
        <v>274</v>
      </c>
      <c r="C194" s="25">
        <v>24844</v>
      </c>
    </row>
    <row r="195" spans="1:3" x14ac:dyDescent="0.4">
      <c r="A195" s="25" t="s">
        <v>752</v>
      </c>
      <c r="B195" s="25" t="s">
        <v>275</v>
      </c>
      <c r="C195" s="25">
        <v>31730</v>
      </c>
    </row>
    <row r="196" spans="1:3" x14ac:dyDescent="0.4">
      <c r="A196" s="25" t="s">
        <v>753</v>
      </c>
      <c r="B196" s="25" t="s">
        <v>276</v>
      </c>
      <c r="C196" s="25">
        <v>7025</v>
      </c>
    </row>
    <row r="197" spans="1:3" x14ac:dyDescent="0.4">
      <c r="A197" s="25" t="s">
        <v>754</v>
      </c>
      <c r="B197" s="25" t="s">
        <v>277</v>
      </c>
      <c r="C197" s="25">
        <v>13300</v>
      </c>
    </row>
    <row r="198" spans="1:3" x14ac:dyDescent="0.4">
      <c r="A198" s="25" t="s">
        <v>755</v>
      </c>
      <c r="B198" s="25" t="s">
        <v>278</v>
      </c>
      <c r="C198" s="25">
        <v>3737</v>
      </c>
    </row>
    <row r="199" spans="1:3" x14ac:dyDescent="0.4">
      <c r="A199" s="25" t="s">
        <v>756</v>
      </c>
      <c r="B199" s="25" t="s">
        <v>279</v>
      </c>
      <c r="C199" s="25">
        <v>2877</v>
      </c>
    </row>
    <row r="200" spans="1:3" x14ac:dyDescent="0.4">
      <c r="A200" s="25" t="s">
        <v>757</v>
      </c>
      <c r="B200" s="25" t="s">
        <v>280</v>
      </c>
      <c r="C200" s="25">
        <v>36730.5</v>
      </c>
    </row>
    <row r="201" spans="1:3" x14ac:dyDescent="0.4">
      <c r="A201" s="25" t="s">
        <v>758</v>
      </c>
      <c r="B201" s="25" t="s">
        <v>281</v>
      </c>
      <c r="C201" s="25">
        <v>35197</v>
      </c>
    </row>
    <row r="202" spans="1:3" x14ac:dyDescent="0.4">
      <c r="A202" s="25" t="s">
        <v>759</v>
      </c>
      <c r="B202" s="25" t="s">
        <v>282</v>
      </c>
      <c r="C202" s="25">
        <v>26053</v>
      </c>
    </row>
    <row r="203" spans="1:3" x14ac:dyDescent="0.4">
      <c r="A203" s="25" t="s">
        <v>760</v>
      </c>
      <c r="B203" s="25" t="s">
        <v>283</v>
      </c>
      <c r="C203" s="25">
        <v>8052.5</v>
      </c>
    </row>
    <row r="204" spans="1:3" x14ac:dyDescent="0.4">
      <c r="A204" s="25" t="s">
        <v>761</v>
      </c>
      <c r="B204" s="25" t="s">
        <v>284</v>
      </c>
      <c r="C204" s="25">
        <v>10692</v>
      </c>
    </row>
    <row r="205" spans="1:3" x14ac:dyDescent="0.4">
      <c r="A205" s="25" t="s">
        <v>762</v>
      </c>
      <c r="B205" s="25" t="s">
        <v>285</v>
      </c>
      <c r="C205" s="25">
        <v>47630</v>
      </c>
    </row>
    <row r="206" spans="1:3" x14ac:dyDescent="0.4">
      <c r="A206" s="25" t="s">
        <v>763</v>
      </c>
      <c r="B206" s="25" t="s">
        <v>286</v>
      </c>
      <c r="C206" s="25">
        <v>654665.5</v>
      </c>
    </row>
    <row r="207" spans="1:3" x14ac:dyDescent="0.4">
      <c r="A207" s="25" t="s">
        <v>764</v>
      </c>
      <c r="B207" s="25" t="s">
        <v>287</v>
      </c>
      <c r="C207" s="25">
        <v>13344</v>
      </c>
    </row>
    <row r="208" spans="1:3" x14ac:dyDescent="0.4">
      <c r="A208" s="25" t="s">
        <v>765</v>
      </c>
      <c r="B208" s="25" t="s">
        <v>288</v>
      </c>
      <c r="C208" s="25">
        <v>131364</v>
      </c>
    </row>
    <row r="209" spans="1:3" x14ac:dyDescent="0.4">
      <c r="A209" s="25" t="s">
        <v>766</v>
      </c>
      <c r="B209" s="25" t="s">
        <v>289</v>
      </c>
      <c r="C209" s="25">
        <v>37139.5</v>
      </c>
    </row>
    <row r="210" spans="1:3" x14ac:dyDescent="0.4">
      <c r="A210" s="25" t="s">
        <v>767</v>
      </c>
      <c r="B210" s="25" t="s">
        <v>290</v>
      </c>
      <c r="C210" s="25">
        <v>12130</v>
      </c>
    </row>
    <row r="211" spans="1:3" x14ac:dyDescent="0.4">
      <c r="A211" s="25" t="s">
        <v>768</v>
      </c>
      <c r="B211" s="25" t="s">
        <v>291</v>
      </c>
      <c r="C211" s="25">
        <v>12920</v>
      </c>
    </row>
    <row r="212" spans="1:3" x14ac:dyDescent="0.4">
      <c r="A212" s="25" t="s">
        <v>770</v>
      </c>
      <c r="B212" s="25" t="s">
        <v>292</v>
      </c>
      <c r="C212" s="25">
        <v>59001</v>
      </c>
    </row>
    <row r="213" spans="1:3" x14ac:dyDescent="0.4">
      <c r="A213" s="25" t="s">
        <v>771</v>
      </c>
      <c r="B213" s="25" t="s">
        <v>293</v>
      </c>
      <c r="C213" s="25">
        <v>9483.5</v>
      </c>
    </row>
    <row r="214" spans="1:3" x14ac:dyDescent="0.4">
      <c r="A214" s="25" t="s">
        <v>772</v>
      </c>
      <c r="B214" s="25" t="s">
        <v>294</v>
      </c>
      <c r="C214" s="25">
        <v>16919</v>
      </c>
    </row>
    <row r="215" spans="1:3" x14ac:dyDescent="0.4">
      <c r="A215" s="25" t="s">
        <v>773</v>
      </c>
      <c r="B215" s="25" t="s">
        <v>295</v>
      </c>
      <c r="C215" s="25">
        <v>20502</v>
      </c>
    </row>
    <row r="216" spans="1:3" x14ac:dyDescent="0.4">
      <c r="A216" s="25" t="s">
        <v>774</v>
      </c>
      <c r="B216" s="25" t="s">
        <v>1030</v>
      </c>
      <c r="C216" s="25">
        <v>78103</v>
      </c>
    </row>
    <row r="217" spans="1:3" x14ac:dyDescent="0.4">
      <c r="A217" s="25" t="s">
        <v>775</v>
      </c>
      <c r="B217" s="25" t="s">
        <v>297</v>
      </c>
      <c r="C217" s="25">
        <v>36707</v>
      </c>
    </row>
    <row r="218" spans="1:3" x14ac:dyDescent="0.4">
      <c r="A218" s="25" t="s">
        <v>776</v>
      </c>
      <c r="B218" s="25" t="s">
        <v>298</v>
      </c>
      <c r="C218" s="25">
        <v>21323</v>
      </c>
    </row>
    <row r="219" spans="1:3" x14ac:dyDescent="0.4">
      <c r="A219" s="25" t="s">
        <v>777</v>
      </c>
      <c r="B219" s="25" t="s">
        <v>299</v>
      </c>
      <c r="C219" s="25">
        <v>162700</v>
      </c>
    </row>
    <row r="220" spans="1:3" x14ac:dyDescent="0.4">
      <c r="A220" s="25" t="s">
        <v>778</v>
      </c>
      <c r="B220" s="25" t="s">
        <v>1031</v>
      </c>
      <c r="C220" s="25">
        <v>77043</v>
      </c>
    </row>
    <row r="221" spans="1:3" x14ac:dyDescent="0.4">
      <c r="A221" s="25" t="s">
        <v>779</v>
      </c>
      <c r="B221" s="25" t="s">
        <v>301</v>
      </c>
      <c r="C221" s="25">
        <v>7142</v>
      </c>
    </row>
    <row r="222" spans="1:3" x14ac:dyDescent="0.4">
      <c r="A222" s="25" t="s">
        <v>780</v>
      </c>
      <c r="B222" s="25" t="s">
        <v>302</v>
      </c>
      <c r="C222" s="25">
        <v>21084</v>
      </c>
    </row>
    <row r="223" spans="1:3" x14ac:dyDescent="0.4">
      <c r="A223" s="25" t="s">
        <v>781</v>
      </c>
      <c r="B223" s="25" t="s">
        <v>1032</v>
      </c>
      <c r="C223" s="25">
        <v>92357.5</v>
      </c>
    </row>
    <row r="224" spans="1:3" x14ac:dyDescent="0.4">
      <c r="A224" s="25" t="s">
        <v>782</v>
      </c>
      <c r="B224" s="25" t="s">
        <v>304</v>
      </c>
      <c r="C224" s="25">
        <v>27971</v>
      </c>
    </row>
    <row r="225" spans="1:3" x14ac:dyDescent="0.4">
      <c r="A225" s="25" t="s">
        <v>783</v>
      </c>
      <c r="B225" s="25" t="s">
        <v>305</v>
      </c>
      <c r="C225" s="25">
        <v>81192.5</v>
      </c>
    </row>
    <row r="226" spans="1:3" x14ac:dyDescent="0.4">
      <c r="A226" s="25" t="s">
        <v>784</v>
      </c>
      <c r="B226" s="25" t="s">
        <v>306</v>
      </c>
      <c r="C226" s="25">
        <v>82845</v>
      </c>
    </row>
    <row r="227" spans="1:3" x14ac:dyDescent="0.4">
      <c r="A227" s="25" t="s">
        <v>785</v>
      </c>
      <c r="B227" s="25" t="s">
        <v>307</v>
      </c>
      <c r="C227" s="25">
        <v>54183.5</v>
      </c>
    </row>
    <row r="228" spans="1:3" x14ac:dyDescent="0.4">
      <c r="A228" s="25" t="s">
        <v>786</v>
      </c>
      <c r="B228" s="25" t="s">
        <v>308</v>
      </c>
      <c r="C228" s="25">
        <v>4289</v>
      </c>
    </row>
    <row r="229" spans="1:3" x14ac:dyDescent="0.4">
      <c r="A229" s="25" t="s">
        <v>787</v>
      </c>
      <c r="B229" s="25" t="s">
        <v>309</v>
      </c>
      <c r="C229" s="25">
        <v>80563</v>
      </c>
    </row>
    <row r="230" spans="1:3" x14ac:dyDescent="0.4">
      <c r="A230" s="25" t="s">
        <v>788</v>
      </c>
      <c r="B230" s="25" t="s">
        <v>310</v>
      </c>
      <c r="C230" s="25">
        <v>13594.5</v>
      </c>
    </row>
    <row r="231" spans="1:3" x14ac:dyDescent="0.4">
      <c r="A231" s="25" t="s">
        <v>789</v>
      </c>
      <c r="B231" s="25" t="s">
        <v>1033</v>
      </c>
      <c r="C231" s="25">
        <v>140391</v>
      </c>
    </row>
    <row r="232" spans="1:3" x14ac:dyDescent="0.4">
      <c r="A232" s="25" t="s">
        <v>1193</v>
      </c>
      <c r="B232" s="25" t="s">
        <v>1194</v>
      </c>
      <c r="C232" s="25">
        <v>1182</v>
      </c>
    </row>
    <row r="233" spans="1:3" x14ac:dyDescent="0.4">
      <c r="A233" s="25" t="s">
        <v>791</v>
      </c>
      <c r="B233" s="25" t="s">
        <v>312</v>
      </c>
      <c r="C233" s="25">
        <v>70144.5</v>
      </c>
    </row>
    <row r="234" spans="1:3" x14ac:dyDescent="0.4">
      <c r="A234" s="25" t="s">
        <v>793</v>
      </c>
      <c r="B234" s="25" t="s">
        <v>313</v>
      </c>
      <c r="C234" s="25">
        <v>2536250</v>
      </c>
    </row>
    <row r="235" spans="1:3" x14ac:dyDescent="0.4">
      <c r="A235" s="25" t="s">
        <v>794</v>
      </c>
      <c r="B235" s="25" t="s">
        <v>535</v>
      </c>
      <c r="C235" s="25">
        <v>17381</v>
      </c>
    </row>
    <row r="236" spans="1:3" x14ac:dyDescent="0.4">
      <c r="A236" s="25" t="s">
        <v>795</v>
      </c>
      <c r="B236" s="25" t="s">
        <v>1165</v>
      </c>
      <c r="C236" s="25">
        <v>3933</v>
      </c>
    </row>
    <row r="237" spans="1:3" x14ac:dyDescent="0.4">
      <c r="A237" s="25" t="s">
        <v>790</v>
      </c>
      <c r="B237" s="25" t="s">
        <v>1166</v>
      </c>
      <c r="C237" s="25">
        <v>12093</v>
      </c>
    </row>
    <row r="238" spans="1:3" x14ac:dyDescent="0.4">
      <c r="A238" s="25" t="s">
        <v>796</v>
      </c>
      <c r="B238" s="25" t="s">
        <v>1034</v>
      </c>
      <c r="C238" s="25">
        <v>15607</v>
      </c>
    </row>
    <row r="239" spans="1:3" x14ac:dyDescent="0.4">
      <c r="A239" s="25" t="s">
        <v>797</v>
      </c>
      <c r="B239" s="25" t="s">
        <v>315</v>
      </c>
      <c r="C239" s="25">
        <v>13642</v>
      </c>
    </row>
    <row r="240" spans="1:3" x14ac:dyDescent="0.4">
      <c r="A240" s="25" t="s">
        <v>798</v>
      </c>
      <c r="B240" s="25" t="s">
        <v>316</v>
      </c>
      <c r="C240" s="25">
        <v>22419</v>
      </c>
    </row>
    <row r="241" spans="1:3" x14ac:dyDescent="0.4">
      <c r="A241" s="25" t="s">
        <v>799</v>
      </c>
      <c r="B241" s="25" t="s">
        <v>317</v>
      </c>
      <c r="C241" s="25">
        <v>10170.5</v>
      </c>
    </row>
    <row r="242" spans="1:3" x14ac:dyDescent="0.4">
      <c r="A242" s="25" t="s">
        <v>800</v>
      </c>
      <c r="B242" s="25" t="s">
        <v>318</v>
      </c>
      <c r="C242" s="25">
        <v>44637</v>
      </c>
    </row>
    <row r="243" spans="1:3" x14ac:dyDescent="0.4">
      <c r="A243" s="25" t="s">
        <v>801</v>
      </c>
      <c r="B243" s="25" t="s">
        <v>319</v>
      </c>
      <c r="C243" s="25">
        <v>61743</v>
      </c>
    </row>
    <row r="244" spans="1:3" x14ac:dyDescent="0.4">
      <c r="A244" s="25" t="s">
        <v>802</v>
      </c>
      <c r="B244" s="25" t="s">
        <v>320</v>
      </c>
      <c r="C244" s="25">
        <v>21174</v>
      </c>
    </row>
    <row r="245" spans="1:3" x14ac:dyDescent="0.4">
      <c r="A245" s="25" t="s">
        <v>803</v>
      </c>
      <c r="B245" s="25" t="s">
        <v>321</v>
      </c>
      <c r="C245" s="25">
        <v>7357</v>
      </c>
    </row>
    <row r="246" spans="1:3" x14ac:dyDescent="0.4">
      <c r="A246" s="25" t="s">
        <v>804</v>
      </c>
      <c r="B246" s="25" t="s">
        <v>322</v>
      </c>
      <c r="C246" s="25">
        <v>56349</v>
      </c>
    </row>
    <row r="247" spans="1:3" x14ac:dyDescent="0.4">
      <c r="A247" s="25" t="s">
        <v>805</v>
      </c>
      <c r="B247" s="25" t="s">
        <v>323</v>
      </c>
      <c r="C247" s="25">
        <v>49961</v>
      </c>
    </row>
    <row r="248" spans="1:3" x14ac:dyDescent="0.4">
      <c r="A248" s="25" t="s">
        <v>806</v>
      </c>
      <c r="B248" s="25" t="s">
        <v>324</v>
      </c>
      <c r="C248" s="25">
        <v>100249</v>
      </c>
    </row>
    <row r="249" spans="1:3" x14ac:dyDescent="0.4">
      <c r="A249" s="25" t="s">
        <v>807</v>
      </c>
      <c r="B249" s="25" t="s">
        <v>325</v>
      </c>
      <c r="C249" s="25">
        <v>84748</v>
      </c>
    </row>
    <row r="250" spans="1:3" x14ac:dyDescent="0.4">
      <c r="A250" s="25" t="s">
        <v>808</v>
      </c>
      <c r="B250" s="25" t="s">
        <v>326</v>
      </c>
      <c r="C250" s="25">
        <v>24270</v>
      </c>
    </row>
    <row r="251" spans="1:3" x14ac:dyDescent="0.4">
      <c r="A251" s="25" t="s">
        <v>809</v>
      </c>
      <c r="B251" s="25" t="s">
        <v>1035</v>
      </c>
      <c r="C251" s="25">
        <v>162108.5</v>
      </c>
    </row>
    <row r="252" spans="1:3" x14ac:dyDescent="0.4">
      <c r="A252" s="25" t="s">
        <v>810</v>
      </c>
      <c r="B252" s="25" t="s">
        <v>328</v>
      </c>
      <c r="C252" s="25">
        <v>20041</v>
      </c>
    </row>
    <row r="253" spans="1:3" x14ac:dyDescent="0.4">
      <c r="A253" s="25" t="s">
        <v>811</v>
      </c>
      <c r="B253" s="25" t="s">
        <v>329</v>
      </c>
      <c r="C253" s="25">
        <v>29255</v>
      </c>
    </row>
    <row r="254" spans="1:3" x14ac:dyDescent="0.4">
      <c r="A254" s="25" t="s">
        <v>812</v>
      </c>
      <c r="B254" s="25" t="s">
        <v>330</v>
      </c>
      <c r="C254" s="25">
        <v>6964</v>
      </c>
    </row>
    <row r="255" spans="1:3" x14ac:dyDescent="0.4">
      <c r="A255" s="25" t="s">
        <v>813</v>
      </c>
      <c r="B255" s="25" t="s">
        <v>331</v>
      </c>
      <c r="C255" s="25">
        <v>65885</v>
      </c>
    </row>
    <row r="256" spans="1:3" x14ac:dyDescent="0.4">
      <c r="A256" s="25" t="s">
        <v>814</v>
      </c>
      <c r="B256" s="25" t="s">
        <v>332</v>
      </c>
      <c r="C256" s="25">
        <v>15624.5</v>
      </c>
    </row>
    <row r="257" spans="1:3" x14ac:dyDescent="0.4">
      <c r="A257" s="25" t="s">
        <v>815</v>
      </c>
      <c r="B257" s="25" t="s">
        <v>333</v>
      </c>
      <c r="C257" s="25">
        <v>24701</v>
      </c>
    </row>
    <row r="258" spans="1:3" x14ac:dyDescent="0.4">
      <c r="A258" s="25" t="s">
        <v>816</v>
      </c>
      <c r="B258" s="25" t="s">
        <v>334</v>
      </c>
      <c r="C258" s="25">
        <v>19214</v>
      </c>
    </row>
    <row r="259" spans="1:3" x14ac:dyDescent="0.4">
      <c r="A259" s="25" t="s">
        <v>817</v>
      </c>
      <c r="B259" s="25" t="s">
        <v>335</v>
      </c>
      <c r="C259" s="25">
        <v>59664.5</v>
      </c>
    </row>
    <row r="260" spans="1:3" x14ac:dyDescent="0.4">
      <c r="A260" s="25" t="s">
        <v>818</v>
      </c>
      <c r="B260" s="25" t="s">
        <v>336</v>
      </c>
      <c r="C260" s="25">
        <v>80776</v>
      </c>
    </row>
    <row r="261" spans="1:3" x14ac:dyDescent="0.4">
      <c r="A261" s="25" t="s">
        <v>819</v>
      </c>
      <c r="B261" s="25" t="s">
        <v>337</v>
      </c>
      <c r="C261" s="25">
        <v>12099</v>
      </c>
    </row>
    <row r="262" spans="1:3" x14ac:dyDescent="0.4">
      <c r="A262" s="25" t="s">
        <v>820</v>
      </c>
      <c r="B262" s="25" t="s">
        <v>338</v>
      </c>
      <c r="C262" s="25">
        <v>19738</v>
      </c>
    </row>
    <row r="263" spans="1:3" x14ac:dyDescent="0.4">
      <c r="A263" s="25" t="s">
        <v>821</v>
      </c>
      <c r="B263" s="25" t="s">
        <v>339</v>
      </c>
      <c r="C263" s="25">
        <v>3282</v>
      </c>
    </row>
    <row r="264" spans="1:3" x14ac:dyDescent="0.4">
      <c r="A264" s="25" t="s">
        <v>822</v>
      </c>
      <c r="B264" s="25" t="s">
        <v>340</v>
      </c>
      <c r="C264" s="25">
        <v>4672</v>
      </c>
    </row>
    <row r="265" spans="1:3" x14ac:dyDescent="0.4">
      <c r="A265" s="25" t="s">
        <v>823</v>
      </c>
      <c r="B265" s="25" t="s">
        <v>341</v>
      </c>
      <c r="C265" s="25">
        <v>12685</v>
      </c>
    </row>
    <row r="266" spans="1:3" x14ac:dyDescent="0.4">
      <c r="A266" s="25" t="s">
        <v>824</v>
      </c>
      <c r="B266" s="25" t="s">
        <v>1036</v>
      </c>
      <c r="C266" s="25">
        <v>45410</v>
      </c>
    </row>
    <row r="267" spans="1:3" x14ac:dyDescent="0.4">
      <c r="A267" s="25" t="s">
        <v>825</v>
      </c>
      <c r="B267" s="25" t="s">
        <v>343</v>
      </c>
      <c r="C267" s="25">
        <v>5753</v>
      </c>
    </row>
    <row r="268" spans="1:3" x14ac:dyDescent="0.4">
      <c r="A268" s="25" t="s">
        <v>826</v>
      </c>
      <c r="B268" s="25" t="s">
        <v>344</v>
      </c>
      <c r="C268" s="25">
        <v>5096</v>
      </c>
    </row>
    <row r="269" spans="1:3" x14ac:dyDescent="0.4">
      <c r="A269" s="25" t="s">
        <v>827</v>
      </c>
      <c r="B269" s="25" t="s">
        <v>345</v>
      </c>
      <c r="C269" s="25">
        <v>23983</v>
      </c>
    </row>
    <row r="270" spans="1:3" x14ac:dyDescent="0.4">
      <c r="A270" s="25" t="s">
        <v>828</v>
      </c>
      <c r="B270" s="25" t="s">
        <v>346</v>
      </c>
      <c r="C270" s="25">
        <v>28935</v>
      </c>
    </row>
    <row r="271" spans="1:3" x14ac:dyDescent="0.4">
      <c r="A271" s="25" t="s">
        <v>829</v>
      </c>
      <c r="B271" s="25" t="s">
        <v>347</v>
      </c>
      <c r="C271" s="25">
        <v>8724</v>
      </c>
    </row>
    <row r="272" spans="1:3" x14ac:dyDescent="0.4">
      <c r="A272" s="25" t="s">
        <v>830</v>
      </c>
      <c r="B272" s="25" t="s">
        <v>348</v>
      </c>
      <c r="C272" s="25">
        <v>17870</v>
      </c>
    </row>
    <row r="273" spans="1:3" x14ac:dyDescent="0.4">
      <c r="A273" s="25" t="s">
        <v>831</v>
      </c>
      <c r="B273" s="25" t="s">
        <v>349</v>
      </c>
      <c r="C273" s="25">
        <v>3550</v>
      </c>
    </row>
    <row r="274" spans="1:3" x14ac:dyDescent="0.4">
      <c r="A274" s="25" t="s">
        <v>832</v>
      </c>
      <c r="B274" s="25" t="s">
        <v>1037</v>
      </c>
      <c r="C274" s="25">
        <v>106804.5</v>
      </c>
    </row>
    <row r="275" spans="1:3" x14ac:dyDescent="0.4">
      <c r="A275" s="25" t="s">
        <v>833</v>
      </c>
      <c r="B275" s="25" t="s">
        <v>351</v>
      </c>
      <c r="C275" s="25">
        <v>11092</v>
      </c>
    </row>
    <row r="276" spans="1:3" x14ac:dyDescent="0.4">
      <c r="A276" s="25" t="s">
        <v>834</v>
      </c>
      <c r="B276" s="25" t="s">
        <v>352</v>
      </c>
      <c r="C276" s="25">
        <v>94504</v>
      </c>
    </row>
    <row r="277" spans="1:3" x14ac:dyDescent="0.4">
      <c r="A277" s="25" t="s">
        <v>836</v>
      </c>
      <c r="B277" s="25" t="s">
        <v>1038</v>
      </c>
      <c r="C277" s="25">
        <v>49407</v>
      </c>
    </row>
    <row r="278" spans="1:3" x14ac:dyDescent="0.4">
      <c r="A278" s="25" t="s">
        <v>835</v>
      </c>
      <c r="B278" s="25" t="s">
        <v>1039</v>
      </c>
      <c r="C278" s="25">
        <v>27184</v>
      </c>
    </row>
    <row r="279" spans="1:3" x14ac:dyDescent="0.4">
      <c r="A279" s="25" t="s">
        <v>837</v>
      </c>
      <c r="B279" s="25" t="s">
        <v>355</v>
      </c>
      <c r="C279" s="25">
        <v>23964.5</v>
      </c>
    </row>
    <row r="280" spans="1:3" x14ac:dyDescent="0.4">
      <c r="A280" s="25" t="s">
        <v>838</v>
      </c>
      <c r="B280" s="25" t="s">
        <v>356</v>
      </c>
      <c r="C280" s="25">
        <v>67478</v>
      </c>
    </row>
    <row r="281" spans="1:3" x14ac:dyDescent="0.4">
      <c r="A281" s="25" t="s">
        <v>839</v>
      </c>
      <c r="B281" s="25" t="s">
        <v>1167</v>
      </c>
      <c r="C281" s="25">
        <v>185</v>
      </c>
    </row>
    <row r="282" spans="1:3" x14ac:dyDescent="0.4">
      <c r="A282" s="25" t="s">
        <v>840</v>
      </c>
      <c r="B282" s="25" t="s">
        <v>357</v>
      </c>
      <c r="C282" s="25">
        <v>18426</v>
      </c>
    </row>
    <row r="283" spans="1:3" x14ac:dyDescent="0.4">
      <c r="A283" s="25" t="s">
        <v>841</v>
      </c>
      <c r="B283" s="25" t="s">
        <v>358</v>
      </c>
      <c r="C283" s="25">
        <v>71995</v>
      </c>
    </row>
    <row r="284" spans="1:3" x14ac:dyDescent="0.4">
      <c r="A284" s="25" t="s">
        <v>842</v>
      </c>
      <c r="B284" s="25" t="s">
        <v>359</v>
      </c>
      <c r="C284" s="25">
        <v>35922</v>
      </c>
    </row>
    <row r="285" spans="1:3" x14ac:dyDescent="0.4">
      <c r="A285" s="25" t="s">
        <v>843</v>
      </c>
      <c r="B285" s="25" t="s">
        <v>360</v>
      </c>
      <c r="C285" s="25">
        <v>261956.5</v>
      </c>
    </row>
    <row r="286" spans="1:3" x14ac:dyDescent="0.4">
      <c r="A286" s="25" t="s">
        <v>844</v>
      </c>
      <c r="B286" s="25" t="s">
        <v>361</v>
      </c>
      <c r="C286" s="25">
        <v>25874</v>
      </c>
    </row>
    <row r="287" spans="1:3" x14ac:dyDescent="0.4">
      <c r="A287" s="25" t="s">
        <v>845</v>
      </c>
      <c r="B287" s="25" t="s">
        <v>362</v>
      </c>
      <c r="C287" s="25">
        <v>12648</v>
      </c>
    </row>
    <row r="288" spans="1:3" x14ac:dyDescent="0.4">
      <c r="A288" s="25" t="s">
        <v>846</v>
      </c>
      <c r="B288" s="25" t="s">
        <v>363</v>
      </c>
      <c r="C288" s="25">
        <v>13815</v>
      </c>
    </row>
    <row r="289" spans="1:3" x14ac:dyDescent="0.4">
      <c r="A289" s="25" t="s">
        <v>847</v>
      </c>
      <c r="B289" s="25" t="s">
        <v>364</v>
      </c>
      <c r="C289" s="25">
        <v>13613</v>
      </c>
    </row>
    <row r="290" spans="1:3" x14ac:dyDescent="0.4">
      <c r="A290" s="25" t="s">
        <v>848</v>
      </c>
      <c r="B290" s="25" t="s">
        <v>365</v>
      </c>
      <c r="C290" s="25">
        <v>4172</v>
      </c>
    </row>
    <row r="291" spans="1:3" x14ac:dyDescent="0.4">
      <c r="A291" s="25" t="s">
        <v>849</v>
      </c>
      <c r="B291" s="25" t="s">
        <v>366</v>
      </c>
      <c r="C291" s="25">
        <v>16768</v>
      </c>
    </row>
    <row r="292" spans="1:3" x14ac:dyDescent="0.4">
      <c r="A292" s="25" t="s">
        <v>850</v>
      </c>
      <c r="B292" s="25" t="s">
        <v>1168</v>
      </c>
      <c r="C292" s="25">
        <v>4141</v>
      </c>
    </row>
    <row r="293" spans="1:3" x14ac:dyDescent="0.4">
      <c r="A293" s="25" t="s">
        <v>851</v>
      </c>
      <c r="B293" s="25" t="s">
        <v>367</v>
      </c>
      <c r="C293" s="25">
        <v>8671</v>
      </c>
    </row>
    <row r="294" spans="1:3" x14ac:dyDescent="0.4">
      <c r="A294" s="25" t="s">
        <v>852</v>
      </c>
      <c r="B294" s="25" t="s">
        <v>1169</v>
      </c>
      <c r="C294" s="25">
        <v>5472</v>
      </c>
    </row>
    <row r="295" spans="1:3" x14ac:dyDescent="0.4">
      <c r="A295" s="25" t="s">
        <v>853</v>
      </c>
      <c r="B295" s="25" t="s">
        <v>368</v>
      </c>
      <c r="C295" s="25">
        <v>6416</v>
      </c>
    </row>
    <row r="296" spans="1:3" x14ac:dyDescent="0.4">
      <c r="A296" s="25" t="s">
        <v>854</v>
      </c>
      <c r="B296" s="25" t="s">
        <v>369</v>
      </c>
      <c r="C296" s="25">
        <v>25761</v>
      </c>
    </row>
    <row r="297" spans="1:3" x14ac:dyDescent="0.4">
      <c r="A297" s="25" t="s">
        <v>855</v>
      </c>
      <c r="B297" s="25" t="s">
        <v>370</v>
      </c>
      <c r="C297" s="25">
        <v>49767</v>
      </c>
    </row>
    <row r="298" spans="1:3" x14ac:dyDescent="0.4">
      <c r="A298" s="25" t="s">
        <v>856</v>
      </c>
      <c r="B298" s="25" t="s">
        <v>371</v>
      </c>
      <c r="C298" s="25">
        <v>3168</v>
      </c>
    </row>
    <row r="299" spans="1:3" x14ac:dyDescent="0.4">
      <c r="A299" s="25" t="s">
        <v>857</v>
      </c>
      <c r="B299" s="25" t="s">
        <v>372</v>
      </c>
      <c r="C299" s="25">
        <v>25383</v>
      </c>
    </row>
    <row r="300" spans="1:3" x14ac:dyDescent="0.4">
      <c r="A300" s="25" t="s">
        <v>858</v>
      </c>
      <c r="B300" s="25" t="s">
        <v>373</v>
      </c>
      <c r="C300" s="25">
        <v>9224</v>
      </c>
    </row>
    <row r="301" spans="1:3" x14ac:dyDescent="0.4">
      <c r="A301" s="25" t="s">
        <v>859</v>
      </c>
      <c r="B301" s="25" t="s">
        <v>374</v>
      </c>
      <c r="C301" s="25">
        <v>33500.5</v>
      </c>
    </row>
    <row r="302" spans="1:3" x14ac:dyDescent="0.4">
      <c r="A302" s="25" t="s">
        <v>860</v>
      </c>
      <c r="B302" s="25" t="s">
        <v>375</v>
      </c>
      <c r="C302" s="25">
        <v>8469</v>
      </c>
    </row>
    <row r="303" spans="1:3" x14ac:dyDescent="0.4">
      <c r="A303" s="25" t="s">
        <v>861</v>
      </c>
      <c r="B303" s="25" t="s">
        <v>1040</v>
      </c>
      <c r="C303" s="25">
        <v>44596</v>
      </c>
    </row>
    <row r="304" spans="1:3" x14ac:dyDescent="0.4">
      <c r="A304" s="25" t="s">
        <v>862</v>
      </c>
      <c r="B304" s="25" t="s">
        <v>377</v>
      </c>
      <c r="C304" s="25">
        <v>10475</v>
      </c>
    </row>
    <row r="305" spans="1:3" x14ac:dyDescent="0.4">
      <c r="A305" s="25" t="s">
        <v>863</v>
      </c>
      <c r="B305" s="25" t="s">
        <v>378</v>
      </c>
      <c r="C305" s="25">
        <v>67056</v>
      </c>
    </row>
    <row r="306" spans="1:3" x14ac:dyDescent="0.4">
      <c r="A306" s="25" t="s">
        <v>864</v>
      </c>
      <c r="B306" s="25" t="s">
        <v>379</v>
      </c>
      <c r="C306" s="25">
        <v>53720.5</v>
      </c>
    </row>
    <row r="307" spans="1:3" x14ac:dyDescent="0.4">
      <c r="A307" s="25" t="s">
        <v>865</v>
      </c>
      <c r="B307" s="25" t="s">
        <v>380</v>
      </c>
      <c r="C307" s="25">
        <v>8990</v>
      </c>
    </row>
    <row r="308" spans="1:3" x14ac:dyDescent="0.4">
      <c r="A308" s="25" t="s">
        <v>866</v>
      </c>
      <c r="B308" s="25" t="s">
        <v>381</v>
      </c>
      <c r="C308" s="25">
        <v>23754</v>
      </c>
    </row>
    <row r="309" spans="1:3" x14ac:dyDescent="0.4">
      <c r="A309" s="25" t="s">
        <v>867</v>
      </c>
      <c r="B309" s="25" t="s">
        <v>1041</v>
      </c>
      <c r="C309" s="25">
        <v>26500</v>
      </c>
    </row>
    <row r="310" spans="1:3" x14ac:dyDescent="0.4">
      <c r="A310" s="25" t="s">
        <v>868</v>
      </c>
      <c r="B310" s="25" t="s">
        <v>1042</v>
      </c>
      <c r="C310" s="25">
        <v>12987</v>
      </c>
    </row>
    <row r="311" spans="1:3" x14ac:dyDescent="0.4">
      <c r="A311" s="25" t="s">
        <v>869</v>
      </c>
      <c r="B311" s="25" t="s">
        <v>384</v>
      </c>
      <c r="C311" s="25">
        <v>12019</v>
      </c>
    </row>
    <row r="312" spans="1:3" x14ac:dyDescent="0.4">
      <c r="A312" s="25" t="s">
        <v>870</v>
      </c>
      <c r="B312" s="25" t="s">
        <v>385</v>
      </c>
      <c r="C312" s="25">
        <v>31277</v>
      </c>
    </row>
    <row r="313" spans="1:3" x14ac:dyDescent="0.4">
      <c r="A313" s="25" t="s">
        <v>871</v>
      </c>
      <c r="B313" s="25" t="s">
        <v>386</v>
      </c>
      <c r="C313" s="25">
        <v>9087</v>
      </c>
    </row>
    <row r="314" spans="1:3" x14ac:dyDescent="0.4">
      <c r="A314" s="25" t="s">
        <v>872</v>
      </c>
      <c r="B314" s="25" t="s">
        <v>387</v>
      </c>
      <c r="C314" s="25">
        <v>95684</v>
      </c>
    </row>
    <row r="315" spans="1:3" x14ac:dyDescent="0.4">
      <c r="A315" s="25" t="s">
        <v>873</v>
      </c>
      <c r="B315" s="25" t="s">
        <v>1043</v>
      </c>
      <c r="C315" s="25">
        <v>503324.5</v>
      </c>
    </row>
    <row r="316" spans="1:3" x14ac:dyDescent="0.4">
      <c r="A316" s="25" t="s">
        <v>874</v>
      </c>
      <c r="B316" s="25" t="s">
        <v>389</v>
      </c>
      <c r="C316" s="25">
        <v>9584</v>
      </c>
    </row>
    <row r="317" spans="1:3" x14ac:dyDescent="0.4">
      <c r="A317" s="25" t="s">
        <v>875</v>
      </c>
      <c r="B317" s="25" t="s">
        <v>390</v>
      </c>
      <c r="C317" s="25">
        <v>13980</v>
      </c>
    </row>
    <row r="318" spans="1:3" x14ac:dyDescent="0.4">
      <c r="A318" s="25" t="s">
        <v>876</v>
      </c>
      <c r="B318" s="25" t="s">
        <v>391</v>
      </c>
      <c r="C318" s="25">
        <v>15684.5</v>
      </c>
    </row>
    <row r="319" spans="1:3" x14ac:dyDescent="0.4">
      <c r="A319" s="25" t="s">
        <v>877</v>
      </c>
      <c r="B319" s="25" t="s">
        <v>392</v>
      </c>
      <c r="C319" s="25">
        <v>10290</v>
      </c>
    </row>
    <row r="320" spans="1:3" x14ac:dyDescent="0.4">
      <c r="A320" s="25" t="s">
        <v>878</v>
      </c>
      <c r="B320" s="25" t="s">
        <v>393</v>
      </c>
      <c r="C320" s="25">
        <v>87913</v>
      </c>
    </row>
    <row r="321" spans="1:3" x14ac:dyDescent="0.4">
      <c r="A321" s="25" t="s">
        <v>879</v>
      </c>
      <c r="B321" s="25" t="s">
        <v>394</v>
      </c>
      <c r="C321" s="25">
        <v>14593</v>
      </c>
    </row>
    <row r="322" spans="1:3" x14ac:dyDescent="0.4">
      <c r="A322" s="25" t="s">
        <v>880</v>
      </c>
      <c r="B322" s="25" t="s">
        <v>395</v>
      </c>
      <c r="C322" s="25">
        <v>52513</v>
      </c>
    </row>
    <row r="323" spans="1:3" x14ac:dyDescent="0.4">
      <c r="A323" s="25" t="s">
        <v>881</v>
      </c>
      <c r="B323" s="25" t="s">
        <v>396</v>
      </c>
      <c r="C323" s="25">
        <v>16225</v>
      </c>
    </row>
    <row r="324" spans="1:3" x14ac:dyDescent="0.4">
      <c r="A324" s="25" t="s">
        <v>882</v>
      </c>
      <c r="B324" s="25" t="s">
        <v>397</v>
      </c>
      <c r="C324" s="25">
        <v>55944.5</v>
      </c>
    </row>
    <row r="325" spans="1:3" x14ac:dyDescent="0.4">
      <c r="A325" s="25" t="s">
        <v>883</v>
      </c>
      <c r="B325" s="25" t="s">
        <v>398</v>
      </c>
      <c r="C325" s="25">
        <v>36342</v>
      </c>
    </row>
    <row r="326" spans="1:3" x14ac:dyDescent="0.4">
      <c r="A326" s="25" t="s">
        <v>884</v>
      </c>
      <c r="B326" s="25" t="s">
        <v>399</v>
      </c>
      <c r="C326" s="25">
        <v>7991</v>
      </c>
    </row>
    <row r="327" spans="1:3" x14ac:dyDescent="0.4">
      <c r="A327" s="25" t="s">
        <v>885</v>
      </c>
      <c r="B327" s="25" t="s">
        <v>400</v>
      </c>
      <c r="C327" s="25">
        <v>9912</v>
      </c>
    </row>
    <row r="328" spans="1:3" x14ac:dyDescent="0.4">
      <c r="A328" s="25" t="s">
        <v>886</v>
      </c>
      <c r="B328" s="25" t="s">
        <v>401</v>
      </c>
      <c r="C328" s="25">
        <v>40619.5</v>
      </c>
    </row>
    <row r="329" spans="1:3" x14ac:dyDescent="0.4">
      <c r="A329" s="25" t="s">
        <v>887</v>
      </c>
      <c r="B329" s="25" t="s">
        <v>402</v>
      </c>
      <c r="C329" s="25">
        <v>70199.5</v>
      </c>
    </row>
    <row r="330" spans="1:3" x14ac:dyDescent="0.4">
      <c r="A330" s="25" t="s">
        <v>888</v>
      </c>
      <c r="B330" s="25" t="s">
        <v>403</v>
      </c>
      <c r="C330" s="25">
        <v>12202</v>
      </c>
    </row>
    <row r="331" spans="1:3" x14ac:dyDescent="0.4">
      <c r="A331" s="25" t="s">
        <v>889</v>
      </c>
      <c r="B331" s="25" t="s">
        <v>404</v>
      </c>
      <c r="C331" s="25">
        <v>30213</v>
      </c>
    </row>
    <row r="332" spans="1:3" x14ac:dyDescent="0.4">
      <c r="A332" s="25" t="s">
        <v>890</v>
      </c>
      <c r="B332" s="25" t="s">
        <v>405</v>
      </c>
      <c r="C332" s="25">
        <v>24652</v>
      </c>
    </row>
    <row r="333" spans="1:3" x14ac:dyDescent="0.4">
      <c r="A333" s="25" t="s">
        <v>891</v>
      </c>
      <c r="B333" s="25" t="s">
        <v>1170</v>
      </c>
      <c r="C333" s="25">
        <v>11695</v>
      </c>
    </row>
    <row r="334" spans="1:3" x14ac:dyDescent="0.4">
      <c r="A334" s="25" t="s">
        <v>892</v>
      </c>
      <c r="B334" s="25" t="s">
        <v>406</v>
      </c>
      <c r="C334" s="25">
        <v>18314</v>
      </c>
    </row>
    <row r="335" spans="1:3" x14ac:dyDescent="0.4">
      <c r="A335" s="25" t="s">
        <v>893</v>
      </c>
      <c r="B335" s="25" t="s">
        <v>407</v>
      </c>
      <c r="C335" s="25">
        <v>11893</v>
      </c>
    </row>
    <row r="336" spans="1:3" x14ac:dyDescent="0.4">
      <c r="A336" s="25" t="s">
        <v>894</v>
      </c>
      <c r="B336" s="25" t="s">
        <v>408</v>
      </c>
      <c r="C336" s="25">
        <v>12795</v>
      </c>
    </row>
    <row r="337" spans="1:3" x14ac:dyDescent="0.4">
      <c r="A337" s="25" t="s">
        <v>895</v>
      </c>
      <c r="B337" s="25" t="s">
        <v>409</v>
      </c>
      <c r="C337" s="25">
        <v>38936</v>
      </c>
    </row>
    <row r="338" spans="1:3" x14ac:dyDescent="0.4">
      <c r="A338" s="25" t="s">
        <v>896</v>
      </c>
      <c r="B338" s="25" t="s">
        <v>410</v>
      </c>
      <c r="C338" s="25">
        <v>21386.5</v>
      </c>
    </row>
    <row r="339" spans="1:3" x14ac:dyDescent="0.4">
      <c r="A339" s="25" t="s">
        <v>897</v>
      </c>
      <c r="B339" s="25" t="s">
        <v>411</v>
      </c>
      <c r="C339" s="25">
        <v>33326</v>
      </c>
    </row>
    <row r="340" spans="1:3" x14ac:dyDescent="0.4">
      <c r="A340" s="25" t="s">
        <v>898</v>
      </c>
      <c r="B340" s="25" t="s">
        <v>412</v>
      </c>
      <c r="C340" s="25">
        <v>22210</v>
      </c>
    </row>
    <row r="341" spans="1:3" x14ac:dyDescent="0.4">
      <c r="A341" s="25" t="s">
        <v>899</v>
      </c>
      <c r="B341" s="25" t="s">
        <v>413</v>
      </c>
      <c r="C341" s="25">
        <v>51811</v>
      </c>
    </row>
    <row r="342" spans="1:3" x14ac:dyDescent="0.4">
      <c r="A342" s="25" t="s">
        <v>900</v>
      </c>
      <c r="B342" s="25" t="s">
        <v>1171</v>
      </c>
      <c r="C342" s="25">
        <v>20534</v>
      </c>
    </row>
    <row r="343" spans="1:3" x14ac:dyDescent="0.4">
      <c r="A343" s="25" t="s">
        <v>901</v>
      </c>
      <c r="B343" s="25" t="s">
        <v>1044</v>
      </c>
      <c r="C343" s="25">
        <v>3534</v>
      </c>
    </row>
    <row r="344" spans="1:3" x14ac:dyDescent="0.4">
      <c r="A344" s="25" t="s">
        <v>902</v>
      </c>
      <c r="B344" s="25" t="s">
        <v>415</v>
      </c>
      <c r="C344" s="25">
        <v>14476</v>
      </c>
    </row>
    <row r="345" spans="1:3" x14ac:dyDescent="0.4">
      <c r="A345" s="25" t="s">
        <v>903</v>
      </c>
      <c r="B345" s="25" t="s">
        <v>416</v>
      </c>
      <c r="C345" s="25">
        <v>49122</v>
      </c>
    </row>
    <row r="346" spans="1:3" x14ac:dyDescent="0.4">
      <c r="A346" s="25" t="s">
        <v>904</v>
      </c>
      <c r="B346" s="25" t="s">
        <v>417</v>
      </c>
      <c r="C346" s="25">
        <v>8627</v>
      </c>
    </row>
    <row r="347" spans="1:3" x14ac:dyDescent="0.4">
      <c r="A347" s="25" t="s">
        <v>905</v>
      </c>
      <c r="B347" s="25" t="s">
        <v>418</v>
      </c>
      <c r="C347" s="25">
        <v>57210</v>
      </c>
    </row>
    <row r="348" spans="1:3" x14ac:dyDescent="0.4">
      <c r="A348" s="25" t="s">
        <v>906</v>
      </c>
      <c r="B348" s="25" t="s">
        <v>419</v>
      </c>
      <c r="C348" s="25">
        <v>295202</v>
      </c>
    </row>
    <row r="349" spans="1:3" x14ac:dyDescent="0.4">
      <c r="A349" s="25" t="s">
        <v>907</v>
      </c>
      <c r="B349" s="25" t="s">
        <v>420</v>
      </c>
      <c r="C349" s="25">
        <v>44932</v>
      </c>
    </row>
    <row r="350" spans="1:3" x14ac:dyDescent="0.4">
      <c r="A350" s="25" t="s">
        <v>908</v>
      </c>
      <c r="B350" s="25" t="s">
        <v>421</v>
      </c>
      <c r="C350" s="25">
        <v>15271.5</v>
      </c>
    </row>
    <row r="351" spans="1:3" x14ac:dyDescent="0.4">
      <c r="A351" s="25" t="s">
        <v>909</v>
      </c>
      <c r="B351" s="25" t="s">
        <v>422</v>
      </c>
      <c r="C351" s="25">
        <v>14568.5</v>
      </c>
    </row>
    <row r="352" spans="1:3" x14ac:dyDescent="0.4">
      <c r="A352" s="25" t="s">
        <v>910</v>
      </c>
      <c r="B352" s="25" t="s">
        <v>423</v>
      </c>
      <c r="C352" s="25">
        <v>36846</v>
      </c>
    </row>
    <row r="353" spans="1:3" x14ac:dyDescent="0.4">
      <c r="A353" s="25" t="s">
        <v>911</v>
      </c>
      <c r="B353" s="25" t="s">
        <v>424</v>
      </c>
      <c r="C353" s="25">
        <v>7713</v>
      </c>
    </row>
    <row r="354" spans="1:3" x14ac:dyDescent="0.4">
      <c r="A354" s="25" t="s">
        <v>912</v>
      </c>
      <c r="B354" s="25" t="s">
        <v>425</v>
      </c>
      <c r="C354" s="25">
        <v>12227</v>
      </c>
    </row>
    <row r="355" spans="1:3" x14ac:dyDescent="0.4">
      <c r="A355" s="25" t="s">
        <v>913</v>
      </c>
      <c r="B355" s="25" t="s">
        <v>426</v>
      </c>
      <c r="C355" s="25">
        <v>15748</v>
      </c>
    </row>
    <row r="356" spans="1:3" x14ac:dyDescent="0.4">
      <c r="A356" s="25" t="s">
        <v>914</v>
      </c>
      <c r="B356" s="25" t="s">
        <v>427</v>
      </c>
      <c r="C356" s="25">
        <v>51097</v>
      </c>
    </row>
    <row r="357" spans="1:3" x14ac:dyDescent="0.4">
      <c r="A357" s="25" t="s">
        <v>915</v>
      </c>
      <c r="B357" s="25" t="s">
        <v>428</v>
      </c>
      <c r="C357" s="25">
        <v>9207</v>
      </c>
    </row>
    <row r="358" spans="1:3" x14ac:dyDescent="0.4">
      <c r="A358" s="25" t="s">
        <v>916</v>
      </c>
      <c r="B358" s="25" t="s">
        <v>429</v>
      </c>
      <c r="C358" s="25">
        <v>32240</v>
      </c>
    </row>
    <row r="359" spans="1:3" x14ac:dyDescent="0.4">
      <c r="A359" s="25" t="s">
        <v>917</v>
      </c>
      <c r="B359" s="25" t="s">
        <v>430</v>
      </c>
      <c r="C359" s="25">
        <v>75896</v>
      </c>
    </row>
    <row r="360" spans="1:3" x14ac:dyDescent="0.4">
      <c r="A360" s="25" t="s">
        <v>918</v>
      </c>
      <c r="B360" s="25" t="s">
        <v>431</v>
      </c>
      <c r="C360" s="25">
        <v>4126</v>
      </c>
    </row>
    <row r="361" spans="1:3" x14ac:dyDescent="0.4">
      <c r="A361" s="25" t="s">
        <v>919</v>
      </c>
      <c r="B361" s="25" t="s">
        <v>432</v>
      </c>
      <c r="C361" s="25">
        <v>27780.5</v>
      </c>
    </row>
    <row r="362" spans="1:3" x14ac:dyDescent="0.4">
      <c r="A362" s="25" t="s">
        <v>920</v>
      </c>
      <c r="B362" s="25" t="s">
        <v>433</v>
      </c>
      <c r="C362" s="25">
        <v>12596</v>
      </c>
    </row>
    <row r="363" spans="1:3" x14ac:dyDescent="0.4">
      <c r="A363" s="25" t="s">
        <v>921</v>
      </c>
      <c r="B363" s="25" t="s">
        <v>434</v>
      </c>
      <c r="C363" s="25">
        <v>73252</v>
      </c>
    </row>
    <row r="364" spans="1:3" x14ac:dyDescent="0.4">
      <c r="A364" s="25" t="s">
        <v>922</v>
      </c>
      <c r="B364" s="25" t="s">
        <v>435</v>
      </c>
      <c r="C364" s="25">
        <v>13640</v>
      </c>
    </row>
    <row r="365" spans="1:3" x14ac:dyDescent="0.4">
      <c r="A365" s="25" t="s">
        <v>923</v>
      </c>
      <c r="B365" s="25" t="s">
        <v>1045</v>
      </c>
      <c r="C365" s="25">
        <v>23825</v>
      </c>
    </row>
    <row r="366" spans="1:3" x14ac:dyDescent="0.4">
      <c r="A366" s="25" t="s">
        <v>924</v>
      </c>
      <c r="B366" s="25" t="s">
        <v>437</v>
      </c>
      <c r="C366" s="25">
        <v>14937</v>
      </c>
    </row>
    <row r="367" spans="1:3" x14ac:dyDescent="0.4">
      <c r="A367" s="25" t="s">
        <v>925</v>
      </c>
      <c r="B367" s="25" t="s">
        <v>438</v>
      </c>
      <c r="C367" s="25">
        <v>32238</v>
      </c>
    </row>
    <row r="368" spans="1:3" x14ac:dyDescent="0.4">
      <c r="A368" s="25" t="s">
        <v>926</v>
      </c>
      <c r="B368" s="25" t="s">
        <v>1172</v>
      </c>
      <c r="C368" s="25">
        <v>7750</v>
      </c>
    </row>
    <row r="369" spans="1:3" x14ac:dyDescent="0.4">
      <c r="A369" s="25" t="s">
        <v>927</v>
      </c>
      <c r="B369" s="25" t="s">
        <v>1046</v>
      </c>
      <c r="C369" s="25">
        <v>167183</v>
      </c>
    </row>
    <row r="370" spans="1:3" x14ac:dyDescent="0.4">
      <c r="A370" s="25" t="s">
        <v>928</v>
      </c>
      <c r="B370" s="25" t="s">
        <v>440</v>
      </c>
      <c r="C370" s="25">
        <v>5330</v>
      </c>
    </row>
    <row r="371" spans="1:3" x14ac:dyDescent="0.4">
      <c r="A371" s="25" t="s">
        <v>929</v>
      </c>
      <c r="B371" s="25" t="s">
        <v>1047</v>
      </c>
      <c r="C371" s="25">
        <v>4369</v>
      </c>
    </row>
    <row r="372" spans="1:3" x14ac:dyDescent="0.4">
      <c r="A372" s="25" t="s">
        <v>930</v>
      </c>
      <c r="B372" s="25" t="s">
        <v>442</v>
      </c>
      <c r="C372" s="25">
        <v>59438</v>
      </c>
    </row>
    <row r="373" spans="1:3" x14ac:dyDescent="0.4">
      <c r="A373" s="25" t="s">
        <v>931</v>
      </c>
      <c r="B373" s="25" t="s">
        <v>443</v>
      </c>
      <c r="C373" s="25">
        <v>19422</v>
      </c>
    </row>
    <row r="374" spans="1:3" x14ac:dyDescent="0.4">
      <c r="A374" s="25" t="s">
        <v>932</v>
      </c>
      <c r="B374" s="25" t="s">
        <v>444</v>
      </c>
      <c r="C374" s="25">
        <v>31726</v>
      </c>
    </row>
    <row r="375" spans="1:3" x14ac:dyDescent="0.4">
      <c r="A375" s="25" t="s">
        <v>933</v>
      </c>
      <c r="B375" s="25" t="s">
        <v>445</v>
      </c>
      <c r="C375" s="25">
        <v>144051.5</v>
      </c>
    </row>
    <row r="376" spans="1:3" x14ac:dyDescent="0.4">
      <c r="A376" s="25" t="s">
        <v>934</v>
      </c>
      <c r="B376" s="25" t="s">
        <v>446</v>
      </c>
      <c r="C376" s="25">
        <v>113631</v>
      </c>
    </row>
    <row r="377" spans="1:3" x14ac:dyDescent="0.4">
      <c r="A377" s="25" t="s">
        <v>935</v>
      </c>
      <c r="B377" s="25" t="s">
        <v>1048</v>
      </c>
      <c r="C377" s="25">
        <v>11408</v>
      </c>
    </row>
    <row r="378" spans="1:3" x14ac:dyDescent="0.4">
      <c r="A378" s="25" t="s">
        <v>936</v>
      </c>
      <c r="B378" s="25" t="s">
        <v>448</v>
      </c>
      <c r="C378" s="25">
        <v>4522</v>
      </c>
    </row>
    <row r="379" spans="1:3" x14ac:dyDescent="0.4">
      <c r="A379" s="25" t="s">
        <v>937</v>
      </c>
      <c r="B379" s="25" t="s">
        <v>449</v>
      </c>
      <c r="C379" s="25">
        <v>14878</v>
      </c>
    </row>
    <row r="380" spans="1:3" x14ac:dyDescent="0.4">
      <c r="A380" s="25" t="s">
        <v>938</v>
      </c>
      <c r="B380" s="25" t="s">
        <v>450</v>
      </c>
      <c r="C380" s="25">
        <v>16399.5</v>
      </c>
    </row>
    <row r="381" spans="1:3" x14ac:dyDescent="0.4">
      <c r="A381" s="25" t="s">
        <v>939</v>
      </c>
      <c r="B381" s="25" t="s">
        <v>451</v>
      </c>
      <c r="C381" s="25">
        <v>5992</v>
      </c>
    </row>
    <row r="382" spans="1:3" x14ac:dyDescent="0.4">
      <c r="A382" s="25" t="s">
        <v>940</v>
      </c>
      <c r="B382" s="25" t="s">
        <v>452</v>
      </c>
      <c r="C382" s="25">
        <v>93060</v>
      </c>
    </row>
    <row r="383" spans="1:3" x14ac:dyDescent="0.4">
      <c r="A383" s="25" t="s">
        <v>941</v>
      </c>
      <c r="B383" s="25" t="s">
        <v>453</v>
      </c>
      <c r="C383" s="25">
        <v>26686</v>
      </c>
    </row>
    <row r="384" spans="1:3" x14ac:dyDescent="0.4">
      <c r="A384" s="25" t="s">
        <v>942</v>
      </c>
      <c r="B384" s="25" t="s">
        <v>454</v>
      </c>
      <c r="C384" s="25">
        <v>20255</v>
      </c>
    </row>
    <row r="385" spans="1:3" x14ac:dyDescent="0.4">
      <c r="A385" s="25" t="s">
        <v>943</v>
      </c>
      <c r="B385" s="25" t="s">
        <v>455</v>
      </c>
      <c r="C385" s="25">
        <v>12994</v>
      </c>
    </row>
    <row r="386" spans="1:3" x14ac:dyDescent="0.4">
      <c r="A386" s="25" t="s">
        <v>944</v>
      </c>
      <c r="B386" s="25" t="s">
        <v>456</v>
      </c>
      <c r="C386" s="25">
        <v>19783</v>
      </c>
    </row>
    <row r="387" spans="1:3" x14ac:dyDescent="0.4">
      <c r="A387" s="25" t="s">
        <v>945</v>
      </c>
      <c r="B387" s="25" t="s">
        <v>457</v>
      </c>
      <c r="C387" s="25">
        <v>9896</v>
      </c>
    </row>
    <row r="388" spans="1:3" x14ac:dyDescent="0.4">
      <c r="A388" s="25" t="s">
        <v>946</v>
      </c>
      <c r="B388" s="25" t="s">
        <v>458</v>
      </c>
      <c r="C388" s="25">
        <v>6525</v>
      </c>
    </row>
    <row r="389" spans="1:3" x14ac:dyDescent="0.4">
      <c r="A389" s="25" t="s">
        <v>947</v>
      </c>
      <c r="B389" s="25" t="s">
        <v>1049</v>
      </c>
      <c r="C389" s="25">
        <v>42052</v>
      </c>
    </row>
    <row r="390" spans="1:3" x14ac:dyDescent="0.4">
      <c r="A390" s="25" t="s">
        <v>949</v>
      </c>
      <c r="B390" s="25" t="s">
        <v>460</v>
      </c>
      <c r="C390" s="25">
        <v>22891</v>
      </c>
    </row>
    <row r="391" spans="1:3" x14ac:dyDescent="0.4">
      <c r="A391" s="25" t="s">
        <v>950</v>
      </c>
      <c r="B391" s="25" t="s">
        <v>461</v>
      </c>
      <c r="C391" s="25">
        <v>13800</v>
      </c>
    </row>
    <row r="392" spans="1:3" x14ac:dyDescent="0.4">
      <c r="A392" s="25" t="s">
        <v>948</v>
      </c>
      <c r="B392" s="25" t="s">
        <v>1173</v>
      </c>
      <c r="C392" s="25">
        <v>6553</v>
      </c>
    </row>
    <row r="393" spans="1:3" x14ac:dyDescent="0.4">
      <c r="A393" s="25" t="s">
        <v>951</v>
      </c>
      <c r="B393" s="25" t="s">
        <v>462</v>
      </c>
      <c r="C393" s="25">
        <v>27515</v>
      </c>
    </row>
    <row r="394" spans="1:3" x14ac:dyDescent="0.4">
      <c r="A394" s="25" t="s">
        <v>952</v>
      </c>
      <c r="B394" s="25" t="s">
        <v>463</v>
      </c>
      <c r="C394" s="25">
        <v>22495</v>
      </c>
    </row>
    <row r="395" spans="1:3" x14ac:dyDescent="0.4">
      <c r="A395" s="25" t="s">
        <v>953</v>
      </c>
      <c r="B395" s="25" t="s">
        <v>464</v>
      </c>
      <c r="C395" s="25">
        <v>80521.5</v>
      </c>
    </row>
    <row r="396" spans="1:3" x14ac:dyDescent="0.4">
      <c r="A396" s="25" t="s">
        <v>954</v>
      </c>
      <c r="B396" s="25" t="s">
        <v>465</v>
      </c>
      <c r="C396" s="25">
        <v>21409</v>
      </c>
    </row>
    <row r="397" spans="1:3" x14ac:dyDescent="0.4">
      <c r="A397" s="25" t="s">
        <v>955</v>
      </c>
      <c r="B397" s="25" t="s">
        <v>466</v>
      </c>
      <c r="C397" s="25">
        <v>15743</v>
      </c>
    </row>
    <row r="398" spans="1:3" x14ac:dyDescent="0.4">
      <c r="A398" s="25" t="s">
        <v>957</v>
      </c>
      <c r="B398" s="25" t="s">
        <v>467</v>
      </c>
      <c r="C398" s="25">
        <v>11402</v>
      </c>
    </row>
    <row r="399" spans="1:3" x14ac:dyDescent="0.4">
      <c r="A399" s="25" t="s">
        <v>958</v>
      </c>
      <c r="B399" s="25" t="s">
        <v>468</v>
      </c>
      <c r="C399" s="25">
        <v>14578</v>
      </c>
    </row>
    <row r="400" spans="1:3" x14ac:dyDescent="0.4">
      <c r="A400" s="25" t="s">
        <v>959</v>
      </c>
      <c r="B400" s="25" t="s">
        <v>469</v>
      </c>
      <c r="C400" s="25">
        <v>1225</v>
      </c>
    </row>
    <row r="401" spans="1:3" x14ac:dyDescent="0.4">
      <c r="A401" s="25" t="s">
        <v>960</v>
      </c>
      <c r="B401" s="25" t="s">
        <v>470</v>
      </c>
      <c r="C401" s="25">
        <v>3461</v>
      </c>
    </row>
    <row r="402" spans="1:3" x14ac:dyDescent="0.4">
      <c r="A402" s="25" t="s">
        <v>961</v>
      </c>
      <c r="B402" s="25" t="s">
        <v>1050</v>
      </c>
      <c r="C402" s="25">
        <v>26685.5</v>
      </c>
    </row>
    <row r="403" spans="1:3" x14ac:dyDescent="0.4">
      <c r="A403" s="25" t="s">
        <v>962</v>
      </c>
      <c r="B403" s="25" t="s">
        <v>472</v>
      </c>
      <c r="C403" s="25">
        <v>17459</v>
      </c>
    </row>
    <row r="404" spans="1:3" x14ac:dyDescent="0.4">
      <c r="A404" s="25" t="s">
        <v>963</v>
      </c>
      <c r="B404" s="25" t="s">
        <v>473</v>
      </c>
      <c r="C404" s="25">
        <v>13078</v>
      </c>
    </row>
    <row r="405" spans="1:3" x14ac:dyDescent="0.4">
      <c r="A405" s="25" t="s">
        <v>964</v>
      </c>
      <c r="B405" s="25" t="s">
        <v>1051</v>
      </c>
      <c r="C405" s="25">
        <v>92909.5</v>
      </c>
    </row>
    <row r="406" spans="1:3" x14ac:dyDescent="0.4">
      <c r="A406" s="25" t="s">
        <v>965</v>
      </c>
      <c r="B406" s="25" t="s">
        <v>475</v>
      </c>
      <c r="C406" s="25">
        <v>324694.5</v>
      </c>
    </row>
    <row r="407" spans="1:3" x14ac:dyDescent="0.4">
      <c r="A407" s="25" t="s">
        <v>966</v>
      </c>
      <c r="B407" s="25" t="s">
        <v>476</v>
      </c>
      <c r="C407" s="25">
        <v>65745</v>
      </c>
    </row>
    <row r="408" spans="1:3" x14ac:dyDescent="0.4">
      <c r="A408" s="25" t="s">
        <v>967</v>
      </c>
      <c r="B408" s="25" t="s">
        <v>477</v>
      </c>
      <c r="C408" s="25">
        <v>53832</v>
      </c>
    </row>
    <row r="409" spans="1:3" x14ac:dyDescent="0.4">
      <c r="A409" s="25" t="s">
        <v>968</v>
      </c>
      <c r="B409" s="25" t="s">
        <v>478</v>
      </c>
      <c r="C409" s="25">
        <v>46167.5</v>
      </c>
    </row>
    <row r="410" spans="1:3" x14ac:dyDescent="0.4">
      <c r="A410" s="25" t="s">
        <v>969</v>
      </c>
      <c r="B410" s="25" t="s">
        <v>479</v>
      </c>
      <c r="C410" s="25">
        <v>174852</v>
      </c>
    </row>
    <row r="411" spans="1:3" x14ac:dyDescent="0.4">
      <c r="A411" s="25" t="s">
        <v>970</v>
      </c>
      <c r="B411" s="25" t="s">
        <v>480</v>
      </c>
      <c r="C411" s="25">
        <v>12324</v>
      </c>
    </row>
    <row r="412" spans="1:3" x14ac:dyDescent="0.4">
      <c r="A412" s="25" t="s">
        <v>971</v>
      </c>
      <c r="B412" s="25" t="s">
        <v>481</v>
      </c>
      <c r="C412" s="25">
        <v>25155</v>
      </c>
    </row>
    <row r="413" spans="1:3" x14ac:dyDescent="0.4">
      <c r="A413" s="25" t="s">
        <v>972</v>
      </c>
      <c r="B413" s="25" t="s">
        <v>482</v>
      </c>
      <c r="C413" s="25">
        <v>156001</v>
      </c>
    </row>
    <row r="414" spans="1:3" x14ac:dyDescent="0.4">
      <c r="A414" s="25" t="s">
        <v>973</v>
      </c>
      <c r="B414" s="25" t="s">
        <v>483</v>
      </c>
      <c r="C414" s="25">
        <v>6539</v>
      </c>
    </row>
    <row r="415" spans="1:3" x14ac:dyDescent="0.4">
      <c r="A415" s="25" t="s">
        <v>974</v>
      </c>
      <c r="B415" s="25" t="s">
        <v>484</v>
      </c>
      <c r="C415" s="25">
        <v>14813</v>
      </c>
    </row>
    <row r="416" spans="1:3" x14ac:dyDescent="0.4">
      <c r="A416" s="25" t="s">
        <v>975</v>
      </c>
      <c r="B416" s="25" t="s">
        <v>1052</v>
      </c>
      <c r="C416" s="25">
        <v>198992</v>
      </c>
    </row>
    <row r="417" spans="1:3" x14ac:dyDescent="0.4">
      <c r="A417" s="25" t="s">
        <v>976</v>
      </c>
      <c r="B417" s="25" t="s">
        <v>486</v>
      </c>
      <c r="C417" s="25">
        <v>143693</v>
      </c>
    </row>
    <row r="418" spans="1:3" x14ac:dyDescent="0.4">
      <c r="A418" s="25" t="s">
        <v>977</v>
      </c>
      <c r="B418" s="25" t="s">
        <v>1053</v>
      </c>
      <c r="C418" s="25">
        <v>68180</v>
      </c>
    </row>
    <row r="419" spans="1:3" x14ac:dyDescent="0.4">
      <c r="A419" s="25" t="s">
        <v>978</v>
      </c>
      <c r="B419" s="25" t="s">
        <v>488</v>
      </c>
      <c r="C419" s="25">
        <v>39819</v>
      </c>
    </row>
    <row r="420" spans="1:3" x14ac:dyDescent="0.4">
      <c r="A420" s="25" t="s">
        <v>979</v>
      </c>
      <c r="B420" s="25" t="s">
        <v>489</v>
      </c>
      <c r="C420" s="25">
        <v>24198</v>
      </c>
    </row>
    <row r="421" spans="1:3" x14ac:dyDescent="0.4">
      <c r="A421" s="25" t="s">
        <v>980</v>
      </c>
      <c r="B421" s="25" t="s">
        <v>490</v>
      </c>
      <c r="C421" s="25">
        <v>22475</v>
      </c>
    </row>
    <row r="422" spans="1:3" x14ac:dyDescent="0.4">
      <c r="A422" s="25" t="s">
        <v>981</v>
      </c>
      <c r="B422" s="25" t="s">
        <v>491</v>
      </c>
      <c r="C422" s="25">
        <v>8269</v>
      </c>
    </row>
    <row r="423" spans="1:3" x14ac:dyDescent="0.4">
      <c r="A423" s="25" t="s">
        <v>982</v>
      </c>
      <c r="B423" s="25" t="s">
        <v>492</v>
      </c>
      <c r="C423" s="25">
        <v>13889</v>
      </c>
    </row>
    <row r="424" spans="1:3" x14ac:dyDescent="0.4">
      <c r="A424" s="25" t="s">
        <v>983</v>
      </c>
      <c r="B424" s="25" t="s">
        <v>493</v>
      </c>
      <c r="C424" s="25">
        <v>13226</v>
      </c>
    </row>
    <row r="425" spans="1:3" x14ac:dyDescent="0.4">
      <c r="A425" s="25" t="s">
        <v>984</v>
      </c>
      <c r="B425" s="25" t="s">
        <v>494</v>
      </c>
      <c r="C425" s="25">
        <v>5337</v>
      </c>
    </row>
    <row r="426" spans="1:3" x14ac:dyDescent="0.4">
      <c r="A426" s="25" t="s">
        <v>985</v>
      </c>
      <c r="B426" s="25" t="s">
        <v>495</v>
      </c>
      <c r="C426" s="25">
        <v>53548</v>
      </c>
    </row>
    <row r="427" spans="1:3" x14ac:dyDescent="0.4">
      <c r="A427" s="25" t="s">
        <v>986</v>
      </c>
      <c r="B427" s="25" t="s">
        <v>496</v>
      </c>
      <c r="C427" s="25">
        <v>18345</v>
      </c>
    </row>
    <row r="428" spans="1:3" x14ac:dyDescent="0.4">
      <c r="A428" s="25" t="s">
        <v>987</v>
      </c>
      <c r="B428" s="25" t="s">
        <v>1054</v>
      </c>
      <c r="C428" s="25">
        <v>66552</v>
      </c>
    </row>
    <row r="429" spans="1:3" x14ac:dyDescent="0.4">
      <c r="A429" s="25" t="s">
        <v>988</v>
      </c>
      <c r="B429" s="25" t="s">
        <v>498</v>
      </c>
      <c r="C429" s="25">
        <v>62995</v>
      </c>
    </row>
    <row r="430" spans="1:3" x14ac:dyDescent="0.4">
      <c r="A430" s="25" t="s">
        <v>989</v>
      </c>
      <c r="B430" s="25" t="s">
        <v>499</v>
      </c>
      <c r="C430" s="25">
        <v>13267</v>
      </c>
    </row>
    <row r="431" spans="1:3" x14ac:dyDescent="0.4">
      <c r="A431" s="25" t="s">
        <v>990</v>
      </c>
      <c r="B431" s="25" t="s">
        <v>500</v>
      </c>
      <c r="C431" s="25">
        <v>14701</v>
      </c>
    </row>
    <row r="432" spans="1:3" x14ac:dyDescent="0.4">
      <c r="A432" s="25" t="s">
        <v>991</v>
      </c>
      <c r="B432" s="25" t="s">
        <v>501</v>
      </c>
      <c r="C432" s="25">
        <v>13690</v>
      </c>
    </row>
    <row r="433" spans="1:3" x14ac:dyDescent="0.4">
      <c r="A433" s="25" t="s">
        <v>992</v>
      </c>
      <c r="B433" s="25" t="s">
        <v>502</v>
      </c>
      <c r="C433" s="25">
        <v>30852</v>
      </c>
    </row>
    <row r="434" spans="1:3" x14ac:dyDescent="0.4">
      <c r="A434" s="25" t="s">
        <v>993</v>
      </c>
      <c r="B434" s="25" t="s">
        <v>503</v>
      </c>
      <c r="C434" s="25">
        <v>8599</v>
      </c>
    </row>
    <row r="435" spans="1:3" x14ac:dyDescent="0.4">
      <c r="A435" s="25" t="s">
        <v>994</v>
      </c>
      <c r="B435" s="25" t="s">
        <v>504</v>
      </c>
      <c r="C435" s="25">
        <v>35074</v>
      </c>
    </row>
    <row r="436" spans="1:3" x14ac:dyDescent="0.4">
      <c r="A436" s="25" t="s">
        <v>995</v>
      </c>
      <c r="B436" s="25" t="s">
        <v>505</v>
      </c>
      <c r="C436" s="25">
        <v>15673</v>
      </c>
    </row>
    <row r="437" spans="1:3" x14ac:dyDescent="0.4">
      <c r="A437" s="25" t="s">
        <v>996</v>
      </c>
      <c r="B437" s="25" t="s">
        <v>506</v>
      </c>
      <c r="C437" s="25">
        <v>133786</v>
      </c>
    </row>
    <row r="438" spans="1:3" x14ac:dyDescent="0.4">
      <c r="A438" s="25" t="s">
        <v>997</v>
      </c>
      <c r="B438" s="25" t="s">
        <v>507</v>
      </c>
      <c r="C438" s="25">
        <v>28920</v>
      </c>
    </row>
    <row r="439" spans="1:3" x14ac:dyDescent="0.4">
      <c r="A439" s="25" t="s">
        <v>1195</v>
      </c>
      <c r="B439" s="25" t="s">
        <v>1196</v>
      </c>
      <c r="C439" s="25">
        <v>0</v>
      </c>
    </row>
    <row r="440" spans="1:3" x14ac:dyDescent="0.4">
      <c r="A440" s="25" t="s">
        <v>998</v>
      </c>
      <c r="B440" s="25" t="s">
        <v>508</v>
      </c>
      <c r="C440" s="25">
        <v>7362</v>
      </c>
    </row>
    <row r="441" spans="1:3" x14ac:dyDescent="0.4">
      <c r="A441" s="25" t="s">
        <v>1000</v>
      </c>
      <c r="B441" s="25" t="s">
        <v>546</v>
      </c>
      <c r="C441" s="25">
        <v>6134</v>
      </c>
    </row>
    <row r="442" spans="1:3" x14ac:dyDescent="0.4">
      <c r="A442" s="25" t="s">
        <v>999</v>
      </c>
      <c r="B442" s="25" t="s">
        <v>1174</v>
      </c>
      <c r="C442" s="25">
        <v>5074</v>
      </c>
    </row>
    <row r="443" spans="1:3" x14ac:dyDescent="0.4">
      <c r="A443" s="25" t="s">
        <v>1001</v>
      </c>
      <c r="B443" s="25" t="s">
        <v>509</v>
      </c>
      <c r="C443" s="25">
        <v>8711</v>
      </c>
    </row>
    <row r="444" spans="1:3" x14ac:dyDescent="0.4">
      <c r="A444" s="25" t="s">
        <v>1002</v>
      </c>
      <c r="B444" s="25" t="s">
        <v>510</v>
      </c>
      <c r="C444" s="25">
        <v>26339.5</v>
      </c>
    </row>
    <row r="445" spans="1:3" x14ac:dyDescent="0.4">
      <c r="A445" s="306" t="s">
        <v>1003</v>
      </c>
      <c r="B445" s="306" t="s">
        <v>511</v>
      </c>
      <c r="C445" s="306">
        <v>8907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
  <sheetViews>
    <sheetView workbookViewId="0">
      <selection sqref="A1:D2"/>
    </sheetView>
  </sheetViews>
  <sheetFormatPr defaultRowHeight="14.6" x14ac:dyDescent="0.4"/>
  <cols>
    <col min="1" max="1" width="18" bestFit="1" customWidth="1"/>
    <col min="2" max="2" width="17.84375" bestFit="1" customWidth="1"/>
    <col min="3" max="3" width="17.15234375" bestFit="1" customWidth="1"/>
    <col min="4" max="4" width="14.15234375" bestFit="1" customWidth="1"/>
  </cols>
  <sheetData>
    <row r="1" spans="1:4" x14ac:dyDescent="0.4">
      <c r="A1" s="25" t="s">
        <v>1055</v>
      </c>
      <c r="B1" s="25" t="s">
        <v>1056</v>
      </c>
      <c r="C1" s="25" t="s">
        <v>1057</v>
      </c>
      <c r="D1" s="25" t="s">
        <v>1107</v>
      </c>
    </row>
    <row r="2" spans="1:4" x14ac:dyDescent="0.4">
      <c r="A2" s="25">
        <v>3</v>
      </c>
      <c r="B2" s="25" t="s">
        <v>1197</v>
      </c>
      <c r="C2" s="25">
        <v>0.2989</v>
      </c>
      <c r="D2" s="25" t="s">
        <v>1198</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6"/>
  <sheetViews>
    <sheetView workbookViewId="0">
      <selection activeCell="C10" sqref="C10"/>
    </sheetView>
  </sheetViews>
  <sheetFormatPr defaultRowHeight="14.6" x14ac:dyDescent="0.4"/>
  <cols>
    <col min="1" max="2" width="14.15234375" bestFit="1" customWidth="1"/>
    <col min="4" max="4" width="9.69140625" bestFit="1" customWidth="1"/>
  </cols>
  <sheetData>
    <row r="1" spans="1:5" x14ac:dyDescent="0.4">
      <c r="A1" t="s">
        <v>1007</v>
      </c>
      <c r="B1" t="s">
        <v>1010</v>
      </c>
      <c r="C1" t="s">
        <v>1006</v>
      </c>
      <c r="D1" t="s">
        <v>1068</v>
      </c>
      <c r="E1" t="s">
        <v>1069</v>
      </c>
    </row>
    <row r="2" spans="1:5" x14ac:dyDescent="0.4">
      <c r="A2" t="s">
        <v>43</v>
      </c>
      <c r="B2" t="s">
        <v>43</v>
      </c>
      <c r="C2">
        <v>152000</v>
      </c>
      <c r="D2" t="s">
        <v>1070</v>
      </c>
      <c r="E2" t="s">
        <v>1073</v>
      </c>
    </row>
    <row r="3" spans="1:5" x14ac:dyDescent="0.4">
      <c r="A3" t="s">
        <v>44</v>
      </c>
      <c r="B3" t="s">
        <v>44</v>
      </c>
      <c r="C3">
        <v>156000</v>
      </c>
      <c r="D3" t="s">
        <v>1071</v>
      </c>
      <c r="E3" t="s">
        <v>1074</v>
      </c>
    </row>
    <row r="4" spans="1:5" x14ac:dyDescent="0.4">
      <c r="A4" t="s">
        <v>1004</v>
      </c>
      <c r="B4" t="s">
        <v>1004</v>
      </c>
      <c r="C4">
        <v>158000</v>
      </c>
      <c r="D4" t="s">
        <v>1072</v>
      </c>
      <c r="E4" t="s">
        <v>1075</v>
      </c>
    </row>
    <row r="5" spans="1:5" x14ac:dyDescent="0.4">
      <c r="A5" t="s">
        <v>25</v>
      </c>
      <c r="B5" t="s">
        <v>1008</v>
      </c>
      <c r="C5">
        <v>159000</v>
      </c>
      <c r="D5">
        <v>1</v>
      </c>
      <c r="E5" t="s">
        <v>1076</v>
      </c>
    </row>
    <row r="6" spans="1:5" x14ac:dyDescent="0.4">
      <c r="A6" t="s">
        <v>46</v>
      </c>
      <c r="B6" t="s">
        <v>25</v>
      </c>
      <c r="C6">
        <v>214000</v>
      </c>
      <c r="D6">
        <v>2</v>
      </c>
      <c r="E6" t="s">
        <v>23</v>
      </c>
    </row>
    <row r="7" spans="1:5" x14ac:dyDescent="0.4">
      <c r="A7" t="s">
        <v>1005</v>
      </c>
      <c r="B7" t="s">
        <v>46</v>
      </c>
      <c r="C7">
        <v>218000</v>
      </c>
      <c r="D7">
        <v>3</v>
      </c>
      <c r="E7" t="s">
        <v>1077</v>
      </c>
    </row>
    <row r="8" spans="1:5" x14ac:dyDescent="0.4">
      <c r="B8" t="s">
        <v>1005</v>
      </c>
      <c r="C8">
        <v>256000</v>
      </c>
      <c r="D8">
        <v>4</v>
      </c>
      <c r="E8" t="s">
        <v>1078</v>
      </c>
    </row>
    <row r="9" spans="1:5" x14ac:dyDescent="0.4">
      <c r="B9" t="s">
        <v>1009</v>
      </c>
      <c r="C9">
        <v>436000</v>
      </c>
      <c r="D9">
        <v>5</v>
      </c>
      <c r="E9" t="s">
        <v>1079</v>
      </c>
    </row>
    <row r="10" spans="1:5" x14ac:dyDescent="0.4">
      <c r="D10">
        <v>6</v>
      </c>
      <c r="E10" t="s">
        <v>1080</v>
      </c>
    </row>
    <row r="11" spans="1:5" x14ac:dyDescent="0.4">
      <c r="D11">
        <v>7</v>
      </c>
      <c r="E11" t="s">
        <v>1081</v>
      </c>
    </row>
    <row r="12" spans="1:5" x14ac:dyDescent="0.4">
      <c r="D12">
        <v>8</v>
      </c>
      <c r="E12" t="s">
        <v>1082</v>
      </c>
    </row>
    <row r="13" spans="1:5" x14ac:dyDescent="0.4">
      <c r="D13">
        <v>9</v>
      </c>
      <c r="E13" t="s">
        <v>1083</v>
      </c>
    </row>
    <row r="14" spans="1:5" x14ac:dyDescent="0.4">
      <c r="D14">
        <v>10</v>
      </c>
    </row>
    <row r="15" spans="1:5" x14ac:dyDescent="0.4">
      <c r="D15">
        <v>11</v>
      </c>
    </row>
    <row r="16" spans="1:5" x14ac:dyDescent="0.4">
      <c r="D16">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11"/>
  <sheetViews>
    <sheetView showGridLines="0" showRowColHeaders="0" workbookViewId="0">
      <pane ySplit="11" topLeftCell="A12" activePane="bottomLeft" state="frozen"/>
      <selection pane="bottomLeft" activeCell="A12" sqref="A12"/>
    </sheetView>
  </sheetViews>
  <sheetFormatPr defaultRowHeight="14.6" x14ac:dyDescent="0.4"/>
  <cols>
    <col min="1" max="1" width="11" bestFit="1" customWidth="1"/>
    <col min="2" max="3" width="18.3046875" customWidth="1"/>
    <col min="4" max="4" width="10.69140625" style="7" bestFit="1" customWidth="1"/>
    <col min="5" max="5" width="6.3046875" bestFit="1" customWidth="1"/>
    <col min="6" max="6" width="9.3046875" bestFit="1" customWidth="1"/>
    <col min="7" max="7" width="8.53515625" style="3" bestFit="1" customWidth="1"/>
    <col min="8" max="13" width="11.53515625" customWidth="1"/>
    <col min="14" max="14" width="11.69140625" customWidth="1"/>
    <col min="15" max="19" width="11.53515625" customWidth="1"/>
    <col min="20" max="20" width="11.69140625" customWidth="1"/>
    <col min="21" max="22" width="11.3828125" customWidth="1"/>
  </cols>
  <sheetData>
    <row r="1" spans="1:22" x14ac:dyDescent="0.4">
      <c r="A1" s="309" t="s">
        <v>1113</v>
      </c>
      <c r="B1" s="309"/>
      <c r="C1" s="309"/>
      <c r="D1" s="309"/>
      <c r="E1" s="309"/>
      <c r="F1" s="309"/>
      <c r="G1" s="309"/>
      <c r="H1" s="309"/>
      <c r="I1" s="309"/>
      <c r="J1" s="309"/>
    </row>
    <row r="2" spans="1:22" x14ac:dyDescent="0.4">
      <c r="A2" s="117"/>
      <c r="D2"/>
      <c r="G2"/>
    </row>
    <row r="3" spans="1:22" ht="72" customHeight="1" x14ac:dyDescent="0.4">
      <c r="A3" s="320" t="s">
        <v>1084</v>
      </c>
      <c r="B3" s="320"/>
      <c r="C3" s="320"/>
      <c r="D3" s="320"/>
      <c r="E3" s="320"/>
      <c r="F3" s="320"/>
      <c r="G3" s="320"/>
      <c r="H3" s="320"/>
      <c r="I3" s="320"/>
      <c r="J3" s="320"/>
    </row>
    <row r="4" spans="1:22" x14ac:dyDescent="0.4">
      <c r="A4" s="117"/>
      <c r="D4"/>
      <c r="G4"/>
    </row>
    <row r="5" spans="1:22" x14ac:dyDescent="0.4">
      <c r="A5" s="316" t="s">
        <v>1059</v>
      </c>
      <c r="B5" s="317"/>
      <c r="C5" s="327"/>
      <c r="D5" s="328"/>
      <c r="E5" s="26" t="str">
        <f>IFERROR(INDEX(districts[DIST_CODE],MATCH(C5,districts[DIST_NAME],0)),"")</f>
        <v/>
      </c>
      <c r="G5"/>
      <c r="Q5" s="324" t="s">
        <v>1157</v>
      </c>
      <c r="R5" s="324"/>
    </row>
    <row r="6" spans="1:22" x14ac:dyDescent="0.4">
      <c r="A6" s="316" t="s">
        <v>1062</v>
      </c>
      <c r="B6" s="316"/>
      <c r="C6" s="318"/>
      <c r="D6" s="319"/>
      <c r="E6" s="318"/>
      <c r="F6" s="321"/>
      <c r="G6" s="321"/>
      <c r="H6" s="319"/>
      <c r="I6" s="325"/>
      <c r="J6" s="326"/>
      <c r="K6" s="54"/>
      <c r="L6" s="318"/>
      <c r="M6" s="321"/>
      <c r="N6" s="321"/>
      <c r="O6" s="319"/>
      <c r="Q6" s="323">
        <f>SUM(V:V)</f>
        <v>0</v>
      </c>
      <c r="R6" s="323"/>
    </row>
    <row r="7" spans="1:22" x14ac:dyDescent="0.4">
      <c r="C7" s="322" t="s">
        <v>1063</v>
      </c>
      <c r="D7" s="322"/>
      <c r="E7" s="322" t="s">
        <v>1064</v>
      </c>
      <c r="F7" s="322"/>
      <c r="G7" s="322"/>
      <c r="H7" s="322"/>
      <c r="J7" s="52" t="s">
        <v>1065</v>
      </c>
      <c r="K7" s="53" t="s">
        <v>1066</v>
      </c>
      <c r="L7" s="322" t="s">
        <v>1067</v>
      </c>
      <c r="M7" s="322"/>
      <c r="N7" s="322"/>
      <c r="O7" s="322"/>
      <c r="P7" s="329" t="s">
        <v>1179</v>
      </c>
      <c r="Q7" s="329"/>
      <c r="R7" s="329"/>
      <c r="S7" s="329"/>
    </row>
    <row r="8" spans="1:22" x14ac:dyDescent="0.4">
      <c r="D8"/>
      <c r="G8"/>
    </row>
    <row r="9" spans="1:22" x14ac:dyDescent="0.4">
      <c r="A9" s="314" t="s">
        <v>71</v>
      </c>
      <c r="B9" s="314"/>
      <c r="C9" s="314"/>
      <c r="D9" s="314"/>
      <c r="E9" s="314"/>
      <c r="F9" s="314"/>
      <c r="G9" s="315"/>
      <c r="H9" s="313" t="s">
        <v>61</v>
      </c>
      <c r="I9" s="314"/>
      <c r="J9" s="315"/>
      <c r="K9" s="313" t="s">
        <v>62</v>
      </c>
      <c r="L9" s="314"/>
      <c r="M9" s="315"/>
      <c r="N9" s="21" t="s">
        <v>12</v>
      </c>
      <c r="O9" s="313" t="s">
        <v>1060</v>
      </c>
      <c r="P9" s="314"/>
      <c r="Q9" s="314"/>
      <c r="R9" s="314"/>
      <c r="S9" s="314"/>
      <c r="T9" s="315"/>
      <c r="U9" s="314" t="s">
        <v>1180</v>
      </c>
      <c r="V9" s="314"/>
    </row>
    <row r="10" spans="1:22" x14ac:dyDescent="0.4">
      <c r="A10" s="56"/>
      <c r="B10" s="57"/>
      <c r="C10" s="57"/>
      <c r="D10" s="57"/>
      <c r="E10" s="57"/>
      <c r="F10" s="57" t="s">
        <v>18</v>
      </c>
      <c r="G10" s="58" t="s">
        <v>35</v>
      </c>
      <c r="H10" s="62" t="s">
        <v>32</v>
      </c>
      <c r="I10" s="63" t="s">
        <v>2</v>
      </c>
      <c r="J10" s="64" t="s">
        <v>4</v>
      </c>
      <c r="K10" s="62" t="s">
        <v>32</v>
      </c>
      <c r="L10" s="63" t="s">
        <v>2</v>
      </c>
      <c r="M10" s="64" t="s">
        <v>4</v>
      </c>
      <c r="N10" s="21" t="s">
        <v>39</v>
      </c>
      <c r="O10" s="62" t="s">
        <v>64</v>
      </c>
      <c r="P10" s="115" t="s">
        <v>4</v>
      </c>
      <c r="Q10" s="62" t="s">
        <v>65</v>
      </c>
      <c r="R10" s="64" t="s">
        <v>1199</v>
      </c>
      <c r="S10" s="118" t="s">
        <v>12</v>
      </c>
      <c r="T10" s="64" t="s">
        <v>68</v>
      </c>
      <c r="U10" s="69" t="s">
        <v>33</v>
      </c>
      <c r="V10" s="70" t="s">
        <v>70</v>
      </c>
    </row>
    <row r="11" spans="1:22" x14ac:dyDescent="0.4">
      <c r="A11" s="59" t="s">
        <v>22</v>
      </c>
      <c r="B11" s="60" t="s">
        <v>14</v>
      </c>
      <c r="C11" s="60" t="s">
        <v>15</v>
      </c>
      <c r="D11" s="60" t="s">
        <v>34</v>
      </c>
      <c r="E11" s="60" t="s">
        <v>16</v>
      </c>
      <c r="F11" s="60" t="s">
        <v>17</v>
      </c>
      <c r="G11" s="61" t="s">
        <v>36</v>
      </c>
      <c r="H11" s="65" t="s">
        <v>33</v>
      </c>
      <c r="I11" s="66" t="s">
        <v>6</v>
      </c>
      <c r="J11" s="67" t="s">
        <v>5</v>
      </c>
      <c r="K11" s="65" t="s">
        <v>33</v>
      </c>
      <c r="L11" s="66" t="s">
        <v>6</v>
      </c>
      <c r="M11" s="67" t="s">
        <v>5</v>
      </c>
      <c r="N11" s="22" t="s">
        <v>63</v>
      </c>
      <c r="O11" s="65" t="s">
        <v>32</v>
      </c>
      <c r="P11" s="116" t="s">
        <v>5</v>
      </c>
      <c r="Q11" s="65" t="s">
        <v>66</v>
      </c>
      <c r="R11" s="67" t="s">
        <v>1200</v>
      </c>
      <c r="S11" s="119" t="s">
        <v>67</v>
      </c>
      <c r="T11" s="68" t="s">
        <v>69</v>
      </c>
      <c r="U11" s="71" t="s">
        <v>63</v>
      </c>
      <c r="V11" s="72" t="s">
        <v>33</v>
      </c>
    </row>
    <row r="12" spans="1:22" x14ac:dyDescent="0.4">
      <c r="A12" s="73"/>
      <c r="B12" s="74"/>
      <c r="C12" s="74"/>
      <c r="D12" s="75"/>
      <c r="E12" s="76"/>
      <c r="F12" s="76"/>
      <c r="G12" s="77"/>
      <c r="H12" s="20">
        <f>IFERROR(SUMIF('4. Student Costs'!$A:$A,$A12,'4. Student Costs'!W:W),"")</f>
        <v>0</v>
      </c>
      <c r="I12" s="15">
        <f>IFERROR(SUMIF('4. Student Costs'!$A:$A,$A12,'4. Student Costs'!X:X),"")</f>
        <v>0</v>
      </c>
      <c r="J12" s="19">
        <f>IFERROR(SUMIF('4. Student Costs'!$A:$A,$A12,'4. Student Costs'!Y:Y),"")</f>
        <v>0</v>
      </c>
      <c r="K12" s="20">
        <v>0</v>
      </c>
      <c r="L12" s="15">
        <f t="shared" ref="L12:L75" si="0">IFERROR($G12*rate_ss_local,0)</f>
        <v>0</v>
      </c>
      <c r="M12" s="19">
        <f t="shared" ref="M12:M75" si="1">IFERROR($G12*rate_ss_grant,0)</f>
        <v>0</v>
      </c>
      <c r="N12" s="23">
        <f>SUM(H12:M12)</f>
        <v>0</v>
      </c>
      <c r="O12" s="20">
        <f t="shared" ref="O12:O75" si="2">IFERROR(ROUND((H12+K12)*sped_rate,2),0)</f>
        <v>0</v>
      </c>
      <c r="P12" s="4">
        <f>J12+M12</f>
        <v>0</v>
      </c>
      <c r="Q12" s="241"/>
      <c r="R12" s="77"/>
      <c r="S12" s="15">
        <f>SUM(O12:R12)</f>
        <v>0</v>
      </c>
      <c r="T12" s="19">
        <f>MAX(0,S12-30000)</f>
        <v>0</v>
      </c>
      <c r="U12" s="15">
        <f>MAX(N12-T12-30000,0)</f>
        <v>0</v>
      </c>
      <c r="V12" s="15">
        <f>ROUND(U12*0.9,2)</f>
        <v>0</v>
      </c>
    </row>
    <row r="13" spans="1:22" x14ac:dyDescent="0.4">
      <c r="A13" s="78"/>
      <c r="B13" s="79"/>
      <c r="C13" s="79"/>
      <c r="D13" s="80"/>
      <c r="E13" s="81"/>
      <c r="F13" s="81"/>
      <c r="G13" s="82"/>
      <c r="H13" s="20">
        <f>IFERROR(SUMIF('4. Student Costs'!$A:$A,$A13,'4. Student Costs'!W:W),"")</f>
        <v>0</v>
      </c>
      <c r="I13" s="15">
        <f>IFERROR(SUMIF('4. Student Costs'!$A:$A,$A13,'4. Student Costs'!X:X),"")</f>
        <v>0</v>
      </c>
      <c r="J13" s="19">
        <f>IFERROR(SUMIF('4. Student Costs'!$A:$A,$A13,'4. Student Costs'!Y:Y),"")</f>
        <v>0</v>
      </c>
      <c r="K13" s="20">
        <f t="shared" ref="K13:K75" si="3">IFERROR($G13*rate_ss_aid,0)</f>
        <v>0</v>
      </c>
      <c r="L13" s="15">
        <f t="shared" si="0"/>
        <v>0</v>
      </c>
      <c r="M13" s="19">
        <f t="shared" si="1"/>
        <v>0</v>
      </c>
      <c r="N13" s="23">
        <f t="shared" ref="N13:N76" si="4">SUM(H13:M13)</f>
        <v>0</v>
      </c>
      <c r="O13" s="20">
        <f t="shared" si="2"/>
        <v>0</v>
      </c>
      <c r="P13" s="4">
        <f t="shared" ref="P13:P76" si="5">J13+M13</f>
        <v>0</v>
      </c>
      <c r="Q13" s="242"/>
      <c r="R13" s="82"/>
      <c r="S13" s="15">
        <f t="shared" ref="S13:S76" si="6">SUM(O13:R13)</f>
        <v>0</v>
      </c>
      <c r="T13" s="19">
        <f t="shared" ref="T13:T76" si="7">MAX(0,S13-30000)</f>
        <v>0</v>
      </c>
      <c r="U13" s="15">
        <f t="shared" ref="U13:U76" si="8">MAX(N13-T13-30000,0)</f>
        <v>0</v>
      </c>
      <c r="V13" s="15">
        <f t="shared" ref="V13:V76" si="9">ROUND(U13*0.9,2)</f>
        <v>0</v>
      </c>
    </row>
    <row r="14" spans="1:22" x14ac:dyDescent="0.4">
      <c r="A14" s="78"/>
      <c r="B14" s="79"/>
      <c r="C14" s="79"/>
      <c r="D14" s="80"/>
      <c r="E14" s="81"/>
      <c r="F14" s="81"/>
      <c r="G14" s="82"/>
      <c r="H14" s="20">
        <f>IFERROR(SUMIF('4. Student Costs'!$A:$A,$A14,'4. Student Costs'!W:W),"")</f>
        <v>0</v>
      </c>
      <c r="I14" s="15">
        <f>IFERROR(SUMIF('4. Student Costs'!$A:$A,$A14,'4. Student Costs'!X:X),"")</f>
        <v>0</v>
      </c>
      <c r="J14" s="19">
        <f>IFERROR(SUMIF('4. Student Costs'!$A:$A,$A14,'4. Student Costs'!Y:Y),"")</f>
        <v>0</v>
      </c>
      <c r="K14" s="20">
        <f t="shared" si="3"/>
        <v>0</v>
      </c>
      <c r="L14" s="15">
        <f t="shared" si="0"/>
        <v>0</v>
      </c>
      <c r="M14" s="19">
        <f t="shared" si="1"/>
        <v>0</v>
      </c>
      <c r="N14" s="23">
        <f t="shared" si="4"/>
        <v>0</v>
      </c>
      <c r="O14" s="20">
        <f t="shared" si="2"/>
        <v>0</v>
      </c>
      <c r="P14" s="4">
        <f t="shared" si="5"/>
        <v>0</v>
      </c>
      <c r="Q14" s="242"/>
      <c r="R14" s="82"/>
      <c r="S14" s="15">
        <f t="shared" si="6"/>
        <v>0</v>
      </c>
      <c r="T14" s="19">
        <f t="shared" si="7"/>
        <v>0</v>
      </c>
      <c r="U14" s="15">
        <f t="shared" si="8"/>
        <v>0</v>
      </c>
      <c r="V14" s="15">
        <f t="shared" si="9"/>
        <v>0</v>
      </c>
    </row>
    <row r="15" spans="1:22" x14ac:dyDescent="0.4">
      <c r="A15" s="78"/>
      <c r="B15" s="79"/>
      <c r="C15" s="79"/>
      <c r="D15" s="80"/>
      <c r="E15" s="81"/>
      <c r="F15" s="81"/>
      <c r="G15" s="82"/>
      <c r="H15" s="20">
        <f>IFERROR(SUMIF('4. Student Costs'!$A:$A,$A15,'4. Student Costs'!W:W),"")</f>
        <v>0</v>
      </c>
      <c r="I15" s="15">
        <f>IFERROR(SUMIF('4. Student Costs'!$A:$A,$A15,'4. Student Costs'!X:X),"")</f>
        <v>0</v>
      </c>
      <c r="J15" s="19">
        <f>IFERROR(SUMIF('4. Student Costs'!$A:$A,$A15,'4. Student Costs'!Y:Y),"")</f>
        <v>0</v>
      </c>
      <c r="K15" s="20">
        <f t="shared" si="3"/>
        <v>0</v>
      </c>
      <c r="L15" s="15">
        <f t="shared" si="0"/>
        <v>0</v>
      </c>
      <c r="M15" s="19">
        <f t="shared" si="1"/>
        <v>0</v>
      </c>
      <c r="N15" s="23">
        <f t="shared" si="4"/>
        <v>0</v>
      </c>
      <c r="O15" s="20">
        <f t="shared" si="2"/>
        <v>0</v>
      </c>
      <c r="P15" s="4">
        <f t="shared" si="5"/>
        <v>0</v>
      </c>
      <c r="Q15" s="242"/>
      <c r="R15" s="82"/>
      <c r="S15" s="15">
        <f t="shared" si="6"/>
        <v>0</v>
      </c>
      <c r="T15" s="19">
        <f t="shared" si="7"/>
        <v>0</v>
      </c>
      <c r="U15" s="15">
        <f t="shared" si="8"/>
        <v>0</v>
      </c>
      <c r="V15" s="15">
        <f t="shared" si="9"/>
        <v>0</v>
      </c>
    </row>
    <row r="16" spans="1:22" x14ac:dyDescent="0.4">
      <c r="A16" s="78"/>
      <c r="B16" s="79"/>
      <c r="C16" s="79"/>
      <c r="D16" s="80"/>
      <c r="E16" s="81"/>
      <c r="F16" s="81"/>
      <c r="G16" s="82"/>
      <c r="H16" s="20">
        <f>IFERROR(SUMIF('4. Student Costs'!$A:$A,$A16,'4. Student Costs'!W:W),"")</f>
        <v>0</v>
      </c>
      <c r="I16" s="15">
        <f>IFERROR(SUMIF('4. Student Costs'!$A:$A,$A16,'4. Student Costs'!X:X),"")</f>
        <v>0</v>
      </c>
      <c r="J16" s="19">
        <f>IFERROR(SUMIF('4. Student Costs'!$A:$A,$A16,'4. Student Costs'!Y:Y),"")</f>
        <v>0</v>
      </c>
      <c r="K16" s="20">
        <f t="shared" si="3"/>
        <v>0</v>
      </c>
      <c r="L16" s="15">
        <f t="shared" si="0"/>
        <v>0</v>
      </c>
      <c r="M16" s="19">
        <f t="shared" si="1"/>
        <v>0</v>
      </c>
      <c r="N16" s="23">
        <f t="shared" si="4"/>
        <v>0</v>
      </c>
      <c r="O16" s="20">
        <f t="shared" si="2"/>
        <v>0</v>
      </c>
      <c r="P16" s="4">
        <f t="shared" si="5"/>
        <v>0</v>
      </c>
      <c r="Q16" s="242"/>
      <c r="R16" s="82"/>
      <c r="S16" s="15">
        <f t="shared" si="6"/>
        <v>0</v>
      </c>
      <c r="T16" s="19">
        <f t="shared" si="7"/>
        <v>0</v>
      </c>
      <c r="U16" s="15">
        <f t="shared" si="8"/>
        <v>0</v>
      </c>
      <c r="V16" s="15">
        <f t="shared" si="9"/>
        <v>0</v>
      </c>
    </row>
    <row r="17" spans="1:22" x14ac:dyDescent="0.4">
      <c r="A17" s="78"/>
      <c r="B17" s="79"/>
      <c r="C17" s="79"/>
      <c r="D17" s="80"/>
      <c r="E17" s="81"/>
      <c r="F17" s="81"/>
      <c r="G17" s="82"/>
      <c r="H17" s="20">
        <f>IFERROR(SUMIF('4. Student Costs'!$A:$A,$A17,'4. Student Costs'!W:W),"")</f>
        <v>0</v>
      </c>
      <c r="I17" s="15">
        <f>IFERROR(SUMIF('4. Student Costs'!$A:$A,$A17,'4. Student Costs'!X:X),"")</f>
        <v>0</v>
      </c>
      <c r="J17" s="19">
        <f>IFERROR(SUMIF('4. Student Costs'!$A:$A,$A17,'4. Student Costs'!Y:Y),"")</f>
        <v>0</v>
      </c>
      <c r="K17" s="20">
        <f t="shared" si="3"/>
        <v>0</v>
      </c>
      <c r="L17" s="15">
        <f t="shared" si="0"/>
        <v>0</v>
      </c>
      <c r="M17" s="19">
        <f t="shared" si="1"/>
        <v>0</v>
      </c>
      <c r="N17" s="23">
        <f t="shared" si="4"/>
        <v>0</v>
      </c>
      <c r="O17" s="20">
        <f t="shared" si="2"/>
        <v>0</v>
      </c>
      <c r="P17" s="4">
        <f t="shared" si="5"/>
        <v>0</v>
      </c>
      <c r="Q17" s="242"/>
      <c r="R17" s="82"/>
      <c r="S17" s="15">
        <f t="shared" si="6"/>
        <v>0</v>
      </c>
      <c r="T17" s="19">
        <f t="shared" si="7"/>
        <v>0</v>
      </c>
      <c r="U17" s="15">
        <f t="shared" si="8"/>
        <v>0</v>
      </c>
      <c r="V17" s="15">
        <f t="shared" si="9"/>
        <v>0</v>
      </c>
    </row>
    <row r="18" spans="1:22" x14ac:dyDescent="0.4">
      <c r="A18" s="78"/>
      <c r="B18" s="79"/>
      <c r="C18" s="79"/>
      <c r="D18" s="80"/>
      <c r="E18" s="81"/>
      <c r="F18" s="81"/>
      <c r="G18" s="82"/>
      <c r="H18" s="20">
        <f>IFERROR(SUMIF('4. Student Costs'!$A:$A,$A18,'4. Student Costs'!W:W),"")</f>
        <v>0</v>
      </c>
      <c r="I18" s="15">
        <f>IFERROR(SUMIF('4. Student Costs'!$A:$A,$A18,'4. Student Costs'!X:X),"")</f>
        <v>0</v>
      </c>
      <c r="J18" s="19">
        <f>IFERROR(SUMIF('4. Student Costs'!$A:$A,$A18,'4. Student Costs'!Y:Y),"")</f>
        <v>0</v>
      </c>
      <c r="K18" s="20">
        <f t="shared" si="3"/>
        <v>0</v>
      </c>
      <c r="L18" s="15">
        <f t="shared" si="0"/>
        <v>0</v>
      </c>
      <c r="M18" s="19">
        <f t="shared" si="1"/>
        <v>0</v>
      </c>
      <c r="N18" s="23">
        <f t="shared" si="4"/>
        <v>0</v>
      </c>
      <c r="O18" s="20">
        <f t="shared" si="2"/>
        <v>0</v>
      </c>
      <c r="P18" s="4">
        <f t="shared" si="5"/>
        <v>0</v>
      </c>
      <c r="Q18" s="242"/>
      <c r="R18" s="82"/>
      <c r="S18" s="15">
        <f t="shared" si="6"/>
        <v>0</v>
      </c>
      <c r="T18" s="19">
        <f t="shared" si="7"/>
        <v>0</v>
      </c>
      <c r="U18" s="15">
        <f t="shared" si="8"/>
        <v>0</v>
      </c>
      <c r="V18" s="15">
        <f t="shared" si="9"/>
        <v>0</v>
      </c>
    </row>
    <row r="19" spans="1:22" x14ac:dyDescent="0.4">
      <c r="A19" s="78"/>
      <c r="B19" s="79"/>
      <c r="C19" s="79"/>
      <c r="D19" s="80"/>
      <c r="E19" s="81"/>
      <c r="F19" s="81"/>
      <c r="G19" s="82"/>
      <c r="H19" s="20">
        <f>IFERROR(SUMIF('4. Student Costs'!$A:$A,$A19,'4. Student Costs'!W:W),"")</f>
        <v>0</v>
      </c>
      <c r="I19" s="15">
        <f>IFERROR(SUMIF('4. Student Costs'!$A:$A,$A19,'4. Student Costs'!X:X),"")</f>
        <v>0</v>
      </c>
      <c r="J19" s="19">
        <f>IFERROR(SUMIF('4. Student Costs'!$A:$A,$A19,'4. Student Costs'!Y:Y),"")</f>
        <v>0</v>
      </c>
      <c r="K19" s="20">
        <f t="shared" si="3"/>
        <v>0</v>
      </c>
      <c r="L19" s="15">
        <f t="shared" si="0"/>
        <v>0</v>
      </c>
      <c r="M19" s="19">
        <f t="shared" si="1"/>
        <v>0</v>
      </c>
      <c r="N19" s="23">
        <f t="shared" si="4"/>
        <v>0</v>
      </c>
      <c r="O19" s="20">
        <f t="shared" si="2"/>
        <v>0</v>
      </c>
      <c r="P19" s="4">
        <f t="shared" si="5"/>
        <v>0</v>
      </c>
      <c r="Q19" s="242"/>
      <c r="R19" s="82"/>
      <c r="S19" s="15">
        <f t="shared" si="6"/>
        <v>0</v>
      </c>
      <c r="T19" s="19">
        <f t="shared" si="7"/>
        <v>0</v>
      </c>
      <c r="U19" s="15">
        <f t="shared" si="8"/>
        <v>0</v>
      </c>
      <c r="V19" s="15">
        <f t="shared" si="9"/>
        <v>0</v>
      </c>
    </row>
    <row r="20" spans="1:22" x14ac:dyDescent="0.4">
      <c r="A20" s="78"/>
      <c r="B20" s="79"/>
      <c r="C20" s="79"/>
      <c r="D20" s="80"/>
      <c r="E20" s="81"/>
      <c r="F20" s="81"/>
      <c r="G20" s="82"/>
      <c r="H20" s="20">
        <f>IFERROR(SUMIF('4. Student Costs'!$A:$A,$A20,'4. Student Costs'!W:W),"")</f>
        <v>0</v>
      </c>
      <c r="I20" s="15">
        <f>IFERROR(SUMIF('4. Student Costs'!$A:$A,$A20,'4. Student Costs'!X:X),"")</f>
        <v>0</v>
      </c>
      <c r="J20" s="19">
        <f>IFERROR(SUMIF('4. Student Costs'!$A:$A,$A20,'4. Student Costs'!Y:Y),"")</f>
        <v>0</v>
      </c>
      <c r="K20" s="20">
        <f t="shared" si="3"/>
        <v>0</v>
      </c>
      <c r="L20" s="15">
        <f t="shared" si="0"/>
        <v>0</v>
      </c>
      <c r="M20" s="19">
        <f t="shared" si="1"/>
        <v>0</v>
      </c>
      <c r="N20" s="23">
        <f t="shared" si="4"/>
        <v>0</v>
      </c>
      <c r="O20" s="20">
        <f t="shared" si="2"/>
        <v>0</v>
      </c>
      <c r="P20" s="4">
        <f t="shared" si="5"/>
        <v>0</v>
      </c>
      <c r="Q20" s="242"/>
      <c r="R20" s="82"/>
      <c r="S20" s="15">
        <f t="shared" si="6"/>
        <v>0</v>
      </c>
      <c r="T20" s="19">
        <f t="shared" si="7"/>
        <v>0</v>
      </c>
      <c r="U20" s="15">
        <f t="shared" si="8"/>
        <v>0</v>
      </c>
      <c r="V20" s="15">
        <f t="shared" si="9"/>
        <v>0</v>
      </c>
    </row>
    <row r="21" spans="1:22" x14ac:dyDescent="0.4">
      <c r="A21" s="78"/>
      <c r="B21" s="79"/>
      <c r="C21" s="79"/>
      <c r="D21" s="80"/>
      <c r="E21" s="81"/>
      <c r="F21" s="81"/>
      <c r="G21" s="82"/>
      <c r="H21" s="20">
        <f>IFERROR(SUMIF('4. Student Costs'!$A:$A,$A21,'4. Student Costs'!W:W),"")</f>
        <v>0</v>
      </c>
      <c r="I21" s="15">
        <f>IFERROR(SUMIF('4. Student Costs'!$A:$A,$A21,'4. Student Costs'!X:X),"")</f>
        <v>0</v>
      </c>
      <c r="J21" s="19">
        <f>IFERROR(SUMIF('4. Student Costs'!$A:$A,$A21,'4. Student Costs'!Y:Y),"")</f>
        <v>0</v>
      </c>
      <c r="K21" s="20">
        <f t="shared" si="3"/>
        <v>0</v>
      </c>
      <c r="L21" s="15">
        <f t="shared" si="0"/>
        <v>0</v>
      </c>
      <c r="M21" s="19">
        <f t="shared" si="1"/>
        <v>0</v>
      </c>
      <c r="N21" s="23">
        <f t="shared" si="4"/>
        <v>0</v>
      </c>
      <c r="O21" s="20">
        <f t="shared" si="2"/>
        <v>0</v>
      </c>
      <c r="P21" s="4">
        <f t="shared" si="5"/>
        <v>0</v>
      </c>
      <c r="Q21" s="242"/>
      <c r="R21" s="82"/>
      <c r="S21" s="15">
        <f t="shared" si="6"/>
        <v>0</v>
      </c>
      <c r="T21" s="19">
        <f t="shared" si="7"/>
        <v>0</v>
      </c>
      <c r="U21" s="15">
        <f t="shared" si="8"/>
        <v>0</v>
      </c>
      <c r="V21" s="15">
        <f t="shared" si="9"/>
        <v>0</v>
      </c>
    </row>
    <row r="22" spans="1:22" x14ac:dyDescent="0.4">
      <c r="A22" s="78"/>
      <c r="B22" s="79"/>
      <c r="C22" s="79"/>
      <c r="D22" s="80"/>
      <c r="E22" s="81"/>
      <c r="F22" s="81"/>
      <c r="G22" s="82"/>
      <c r="H22" s="20">
        <f>IFERROR(SUMIF('4. Student Costs'!$A:$A,$A22,'4. Student Costs'!W:W),"")</f>
        <v>0</v>
      </c>
      <c r="I22" s="15">
        <f>IFERROR(SUMIF('4. Student Costs'!$A:$A,$A22,'4. Student Costs'!X:X),"")</f>
        <v>0</v>
      </c>
      <c r="J22" s="19">
        <f>IFERROR(SUMIF('4. Student Costs'!$A:$A,$A22,'4. Student Costs'!Y:Y),"")</f>
        <v>0</v>
      </c>
      <c r="K22" s="20">
        <f t="shared" si="3"/>
        <v>0</v>
      </c>
      <c r="L22" s="15">
        <f t="shared" si="0"/>
        <v>0</v>
      </c>
      <c r="M22" s="19">
        <f t="shared" si="1"/>
        <v>0</v>
      </c>
      <c r="N22" s="23">
        <f t="shared" si="4"/>
        <v>0</v>
      </c>
      <c r="O22" s="20">
        <f t="shared" si="2"/>
        <v>0</v>
      </c>
      <c r="P22" s="4">
        <f t="shared" si="5"/>
        <v>0</v>
      </c>
      <c r="Q22" s="242"/>
      <c r="R22" s="82"/>
      <c r="S22" s="15">
        <f t="shared" si="6"/>
        <v>0</v>
      </c>
      <c r="T22" s="19">
        <f t="shared" si="7"/>
        <v>0</v>
      </c>
      <c r="U22" s="15">
        <f t="shared" si="8"/>
        <v>0</v>
      </c>
      <c r="V22" s="15">
        <f t="shared" si="9"/>
        <v>0</v>
      </c>
    </row>
    <row r="23" spans="1:22" x14ac:dyDescent="0.4">
      <c r="A23" s="78"/>
      <c r="B23" s="79"/>
      <c r="C23" s="79"/>
      <c r="D23" s="80"/>
      <c r="E23" s="81"/>
      <c r="F23" s="81"/>
      <c r="G23" s="82"/>
      <c r="H23" s="20">
        <f>IFERROR(SUMIF('4. Student Costs'!$A:$A,$A23,'4. Student Costs'!W:W),"")</f>
        <v>0</v>
      </c>
      <c r="I23" s="15">
        <f>IFERROR(SUMIF('4. Student Costs'!$A:$A,$A23,'4. Student Costs'!X:X),"")</f>
        <v>0</v>
      </c>
      <c r="J23" s="19">
        <f>IFERROR(SUMIF('4. Student Costs'!$A:$A,$A23,'4. Student Costs'!Y:Y),"")</f>
        <v>0</v>
      </c>
      <c r="K23" s="20">
        <f t="shared" si="3"/>
        <v>0</v>
      </c>
      <c r="L23" s="15">
        <f t="shared" si="0"/>
        <v>0</v>
      </c>
      <c r="M23" s="19">
        <f t="shared" si="1"/>
        <v>0</v>
      </c>
      <c r="N23" s="23">
        <f t="shared" si="4"/>
        <v>0</v>
      </c>
      <c r="O23" s="20">
        <f t="shared" si="2"/>
        <v>0</v>
      </c>
      <c r="P23" s="4">
        <f t="shared" si="5"/>
        <v>0</v>
      </c>
      <c r="Q23" s="242"/>
      <c r="R23" s="82"/>
      <c r="S23" s="15">
        <f t="shared" si="6"/>
        <v>0</v>
      </c>
      <c r="T23" s="19">
        <f t="shared" si="7"/>
        <v>0</v>
      </c>
      <c r="U23" s="15">
        <f t="shared" si="8"/>
        <v>0</v>
      </c>
      <c r="V23" s="15">
        <f t="shared" si="9"/>
        <v>0</v>
      </c>
    </row>
    <row r="24" spans="1:22" x14ac:dyDescent="0.4">
      <c r="A24" s="78"/>
      <c r="B24" s="79"/>
      <c r="C24" s="79"/>
      <c r="D24" s="80"/>
      <c r="E24" s="81"/>
      <c r="F24" s="81"/>
      <c r="G24" s="82"/>
      <c r="H24" s="20">
        <f>IFERROR(SUMIF('4. Student Costs'!$A:$A,$A24,'4. Student Costs'!W:W),"")</f>
        <v>0</v>
      </c>
      <c r="I24" s="15">
        <f>IFERROR(SUMIF('4. Student Costs'!$A:$A,$A24,'4. Student Costs'!X:X),"")</f>
        <v>0</v>
      </c>
      <c r="J24" s="19">
        <f>IFERROR(SUMIF('4. Student Costs'!$A:$A,$A24,'4. Student Costs'!Y:Y),"")</f>
        <v>0</v>
      </c>
      <c r="K24" s="20">
        <f t="shared" si="3"/>
        <v>0</v>
      </c>
      <c r="L24" s="15">
        <f t="shared" si="0"/>
        <v>0</v>
      </c>
      <c r="M24" s="19">
        <f t="shared" si="1"/>
        <v>0</v>
      </c>
      <c r="N24" s="23">
        <f t="shared" si="4"/>
        <v>0</v>
      </c>
      <c r="O24" s="20">
        <f t="shared" si="2"/>
        <v>0</v>
      </c>
      <c r="P24" s="4">
        <f t="shared" si="5"/>
        <v>0</v>
      </c>
      <c r="Q24" s="242"/>
      <c r="R24" s="82"/>
      <c r="S24" s="15">
        <f t="shared" si="6"/>
        <v>0</v>
      </c>
      <c r="T24" s="19">
        <f t="shared" si="7"/>
        <v>0</v>
      </c>
      <c r="U24" s="15">
        <f t="shared" si="8"/>
        <v>0</v>
      </c>
      <c r="V24" s="15">
        <f t="shared" si="9"/>
        <v>0</v>
      </c>
    </row>
    <row r="25" spans="1:22" x14ac:dyDescent="0.4">
      <c r="A25" s="78"/>
      <c r="B25" s="79"/>
      <c r="C25" s="79"/>
      <c r="D25" s="80"/>
      <c r="E25" s="81"/>
      <c r="F25" s="81"/>
      <c r="G25" s="82"/>
      <c r="H25" s="20">
        <f>IFERROR(SUMIF('4. Student Costs'!$A:$A,$A25,'4. Student Costs'!W:W),"")</f>
        <v>0</v>
      </c>
      <c r="I25" s="15">
        <f>IFERROR(SUMIF('4. Student Costs'!$A:$A,$A25,'4. Student Costs'!X:X),"")</f>
        <v>0</v>
      </c>
      <c r="J25" s="19">
        <f>IFERROR(SUMIF('4. Student Costs'!$A:$A,$A25,'4. Student Costs'!Y:Y),"")</f>
        <v>0</v>
      </c>
      <c r="K25" s="20">
        <f t="shared" si="3"/>
        <v>0</v>
      </c>
      <c r="L25" s="15">
        <f t="shared" si="0"/>
        <v>0</v>
      </c>
      <c r="M25" s="19">
        <f t="shared" si="1"/>
        <v>0</v>
      </c>
      <c r="N25" s="23">
        <f t="shared" si="4"/>
        <v>0</v>
      </c>
      <c r="O25" s="20">
        <f t="shared" si="2"/>
        <v>0</v>
      </c>
      <c r="P25" s="4">
        <f t="shared" si="5"/>
        <v>0</v>
      </c>
      <c r="Q25" s="242"/>
      <c r="R25" s="82"/>
      <c r="S25" s="15">
        <f t="shared" si="6"/>
        <v>0</v>
      </c>
      <c r="T25" s="19">
        <f t="shared" si="7"/>
        <v>0</v>
      </c>
      <c r="U25" s="15">
        <f t="shared" si="8"/>
        <v>0</v>
      </c>
      <c r="V25" s="15">
        <f t="shared" si="9"/>
        <v>0</v>
      </c>
    </row>
    <row r="26" spans="1:22" x14ac:dyDescent="0.4">
      <c r="A26" s="78"/>
      <c r="B26" s="79"/>
      <c r="C26" s="79"/>
      <c r="D26" s="80"/>
      <c r="E26" s="81"/>
      <c r="F26" s="81"/>
      <c r="G26" s="82"/>
      <c r="H26" s="20">
        <f>IFERROR(SUMIF('4. Student Costs'!$A:$A,$A26,'4. Student Costs'!W:W),"")</f>
        <v>0</v>
      </c>
      <c r="I26" s="15">
        <f>IFERROR(SUMIF('4. Student Costs'!$A:$A,$A26,'4. Student Costs'!X:X),"")</f>
        <v>0</v>
      </c>
      <c r="J26" s="19">
        <f>IFERROR(SUMIF('4. Student Costs'!$A:$A,$A26,'4. Student Costs'!Y:Y),"")</f>
        <v>0</v>
      </c>
      <c r="K26" s="20">
        <f t="shared" si="3"/>
        <v>0</v>
      </c>
      <c r="L26" s="15">
        <f t="shared" si="0"/>
        <v>0</v>
      </c>
      <c r="M26" s="19">
        <f t="shared" si="1"/>
        <v>0</v>
      </c>
      <c r="N26" s="23">
        <f t="shared" si="4"/>
        <v>0</v>
      </c>
      <c r="O26" s="20">
        <f t="shared" si="2"/>
        <v>0</v>
      </c>
      <c r="P26" s="4">
        <f t="shared" si="5"/>
        <v>0</v>
      </c>
      <c r="Q26" s="242"/>
      <c r="R26" s="82"/>
      <c r="S26" s="15">
        <f t="shared" si="6"/>
        <v>0</v>
      </c>
      <c r="T26" s="19">
        <f t="shared" si="7"/>
        <v>0</v>
      </c>
      <c r="U26" s="15">
        <f t="shared" si="8"/>
        <v>0</v>
      </c>
      <c r="V26" s="15">
        <f t="shared" si="9"/>
        <v>0</v>
      </c>
    </row>
    <row r="27" spans="1:22" x14ac:dyDescent="0.4">
      <c r="A27" s="78"/>
      <c r="B27" s="79"/>
      <c r="C27" s="79"/>
      <c r="D27" s="80"/>
      <c r="E27" s="81"/>
      <c r="F27" s="81"/>
      <c r="G27" s="82"/>
      <c r="H27" s="20">
        <f>IFERROR(SUMIF('4. Student Costs'!$A:$A,$A27,'4. Student Costs'!W:W),"")</f>
        <v>0</v>
      </c>
      <c r="I27" s="15">
        <f>IFERROR(SUMIF('4. Student Costs'!$A:$A,$A27,'4. Student Costs'!X:X),"")</f>
        <v>0</v>
      </c>
      <c r="J27" s="19">
        <f>IFERROR(SUMIF('4. Student Costs'!$A:$A,$A27,'4. Student Costs'!Y:Y),"")</f>
        <v>0</v>
      </c>
      <c r="K27" s="20">
        <f t="shared" si="3"/>
        <v>0</v>
      </c>
      <c r="L27" s="15">
        <f t="shared" si="0"/>
        <v>0</v>
      </c>
      <c r="M27" s="19">
        <f t="shared" si="1"/>
        <v>0</v>
      </c>
      <c r="N27" s="23">
        <f t="shared" si="4"/>
        <v>0</v>
      </c>
      <c r="O27" s="20">
        <f t="shared" si="2"/>
        <v>0</v>
      </c>
      <c r="P27" s="4">
        <f t="shared" si="5"/>
        <v>0</v>
      </c>
      <c r="Q27" s="242"/>
      <c r="R27" s="82"/>
      <c r="S27" s="15">
        <f t="shared" si="6"/>
        <v>0</v>
      </c>
      <c r="T27" s="19">
        <f t="shared" si="7"/>
        <v>0</v>
      </c>
      <c r="U27" s="15">
        <f t="shared" si="8"/>
        <v>0</v>
      </c>
      <c r="V27" s="15">
        <f t="shared" si="9"/>
        <v>0</v>
      </c>
    </row>
    <row r="28" spans="1:22" x14ac:dyDescent="0.4">
      <c r="A28" s="78"/>
      <c r="B28" s="79"/>
      <c r="C28" s="79"/>
      <c r="D28" s="80"/>
      <c r="E28" s="81"/>
      <c r="F28" s="81"/>
      <c r="G28" s="82"/>
      <c r="H28" s="20">
        <f>IFERROR(SUMIF('4. Student Costs'!$A:$A,$A28,'4. Student Costs'!W:W),"")</f>
        <v>0</v>
      </c>
      <c r="I28" s="15">
        <f>IFERROR(SUMIF('4. Student Costs'!$A:$A,$A28,'4. Student Costs'!X:X),"")</f>
        <v>0</v>
      </c>
      <c r="J28" s="19">
        <f>IFERROR(SUMIF('4. Student Costs'!$A:$A,$A28,'4. Student Costs'!Y:Y),"")</f>
        <v>0</v>
      </c>
      <c r="K28" s="20">
        <f t="shared" si="3"/>
        <v>0</v>
      </c>
      <c r="L28" s="15">
        <f t="shared" si="0"/>
        <v>0</v>
      </c>
      <c r="M28" s="19">
        <f t="shared" si="1"/>
        <v>0</v>
      </c>
      <c r="N28" s="23">
        <f t="shared" si="4"/>
        <v>0</v>
      </c>
      <c r="O28" s="20">
        <f t="shared" si="2"/>
        <v>0</v>
      </c>
      <c r="P28" s="4">
        <f t="shared" si="5"/>
        <v>0</v>
      </c>
      <c r="Q28" s="242"/>
      <c r="R28" s="82"/>
      <c r="S28" s="15">
        <f t="shared" si="6"/>
        <v>0</v>
      </c>
      <c r="T28" s="19">
        <f t="shared" si="7"/>
        <v>0</v>
      </c>
      <c r="U28" s="15">
        <f t="shared" si="8"/>
        <v>0</v>
      </c>
      <c r="V28" s="15">
        <f t="shared" si="9"/>
        <v>0</v>
      </c>
    </row>
    <row r="29" spans="1:22" x14ac:dyDescent="0.4">
      <c r="A29" s="78"/>
      <c r="B29" s="79"/>
      <c r="C29" s="79"/>
      <c r="D29" s="80"/>
      <c r="E29" s="81"/>
      <c r="F29" s="81"/>
      <c r="G29" s="82"/>
      <c r="H29" s="20">
        <f>IFERROR(SUMIF('4. Student Costs'!$A:$A,$A29,'4. Student Costs'!W:W),"")</f>
        <v>0</v>
      </c>
      <c r="I29" s="15">
        <f>IFERROR(SUMIF('4. Student Costs'!$A:$A,$A29,'4. Student Costs'!X:X),"")</f>
        <v>0</v>
      </c>
      <c r="J29" s="19">
        <f>IFERROR(SUMIF('4. Student Costs'!$A:$A,$A29,'4. Student Costs'!Y:Y),"")</f>
        <v>0</v>
      </c>
      <c r="K29" s="20">
        <f t="shared" si="3"/>
        <v>0</v>
      </c>
      <c r="L29" s="15">
        <f t="shared" si="0"/>
        <v>0</v>
      </c>
      <c r="M29" s="19">
        <f t="shared" si="1"/>
        <v>0</v>
      </c>
      <c r="N29" s="23">
        <f t="shared" si="4"/>
        <v>0</v>
      </c>
      <c r="O29" s="20">
        <f t="shared" si="2"/>
        <v>0</v>
      </c>
      <c r="P29" s="4">
        <f t="shared" si="5"/>
        <v>0</v>
      </c>
      <c r="Q29" s="242"/>
      <c r="R29" s="82"/>
      <c r="S29" s="15">
        <f t="shared" si="6"/>
        <v>0</v>
      </c>
      <c r="T29" s="19">
        <f t="shared" si="7"/>
        <v>0</v>
      </c>
      <c r="U29" s="15">
        <f t="shared" si="8"/>
        <v>0</v>
      </c>
      <c r="V29" s="15">
        <f t="shared" si="9"/>
        <v>0</v>
      </c>
    </row>
    <row r="30" spans="1:22" x14ac:dyDescent="0.4">
      <c r="A30" s="78"/>
      <c r="B30" s="79"/>
      <c r="C30" s="79"/>
      <c r="D30" s="80"/>
      <c r="E30" s="81"/>
      <c r="F30" s="81"/>
      <c r="G30" s="82"/>
      <c r="H30" s="20">
        <f>IFERROR(SUMIF('4. Student Costs'!$A:$A,$A30,'4. Student Costs'!W:W),"")</f>
        <v>0</v>
      </c>
      <c r="I30" s="15">
        <f>IFERROR(SUMIF('4. Student Costs'!$A:$A,$A30,'4. Student Costs'!X:X),"")</f>
        <v>0</v>
      </c>
      <c r="J30" s="19">
        <f>IFERROR(SUMIF('4. Student Costs'!$A:$A,$A30,'4. Student Costs'!Y:Y),"")</f>
        <v>0</v>
      </c>
      <c r="K30" s="20">
        <f t="shared" si="3"/>
        <v>0</v>
      </c>
      <c r="L30" s="15">
        <f t="shared" si="0"/>
        <v>0</v>
      </c>
      <c r="M30" s="19">
        <f t="shared" si="1"/>
        <v>0</v>
      </c>
      <c r="N30" s="23">
        <f t="shared" si="4"/>
        <v>0</v>
      </c>
      <c r="O30" s="20">
        <f t="shared" si="2"/>
        <v>0</v>
      </c>
      <c r="P30" s="4">
        <f t="shared" si="5"/>
        <v>0</v>
      </c>
      <c r="Q30" s="242"/>
      <c r="R30" s="82"/>
      <c r="S30" s="15">
        <f t="shared" si="6"/>
        <v>0</v>
      </c>
      <c r="T30" s="19">
        <f t="shared" si="7"/>
        <v>0</v>
      </c>
      <c r="U30" s="15">
        <f t="shared" si="8"/>
        <v>0</v>
      </c>
      <c r="V30" s="15">
        <f t="shared" si="9"/>
        <v>0</v>
      </c>
    </row>
    <row r="31" spans="1:22" x14ac:dyDescent="0.4">
      <c r="A31" s="78"/>
      <c r="B31" s="79"/>
      <c r="C31" s="79"/>
      <c r="D31" s="80"/>
      <c r="E31" s="81"/>
      <c r="F31" s="81"/>
      <c r="G31" s="82"/>
      <c r="H31" s="20">
        <f>IFERROR(SUMIF('4. Student Costs'!$A:$A,$A31,'4. Student Costs'!W:W),"")</f>
        <v>0</v>
      </c>
      <c r="I31" s="15">
        <f>IFERROR(SUMIF('4. Student Costs'!$A:$A,$A31,'4. Student Costs'!X:X),"")</f>
        <v>0</v>
      </c>
      <c r="J31" s="19">
        <f>IFERROR(SUMIF('4. Student Costs'!$A:$A,$A31,'4. Student Costs'!Y:Y),"")</f>
        <v>0</v>
      </c>
      <c r="K31" s="20">
        <f t="shared" si="3"/>
        <v>0</v>
      </c>
      <c r="L31" s="15">
        <f t="shared" si="0"/>
        <v>0</v>
      </c>
      <c r="M31" s="19">
        <f t="shared" si="1"/>
        <v>0</v>
      </c>
      <c r="N31" s="23">
        <f t="shared" si="4"/>
        <v>0</v>
      </c>
      <c r="O31" s="20">
        <f t="shared" si="2"/>
        <v>0</v>
      </c>
      <c r="P31" s="4">
        <f t="shared" si="5"/>
        <v>0</v>
      </c>
      <c r="Q31" s="242"/>
      <c r="R31" s="82"/>
      <c r="S31" s="15">
        <f t="shared" si="6"/>
        <v>0</v>
      </c>
      <c r="T31" s="19">
        <f t="shared" si="7"/>
        <v>0</v>
      </c>
      <c r="U31" s="15">
        <f t="shared" si="8"/>
        <v>0</v>
      </c>
      <c r="V31" s="15">
        <f t="shared" si="9"/>
        <v>0</v>
      </c>
    </row>
    <row r="32" spans="1:22" x14ac:dyDescent="0.4">
      <c r="A32" s="78"/>
      <c r="B32" s="79"/>
      <c r="C32" s="79"/>
      <c r="D32" s="80"/>
      <c r="E32" s="81"/>
      <c r="F32" s="81"/>
      <c r="G32" s="82"/>
      <c r="H32" s="20">
        <f>IFERROR(SUMIF('4. Student Costs'!$A:$A,$A32,'4. Student Costs'!W:W),"")</f>
        <v>0</v>
      </c>
      <c r="I32" s="15">
        <f>IFERROR(SUMIF('4. Student Costs'!$A:$A,$A32,'4. Student Costs'!X:X),"")</f>
        <v>0</v>
      </c>
      <c r="J32" s="19">
        <f>IFERROR(SUMIF('4. Student Costs'!$A:$A,$A32,'4. Student Costs'!Y:Y),"")</f>
        <v>0</v>
      </c>
      <c r="K32" s="20">
        <f t="shared" si="3"/>
        <v>0</v>
      </c>
      <c r="L32" s="15">
        <f t="shared" si="0"/>
        <v>0</v>
      </c>
      <c r="M32" s="19">
        <f t="shared" si="1"/>
        <v>0</v>
      </c>
      <c r="N32" s="23">
        <f t="shared" si="4"/>
        <v>0</v>
      </c>
      <c r="O32" s="20">
        <f t="shared" si="2"/>
        <v>0</v>
      </c>
      <c r="P32" s="4">
        <f t="shared" si="5"/>
        <v>0</v>
      </c>
      <c r="Q32" s="242"/>
      <c r="R32" s="82"/>
      <c r="S32" s="15">
        <f t="shared" si="6"/>
        <v>0</v>
      </c>
      <c r="T32" s="19">
        <f t="shared" si="7"/>
        <v>0</v>
      </c>
      <c r="U32" s="15">
        <f t="shared" si="8"/>
        <v>0</v>
      </c>
      <c r="V32" s="15">
        <f t="shared" si="9"/>
        <v>0</v>
      </c>
    </row>
    <row r="33" spans="1:22" x14ac:dyDescent="0.4">
      <c r="A33" s="78"/>
      <c r="B33" s="79"/>
      <c r="C33" s="79"/>
      <c r="D33" s="80"/>
      <c r="E33" s="81"/>
      <c r="F33" s="81"/>
      <c r="G33" s="82"/>
      <c r="H33" s="20">
        <f>IFERROR(SUMIF('4. Student Costs'!$A:$A,$A33,'4. Student Costs'!W:W),"")</f>
        <v>0</v>
      </c>
      <c r="I33" s="15">
        <f>IFERROR(SUMIF('4. Student Costs'!$A:$A,$A33,'4. Student Costs'!X:X),"")</f>
        <v>0</v>
      </c>
      <c r="J33" s="19">
        <f>IFERROR(SUMIF('4. Student Costs'!$A:$A,$A33,'4. Student Costs'!Y:Y),"")</f>
        <v>0</v>
      </c>
      <c r="K33" s="20">
        <f t="shared" si="3"/>
        <v>0</v>
      </c>
      <c r="L33" s="15">
        <f t="shared" si="0"/>
        <v>0</v>
      </c>
      <c r="M33" s="19">
        <f t="shared" si="1"/>
        <v>0</v>
      </c>
      <c r="N33" s="23">
        <f t="shared" si="4"/>
        <v>0</v>
      </c>
      <c r="O33" s="20">
        <f t="shared" si="2"/>
        <v>0</v>
      </c>
      <c r="P33" s="4">
        <f t="shared" si="5"/>
        <v>0</v>
      </c>
      <c r="Q33" s="242"/>
      <c r="R33" s="82"/>
      <c r="S33" s="15">
        <f t="shared" si="6"/>
        <v>0</v>
      </c>
      <c r="T33" s="19">
        <f t="shared" si="7"/>
        <v>0</v>
      </c>
      <c r="U33" s="15">
        <f t="shared" si="8"/>
        <v>0</v>
      </c>
      <c r="V33" s="15">
        <f t="shared" si="9"/>
        <v>0</v>
      </c>
    </row>
    <row r="34" spans="1:22" x14ac:dyDescent="0.4">
      <c r="A34" s="78"/>
      <c r="B34" s="79"/>
      <c r="C34" s="79"/>
      <c r="D34" s="80"/>
      <c r="E34" s="81"/>
      <c r="F34" s="81"/>
      <c r="G34" s="82"/>
      <c r="H34" s="20">
        <f>IFERROR(SUMIF('4. Student Costs'!$A:$A,$A34,'4. Student Costs'!W:W),"")</f>
        <v>0</v>
      </c>
      <c r="I34" s="15">
        <f>IFERROR(SUMIF('4. Student Costs'!$A:$A,$A34,'4. Student Costs'!X:X),"")</f>
        <v>0</v>
      </c>
      <c r="J34" s="19">
        <f>IFERROR(SUMIF('4. Student Costs'!$A:$A,$A34,'4. Student Costs'!Y:Y),"")</f>
        <v>0</v>
      </c>
      <c r="K34" s="20">
        <f t="shared" si="3"/>
        <v>0</v>
      </c>
      <c r="L34" s="15">
        <f t="shared" si="0"/>
        <v>0</v>
      </c>
      <c r="M34" s="19">
        <f t="shared" si="1"/>
        <v>0</v>
      </c>
      <c r="N34" s="23">
        <f t="shared" si="4"/>
        <v>0</v>
      </c>
      <c r="O34" s="20">
        <f t="shared" si="2"/>
        <v>0</v>
      </c>
      <c r="P34" s="4">
        <f t="shared" si="5"/>
        <v>0</v>
      </c>
      <c r="Q34" s="242"/>
      <c r="R34" s="82"/>
      <c r="S34" s="15">
        <f t="shared" si="6"/>
        <v>0</v>
      </c>
      <c r="T34" s="19">
        <f t="shared" si="7"/>
        <v>0</v>
      </c>
      <c r="U34" s="15">
        <f t="shared" si="8"/>
        <v>0</v>
      </c>
      <c r="V34" s="15">
        <f t="shared" si="9"/>
        <v>0</v>
      </c>
    </row>
    <row r="35" spans="1:22" x14ac:dyDescent="0.4">
      <c r="A35" s="78"/>
      <c r="B35" s="79"/>
      <c r="C35" s="79"/>
      <c r="D35" s="80"/>
      <c r="E35" s="81"/>
      <c r="F35" s="81"/>
      <c r="G35" s="82"/>
      <c r="H35" s="20">
        <f>IFERROR(SUMIF('4. Student Costs'!$A:$A,$A35,'4. Student Costs'!W:W),"")</f>
        <v>0</v>
      </c>
      <c r="I35" s="15">
        <f>IFERROR(SUMIF('4. Student Costs'!$A:$A,$A35,'4. Student Costs'!X:X),"")</f>
        <v>0</v>
      </c>
      <c r="J35" s="19">
        <f>IFERROR(SUMIF('4. Student Costs'!$A:$A,$A35,'4. Student Costs'!Y:Y),"")</f>
        <v>0</v>
      </c>
      <c r="K35" s="20">
        <f t="shared" si="3"/>
        <v>0</v>
      </c>
      <c r="L35" s="15">
        <f t="shared" si="0"/>
        <v>0</v>
      </c>
      <c r="M35" s="19">
        <f t="shared" si="1"/>
        <v>0</v>
      </c>
      <c r="N35" s="23">
        <f t="shared" si="4"/>
        <v>0</v>
      </c>
      <c r="O35" s="20">
        <f t="shared" si="2"/>
        <v>0</v>
      </c>
      <c r="P35" s="4">
        <f t="shared" si="5"/>
        <v>0</v>
      </c>
      <c r="Q35" s="242"/>
      <c r="R35" s="82"/>
      <c r="S35" s="15">
        <f t="shared" si="6"/>
        <v>0</v>
      </c>
      <c r="T35" s="19">
        <f t="shared" si="7"/>
        <v>0</v>
      </c>
      <c r="U35" s="15">
        <f t="shared" si="8"/>
        <v>0</v>
      </c>
      <c r="V35" s="15">
        <f t="shared" si="9"/>
        <v>0</v>
      </c>
    </row>
    <row r="36" spans="1:22" x14ac:dyDescent="0.4">
      <c r="A36" s="78"/>
      <c r="B36" s="79"/>
      <c r="C36" s="79"/>
      <c r="D36" s="80"/>
      <c r="E36" s="81"/>
      <c r="F36" s="81"/>
      <c r="G36" s="82"/>
      <c r="H36" s="20">
        <f>IFERROR(SUMIF('4. Student Costs'!$A:$A,$A36,'4. Student Costs'!W:W),"")</f>
        <v>0</v>
      </c>
      <c r="I36" s="15">
        <f>IFERROR(SUMIF('4. Student Costs'!$A:$A,$A36,'4. Student Costs'!X:X),"")</f>
        <v>0</v>
      </c>
      <c r="J36" s="19">
        <f>IFERROR(SUMIF('4. Student Costs'!$A:$A,$A36,'4. Student Costs'!Y:Y),"")</f>
        <v>0</v>
      </c>
      <c r="K36" s="20">
        <f t="shared" si="3"/>
        <v>0</v>
      </c>
      <c r="L36" s="15">
        <f t="shared" si="0"/>
        <v>0</v>
      </c>
      <c r="M36" s="19">
        <f t="shared" si="1"/>
        <v>0</v>
      </c>
      <c r="N36" s="23">
        <f t="shared" si="4"/>
        <v>0</v>
      </c>
      <c r="O36" s="20">
        <f t="shared" si="2"/>
        <v>0</v>
      </c>
      <c r="P36" s="4">
        <f t="shared" si="5"/>
        <v>0</v>
      </c>
      <c r="Q36" s="242"/>
      <c r="R36" s="82"/>
      <c r="S36" s="15">
        <f t="shared" si="6"/>
        <v>0</v>
      </c>
      <c r="T36" s="19">
        <f t="shared" si="7"/>
        <v>0</v>
      </c>
      <c r="U36" s="15">
        <f t="shared" si="8"/>
        <v>0</v>
      </c>
      <c r="V36" s="15">
        <f t="shared" si="9"/>
        <v>0</v>
      </c>
    </row>
    <row r="37" spans="1:22" x14ac:dyDescent="0.4">
      <c r="A37" s="78"/>
      <c r="B37" s="79"/>
      <c r="C37" s="79"/>
      <c r="D37" s="80"/>
      <c r="E37" s="81"/>
      <c r="F37" s="81"/>
      <c r="G37" s="82"/>
      <c r="H37" s="20">
        <f>IFERROR(SUMIF('4. Student Costs'!$A:$A,$A37,'4. Student Costs'!W:W),"")</f>
        <v>0</v>
      </c>
      <c r="I37" s="15">
        <f>IFERROR(SUMIF('4. Student Costs'!$A:$A,$A37,'4. Student Costs'!X:X),"")</f>
        <v>0</v>
      </c>
      <c r="J37" s="19">
        <f>IFERROR(SUMIF('4. Student Costs'!$A:$A,$A37,'4. Student Costs'!Y:Y),"")</f>
        <v>0</v>
      </c>
      <c r="K37" s="20">
        <f t="shared" si="3"/>
        <v>0</v>
      </c>
      <c r="L37" s="15">
        <f t="shared" si="0"/>
        <v>0</v>
      </c>
      <c r="M37" s="19">
        <f t="shared" si="1"/>
        <v>0</v>
      </c>
      <c r="N37" s="23">
        <f t="shared" si="4"/>
        <v>0</v>
      </c>
      <c r="O37" s="20">
        <f t="shared" si="2"/>
        <v>0</v>
      </c>
      <c r="P37" s="4">
        <f t="shared" si="5"/>
        <v>0</v>
      </c>
      <c r="Q37" s="242"/>
      <c r="R37" s="82"/>
      <c r="S37" s="15">
        <f t="shared" si="6"/>
        <v>0</v>
      </c>
      <c r="T37" s="19">
        <f t="shared" si="7"/>
        <v>0</v>
      </c>
      <c r="U37" s="15">
        <f t="shared" si="8"/>
        <v>0</v>
      </c>
      <c r="V37" s="15">
        <f t="shared" si="9"/>
        <v>0</v>
      </c>
    </row>
    <row r="38" spans="1:22" x14ac:dyDescent="0.4">
      <c r="A38" s="78"/>
      <c r="B38" s="79"/>
      <c r="C38" s="79"/>
      <c r="D38" s="80"/>
      <c r="E38" s="81"/>
      <c r="F38" s="81"/>
      <c r="G38" s="82"/>
      <c r="H38" s="20">
        <f>IFERROR(SUMIF('4. Student Costs'!$A:$A,$A38,'4. Student Costs'!W:W),"")</f>
        <v>0</v>
      </c>
      <c r="I38" s="15">
        <f>IFERROR(SUMIF('4. Student Costs'!$A:$A,$A38,'4. Student Costs'!X:X),"")</f>
        <v>0</v>
      </c>
      <c r="J38" s="19">
        <f>IFERROR(SUMIF('4. Student Costs'!$A:$A,$A38,'4. Student Costs'!Y:Y),"")</f>
        <v>0</v>
      </c>
      <c r="K38" s="20">
        <f t="shared" si="3"/>
        <v>0</v>
      </c>
      <c r="L38" s="15">
        <f t="shared" si="0"/>
        <v>0</v>
      </c>
      <c r="M38" s="19">
        <f t="shared" si="1"/>
        <v>0</v>
      </c>
      <c r="N38" s="23">
        <f t="shared" si="4"/>
        <v>0</v>
      </c>
      <c r="O38" s="20">
        <f t="shared" si="2"/>
        <v>0</v>
      </c>
      <c r="P38" s="4">
        <f t="shared" si="5"/>
        <v>0</v>
      </c>
      <c r="Q38" s="242"/>
      <c r="R38" s="82"/>
      <c r="S38" s="15">
        <f t="shared" si="6"/>
        <v>0</v>
      </c>
      <c r="T38" s="19">
        <f t="shared" si="7"/>
        <v>0</v>
      </c>
      <c r="U38" s="15">
        <f t="shared" si="8"/>
        <v>0</v>
      </c>
      <c r="V38" s="15">
        <f t="shared" si="9"/>
        <v>0</v>
      </c>
    </row>
    <row r="39" spans="1:22" x14ac:dyDescent="0.4">
      <c r="A39" s="78"/>
      <c r="B39" s="79"/>
      <c r="C39" s="79"/>
      <c r="D39" s="80"/>
      <c r="E39" s="81"/>
      <c r="F39" s="81"/>
      <c r="G39" s="82"/>
      <c r="H39" s="20">
        <f>IFERROR(SUMIF('4. Student Costs'!$A:$A,$A39,'4. Student Costs'!W:W),"")</f>
        <v>0</v>
      </c>
      <c r="I39" s="15">
        <f>IFERROR(SUMIF('4. Student Costs'!$A:$A,$A39,'4. Student Costs'!X:X),"")</f>
        <v>0</v>
      </c>
      <c r="J39" s="19">
        <f>IFERROR(SUMIF('4. Student Costs'!$A:$A,$A39,'4. Student Costs'!Y:Y),"")</f>
        <v>0</v>
      </c>
      <c r="K39" s="20">
        <f t="shared" si="3"/>
        <v>0</v>
      </c>
      <c r="L39" s="15">
        <f t="shared" si="0"/>
        <v>0</v>
      </c>
      <c r="M39" s="19">
        <f t="shared" si="1"/>
        <v>0</v>
      </c>
      <c r="N39" s="23">
        <f t="shared" si="4"/>
        <v>0</v>
      </c>
      <c r="O39" s="20">
        <f t="shared" si="2"/>
        <v>0</v>
      </c>
      <c r="P39" s="4">
        <f t="shared" si="5"/>
        <v>0</v>
      </c>
      <c r="Q39" s="242"/>
      <c r="R39" s="82"/>
      <c r="S39" s="15">
        <f t="shared" si="6"/>
        <v>0</v>
      </c>
      <c r="T39" s="19">
        <f t="shared" si="7"/>
        <v>0</v>
      </c>
      <c r="U39" s="15">
        <f t="shared" si="8"/>
        <v>0</v>
      </c>
      <c r="V39" s="15">
        <f t="shared" si="9"/>
        <v>0</v>
      </c>
    </row>
    <row r="40" spans="1:22" x14ac:dyDescent="0.4">
      <c r="A40" s="78"/>
      <c r="B40" s="79"/>
      <c r="C40" s="79"/>
      <c r="D40" s="80"/>
      <c r="E40" s="81"/>
      <c r="F40" s="81"/>
      <c r="G40" s="82"/>
      <c r="H40" s="20">
        <f>IFERROR(SUMIF('4. Student Costs'!$A:$A,$A40,'4. Student Costs'!W:W),"")</f>
        <v>0</v>
      </c>
      <c r="I40" s="15">
        <f>IFERROR(SUMIF('4. Student Costs'!$A:$A,$A40,'4. Student Costs'!X:X),"")</f>
        <v>0</v>
      </c>
      <c r="J40" s="19">
        <f>IFERROR(SUMIF('4. Student Costs'!$A:$A,$A40,'4. Student Costs'!Y:Y),"")</f>
        <v>0</v>
      </c>
      <c r="K40" s="20">
        <f t="shared" si="3"/>
        <v>0</v>
      </c>
      <c r="L40" s="15">
        <f t="shared" si="0"/>
        <v>0</v>
      </c>
      <c r="M40" s="19">
        <f t="shared" si="1"/>
        <v>0</v>
      </c>
      <c r="N40" s="23">
        <f t="shared" si="4"/>
        <v>0</v>
      </c>
      <c r="O40" s="20">
        <f t="shared" si="2"/>
        <v>0</v>
      </c>
      <c r="P40" s="4">
        <f t="shared" si="5"/>
        <v>0</v>
      </c>
      <c r="Q40" s="242"/>
      <c r="R40" s="82"/>
      <c r="S40" s="15">
        <f t="shared" si="6"/>
        <v>0</v>
      </c>
      <c r="T40" s="19">
        <f t="shared" si="7"/>
        <v>0</v>
      </c>
      <c r="U40" s="15">
        <f t="shared" si="8"/>
        <v>0</v>
      </c>
      <c r="V40" s="15">
        <f t="shared" si="9"/>
        <v>0</v>
      </c>
    </row>
    <row r="41" spans="1:22" x14ac:dyDescent="0.4">
      <c r="A41" s="78"/>
      <c r="B41" s="79"/>
      <c r="C41" s="79"/>
      <c r="D41" s="80"/>
      <c r="E41" s="81"/>
      <c r="F41" s="81"/>
      <c r="G41" s="82"/>
      <c r="H41" s="20">
        <f>IFERROR(SUMIF('4. Student Costs'!$A:$A,$A41,'4. Student Costs'!W:W),"")</f>
        <v>0</v>
      </c>
      <c r="I41" s="15">
        <f>IFERROR(SUMIF('4. Student Costs'!$A:$A,$A41,'4. Student Costs'!X:X),"")</f>
        <v>0</v>
      </c>
      <c r="J41" s="19">
        <f>IFERROR(SUMIF('4. Student Costs'!$A:$A,$A41,'4. Student Costs'!Y:Y),"")</f>
        <v>0</v>
      </c>
      <c r="K41" s="20">
        <f t="shared" si="3"/>
        <v>0</v>
      </c>
      <c r="L41" s="15">
        <f t="shared" si="0"/>
        <v>0</v>
      </c>
      <c r="M41" s="19">
        <f t="shared" si="1"/>
        <v>0</v>
      </c>
      <c r="N41" s="23">
        <f t="shared" si="4"/>
        <v>0</v>
      </c>
      <c r="O41" s="20">
        <f t="shared" si="2"/>
        <v>0</v>
      </c>
      <c r="P41" s="4">
        <f t="shared" si="5"/>
        <v>0</v>
      </c>
      <c r="Q41" s="242"/>
      <c r="R41" s="82"/>
      <c r="S41" s="15">
        <f t="shared" si="6"/>
        <v>0</v>
      </c>
      <c r="T41" s="19">
        <f t="shared" si="7"/>
        <v>0</v>
      </c>
      <c r="U41" s="15">
        <f t="shared" si="8"/>
        <v>0</v>
      </c>
      <c r="V41" s="15">
        <f t="shared" si="9"/>
        <v>0</v>
      </c>
    </row>
    <row r="42" spans="1:22" x14ac:dyDescent="0.4">
      <c r="A42" s="78"/>
      <c r="B42" s="79"/>
      <c r="C42" s="79"/>
      <c r="D42" s="80"/>
      <c r="E42" s="81"/>
      <c r="F42" s="81"/>
      <c r="G42" s="82"/>
      <c r="H42" s="20">
        <f>IFERROR(SUMIF('4. Student Costs'!$A:$A,$A42,'4. Student Costs'!W:W),"")</f>
        <v>0</v>
      </c>
      <c r="I42" s="15">
        <f>IFERROR(SUMIF('4. Student Costs'!$A:$A,$A42,'4. Student Costs'!X:X),"")</f>
        <v>0</v>
      </c>
      <c r="J42" s="19">
        <f>IFERROR(SUMIF('4. Student Costs'!$A:$A,$A42,'4. Student Costs'!Y:Y),"")</f>
        <v>0</v>
      </c>
      <c r="K42" s="20">
        <f t="shared" si="3"/>
        <v>0</v>
      </c>
      <c r="L42" s="15">
        <f t="shared" si="0"/>
        <v>0</v>
      </c>
      <c r="M42" s="19">
        <f t="shared" si="1"/>
        <v>0</v>
      </c>
      <c r="N42" s="23">
        <f t="shared" si="4"/>
        <v>0</v>
      </c>
      <c r="O42" s="20">
        <f t="shared" si="2"/>
        <v>0</v>
      </c>
      <c r="P42" s="4">
        <f t="shared" si="5"/>
        <v>0</v>
      </c>
      <c r="Q42" s="242"/>
      <c r="R42" s="82"/>
      <c r="S42" s="15">
        <f t="shared" si="6"/>
        <v>0</v>
      </c>
      <c r="T42" s="19">
        <f t="shared" si="7"/>
        <v>0</v>
      </c>
      <c r="U42" s="15">
        <f t="shared" si="8"/>
        <v>0</v>
      </c>
      <c r="V42" s="15">
        <f t="shared" si="9"/>
        <v>0</v>
      </c>
    </row>
    <row r="43" spans="1:22" x14ac:dyDescent="0.4">
      <c r="A43" s="78"/>
      <c r="B43" s="79"/>
      <c r="C43" s="79"/>
      <c r="D43" s="80"/>
      <c r="E43" s="81"/>
      <c r="F43" s="81"/>
      <c r="G43" s="82"/>
      <c r="H43" s="20">
        <f>IFERROR(SUMIF('4. Student Costs'!$A:$A,$A43,'4. Student Costs'!W:W),"")</f>
        <v>0</v>
      </c>
      <c r="I43" s="15">
        <f>IFERROR(SUMIF('4. Student Costs'!$A:$A,$A43,'4. Student Costs'!X:X),"")</f>
        <v>0</v>
      </c>
      <c r="J43" s="19">
        <f>IFERROR(SUMIF('4. Student Costs'!$A:$A,$A43,'4. Student Costs'!Y:Y),"")</f>
        <v>0</v>
      </c>
      <c r="K43" s="20">
        <f t="shared" si="3"/>
        <v>0</v>
      </c>
      <c r="L43" s="15">
        <f t="shared" si="0"/>
        <v>0</v>
      </c>
      <c r="M43" s="19">
        <f t="shared" si="1"/>
        <v>0</v>
      </c>
      <c r="N43" s="23">
        <f t="shared" si="4"/>
        <v>0</v>
      </c>
      <c r="O43" s="20">
        <f t="shared" si="2"/>
        <v>0</v>
      </c>
      <c r="P43" s="4">
        <f t="shared" si="5"/>
        <v>0</v>
      </c>
      <c r="Q43" s="242"/>
      <c r="R43" s="82"/>
      <c r="S43" s="15">
        <f t="shared" si="6"/>
        <v>0</v>
      </c>
      <c r="T43" s="19">
        <f t="shared" si="7"/>
        <v>0</v>
      </c>
      <c r="U43" s="15">
        <f t="shared" si="8"/>
        <v>0</v>
      </c>
      <c r="V43" s="15">
        <f t="shared" si="9"/>
        <v>0</v>
      </c>
    </row>
    <row r="44" spans="1:22" x14ac:dyDescent="0.4">
      <c r="A44" s="78"/>
      <c r="B44" s="79"/>
      <c r="C44" s="79"/>
      <c r="D44" s="80"/>
      <c r="E44" s="81"/>
      <c r="F44" s="81"/>
      <c r="G44" s="82"/>
      <c r="H44" s="20">
        <f>IFERROR(SUMIF('4. Student Costs'!$A:$A,$A44,'4. Student Costs'!W:W),"")</f>
        <v>0</v>
      </c>
      <c r="I44" s="15">
        <f>IFERROR(SUMIF('4. Student Costs'!$A:$A,$A44,'4. Student Costs'!X:X),"")</f>
        <v>0</v>
      </c>
      <c r="J44" s="19">
        <f>IFERROR(SUMIF('4. Student Costs'!$A:$A,$A44,'4. Student Costs'!Y:Y),"")</f>
        <v>0</v>
      </c>
      <c r="K44" s="20">
        <f t="shared" si="3"/>
        <v>0</v>
      </c>
      <c r="L44" s="15">
        <f t="shared" si="0"/>
        <v>0</v>
      </c>
      <c r="M44" s="19">
        <f t="shared" si="1"/>
        <v>0</v>
      </c>
      <c r="N44" s="23">
        <f t="shared" si="4"/>
        <v>0</v>
      </c>
      <c r="O44" s="20">
        <f t="shared" si="2"/>
        <v>0</v>
      </c>
      <c r="P44" s="4">
        <f t="shared" si="5"/>
        <v>0</v>
      </c>
      <c r="Q44" s="242"/>
      <c r="R44" s="82"/>
      <c r="S44" s="15">
        <f t="shared" si="6"/>
        <v>0</v>
      </c>
      <c r="T44" s="19">
        <f t="shared" si="7"/>
        <v>0</v>
      </c>
      <c r="U44" s="15">
        <f t="shared" si="8"/>
        <v>0</v>
      </c>
      <c r="V44" s="15">
        <f t="shared" si="9"/>
        <v>0</v>
      </c>
    </row>
    <row r="45" spans="1:22" x14ac:dyDescent="0.4">
      <c r="A45" s="78"/>
      <c r="B45" s="79"/>
      <c r="C45" s="79"/>
      <c r="D45" s="80"/>
      <c r="E45" s="81"/>
      <c r="F45" s="81"/>
      <c r="G45" s="82"/>
      <c r="H45" s="20">
        <f>IFERROR(SUMIF('4. Student Costs'!$A:$A,$A45,'4. Student Costs'!W:W),"")</f>
        <v>0</v>
      </c>
      <c r="I45" s="15">
        <f>IFERROR(SUMIF('4. Student Costs'!$A:$A,$A45,'4. Student Costs'!X:X),"")</f>
        <v>0</v>
      </c>
      <c r="J45" s="19">
        <f>IFERROR(SUMIF('4. Student Costs'!$A:$A,$A45,'4. Student Costs'!Y:Y),"")</f>
        <v>0</v>
      </c>
      <c r="K45" s="20">
        <f t="shared" si="3"/>
        <v>0</v>
      </c>
      <c r="L45" s="15">
        <f t="shared" si="0"/>
        <v>0</v>
      </c>
      <c r="M45" s="19">
        <f t="shared" si="1"/>
        <v>0</v>
      </c>
      <c r="N45" s="23">
        <f t="shared" si="4"/>
        <v>0</v>
      </c>
      <c r="O45" s="20">
        <f t="shared" si="2"/>
        <v>0</v>
      </c>
      <c r="P45" s="4">
        <f t="shared" si="5"/>
        <v>0</v>
      </c>
      <c r="Q45" s="242"/>
      <c r="R45" s="82"/>
      <c r="S45" s="15">
        <f t="shared" si="6"/>
        <v>0</v>
      </c>
      <c r="T45" s="19">
        <f t="shared" si="7"/>
        <v>0</v>
      </c>
      <c r="U45" s="15">
        <f t="shared" si="8"/>
        <v>0</v>
      </c>
      <c r="V45" s="15">
        <f t="shared" si="9"/>
        <v>0</v>
      </c>
    </row>
    <row r="46" spans="1:22" x14ac:dyDescent="0.4">
      <c r="A46" s="78"/>
      <c r="B46" s="79"/>
      <c r="C46" s="79"/>
      <c r="D46" s="80"/>
      <c r="E46" s="81"/>
      <c r="F46" s="81"/>
      <c r="G46" s="82"/>
      <c r="H46" s="20">
        <f>IFERROR(SUMIF('4. Student Costs'!$A:$A,$A46,'4. Student Costs'!W:W),"")</f>
        <v>0</v>
      </c>
      <c r="I46" s="15">
        <f>IFERROR(SUMIF('4. Student Costs'!$A:$A,$A46,'4. Student Costs'!X:X),"")</f>
        <v>0</v>
      </c>
      <c r="J46" s="19">
        <f>IFERROR(SUMIF('4. Student Costs'!$A:$A,$A46,'4. Student Costs'!Y:Y),"")</f>
        <v>0</v>
      </c>
      <c r="K46" s="20">
        <f t="shared" si="3"/>
        <v>0</v>
      </c>
      <c r="L46" s="15">
        <f t="shared" si="0"/>
        <v>0</v>
      </c>
      <c r="M46" s="19">
        <f t="shared" si="1"/>
        <v>0</v>
      </c>
      <c r="N46" s="23">
        <f t="shared" si="4"/>
        <v>0</v>
      </c>
      <c r="O46" s="20">
        <f t="shared" si="2"/>
        <v>0</v>
      </c>
      <c r="P46" s="4">
        <f t="shared" si="5"/>
        <v>0</v>
      </c>
      <c r="Q46" s="242"/>
      <c r="R46" s="82"/>
      <c r="S46" s="15">
        <f t="shared" si="6"/>
        <v>0</v>
      </c>
      <c r="T46" s="19">
        <f t="shared" si="7"/>
        <v>0</v>
      </c>
      <c r="U46" s="15">
        <f t="shared" si="8"/>
        <v>0</v>
      </c>
      <c r="V46" s="15">
        <f t="shared" si="9"/>
        <v>0</v>
      </c>
    </row>
    <row r="47" spans="1:22" x14ac:dyDescent="0.4">
      <c r="A47" s="78"/>
      <c r="B47" s="79"/>
      <c r="C47" s="79"/>
      <c r="D47" s="80"/>
      <c r="E47" s="81"/>
      <c r="F47" s="81"/>
      <c r="G47" s="82"/>
      <c r="H47" s="20">
        <f>IFERROR(SUMIF('4. Student Costs'!$A:$A,$A47,'4. Student Costs'!W:W),"")</f>
        <v>0</v>
      </c>
      <c r="I47" s="15">
        <f>IFERROR(SUMIF('4. Student Costs'!$A:$A,$A47,'4. Student Costs'!X:X),"")</f>
        <v>0</v>
      </c>
      <c r="J47" s="19">
        <f>IFERROR(SUMIF('4. Student Costs'!$A:$A,$A47,'4. Student Costs'!Y:Y),"")</f>
        <v>0</v>
      </c>
      <c r="K47" s="20">
        <f t="shared" si="3"/>
        <v>0</v>
      </c>
      <c r="L47" s="15">
        <f t="shared" si="0"/>
        <v>0</v>
      </c>
      <c r="M47" s="19">
        <f t="shared" si="1"/>
        <v>0</v>
      </c>
      <c r="N47" s="23">
        <f t="shared" si="4"/>
        <v>0</v>
      </c>
      <c r="O47" s="20">
        <f t="shared" si="2"/>
        <v>0</v>
      </c>
      <c r="P47" s="4">
        <f t="shared" si="5"/>
        <v>0</v>
      </c>
      <c r="Q47" s="242"/>
      <c r="R47" s="82"/>
      <c r="S47" s="15">
        <f t="shared" si="6"/>
        <v>0</v>
      </c>
      <c r="T47" s="19">
        <f t="shared" si="7"/>
        <v>0</v>
      </c>
      <c r="U47" s="15">
        <f t="shared" si="8"/>
        <v>0</v>
      </c>
      <c r="V47" s="15">
        <f t="shared" si="9"/>
        <v>0</v>
      </c>
    </row>
    <row r="48" spans="1:22" x14ac:dyDescent="0.4">
      <c r="A48" s="78"/>
      <c r="B48" s="79"/>
      <c r="C48" s="79"/>
      <c r="D48" s="80"/>
      <c r="E48" s="81"/>
      <c r="F48" s="81"/>
      <c r="G48" s="82"/>
      <c r="H48" s="20">
        <f>IFERROR(SUMIF('4. Student Costs'!$A:$A,$A48,'4. Student Costs'!W:W),"")</f>
        <v>0</v>
      </c>
      <c r="I48" s="15">
        <f>IFERROR(SUMIF('4. Student Costs'!$A:$A,$A48,'4. Student Costs'!X:X),"")</f>
        <v>0</v>
      </c>
      <c r="J48" s="19">
        <f>IFERROR(SUMIF('4. Student Costs'!$A:$A,$A48,'4. Student Costs'!Y:Y),"")</f>
        <v>0</v>
      </c>
      <c r="K48" s="20">
        <f t="shared" si="3"/>
        <v>0</v>
      </c>
      <c r="L48" s="15">
        <f t="shared" si="0"/>
        <v>0</v>
      </c>
      <c r="M48" s="19">
        <f t="shared" si="1"/>
        <v>0</v>
      </c>
      <c r="N48" s="23">
        <f t="shared" si="4"/>
        <v>0</v>
      </c>
      <c r="O48" s="20">
        <f t="shared" si="2"/>
        <v>0</v>
      </c>
      <c r="P48" s="4">
        <f t="shared" si="5"/>
        <v>0</v>
      </c>
      <c r="Q48" s="242"/>
      <c r="R48" s="82"/>
      <c r="S48" s="15">
        <f t="shared" si="6"/>
        <v>0</v>
      </c>
      <c r="T48" s="19">
        <f t="shared" si="7"/>
        <v>0</v>
      </c>
      <c r="U48" s="15">
        <f t="shared" si="8"/>
        <v>0</v>
      </c>
      <c r="V48" s="15">
        <f t="shared" si="9"/>
        <v>0</v>
      </c>
    </row>
    <row r="49" spans="1:22" x14ac:dyDescent="0.4">
      <c r="A49" s="78"/>
      <c r="B49" s="79"/>
      <c r="C49" s="79"/>
      <c r="D49" s="80"/>
      <c r="E49" s="81"/>
      <c r="F49" s="81"/>
      <c r="G49" s="82"/>
      <c r="H49" s="20">
        <f>IFERROR(SUMIF('4. Student Costs'!$A:$A,$A49,'4. Student Costs'!W:W),"")</f>
        <v>0</v>
      </c>
      <c r="I49" s="15">
        <f>IFERROR(SUMIF('4. Student Costs'!$A:$A,$A49,'4. Student Costs'!X:X),"")</f>
        <v>0</v>
      </c>
      <c r="J49" s="19">
        <f>IFERROR(SUMIF('4. Student Costs'!$A:$A,$A49,'4. Student Costs'!Y:Y),"")</f>
        <v>0</v>
      </c>
      <c r="K49" s="20">
        <f t="shared" si="3"/>
        <v>0</v>
      </c>
      <c r="L49" s="15">
        <f t="shared" si="0"/>
        <v>0</v>
      </c>
      <c r="M49" s="19">
        <f t="shared" si="1"/>
        <v>0</v>
      </c>
      <c r="N49" s="23">
        <f t="shared" si="4"/>
        <v>0</v>
      </c>
      <c r="O49" s="20">
        <f t="shared" si="2"/>
        <v>0</v>
      </c>
      <c r="P49" s="4">
        <f t="shared" si="5"/>
        <v>0</v>
      </c>
      <c r="Q49" s="242"/>
      <c r="R49" s="82"/>
      <c r="S49" s="15">
        <f t="shared" si="6"/>
        <v>0</v>
      </c>
      <c r="T49" s="19">
        <f t="shared" si="7"/>
        <v>0</v>
      </c>
      <c r="U49" s="15">
        <f t="shared" si="8"/>
        <v>0</v>
      </c>
      <c r="V49" s="15">
        <f t="shared" si="9"/>
        <v>0</v>
      </c>
    </row>
    <row r="50" spans="1:22" x14ac:dyDescent="0.4">
      <c r="A50" s="78"/>
      <c r="B50" s="79"/>
      <c r="C50" s="79"/>
      <c r="D50" s="80"/>
      <c r="E50" s="81"/>
      <c r="F50" s="81"/>
      <c r="G50" s="82"/>
      <c r="H50" s="20">
        <f>IFERROR(SUMIF('4. Student Costs'!$A:$A,$A50,'4. Student Costs'!W:W),"")</f>
        <v>0</v>
      </c>
      <c r="I50" s="15">
        <f>IFERROR(SUMIF('4. Student Costs'!$A:$A,$A50,'4. Student Costs'!X:X),"")</f>
        <v>0</v>
      </c>
      <c r="J50" s="19">
        <f>IFERROR(SUMIF('4. Student Costs'!$A:$A,$A50,'4. Student Costs'!Y:Y),"")</f>
        <v>0</v>
      </c>
      <c r="K50" s="20">
        <f t="shared" si="3"/>
        <v>0</v>
      </c>
      <c r="L50" s="15">
        <f t="shared" si="0"/>
        <v>0</v>
      </c>
      <c r="M50" s="19">
        <f t="shared" si="1"/>
        <v>0</v>
      </c>
      <c r="N50" s="23">
        <f t="shared" si="4"/>
        <v>0</v>
      </c>
      <c r="O50" s="20">
        <f t="shared" si="2"/>
        <v>0</v>
      </c>
      <c r="P50" s="4">
        <f t="shared" si="5"/>
        <v>0</v>
      </c>
      <c r="Q50" s="242"/>
      <c r="R50" s="82"/>
      <c r="S50" s="15">
        <f t="shared" si="6"/>
        <v>0</v>
      </c>
      <c r="T50" s="19">
        <f t="shared" si="7"/>
        <v>0</v>
      </c>
      <c r="U50" s="15">
        <f t="shared" si="8"/>
        <v>0</v>
      </c>
      <c r="V50" s="15">
        <f t="shared" si="9"/>
        <v>0</v>
      </c>
    </row>
    <row r="51" spans="1:22" x14ac:dyDescent="0.4">
      <c r="A51" s="78"/>
      <c r="B51" s="79"/>
      <c r="C51" s="79"/>
      <c r="D51" s="80"/>
      <c r="E51" s="81"/>
      <c r="F51" s="81"/>
      <c r="G51" s="82"/>
      <c r="H51" s="20">
        <f>IFERROR(SUMIF('4. Student Costs'!$A:$A,$A51,'4. Student Costs'!W:W),"")</f>
        <v>0</v>
      </c>
      <c r="I51" s="15">
        <f>IFERROR(SUMIF('4. Student Costs'!$A:$A,$A51,'4. Student Costs'!X:X),"")</f>
        <v>0</v>
      </c>
      <c r="J51" s="19">
        <f>IFERROR(SUMIF('4. Student Costs'!$A:$A,$A51,'4. Student Costs'!Y:Y),"")</f>
        <v>0</v>
      </c>
      <c r="K51" s="20">
        <f t="shared" si="3"/>
        <v>0</v>
      </c>
      <c r="L51" s="15">
        <f t="shared" si="0"/>
        <v>0</v>
      </c>
      <c r="M51" s="19">
        <f t="shared" si="1"/>
        <v>0</v>
      </c>
      <c r="N51" s="23">
        <f t="shared" si="4"/>
        <v>0</v>
      </c>
      <c r="O51" s="20">
        <f t="shared" si="2"/>
        <v>0</v>
      </c>
      <c r="P51" s="4">
        <f t="shared" si="5"/>
        <v>0</v>
      </c>
      <c r="Q51" s="242"/>
      <c r="R51" s="82"/>
      <c r="S51" s="15">
        <f t="shared" si="6"/>
        <v>0</v>
      </c>
      <c r="T51" s="19">
        <f t="shared" si="7"/>
        <v>0</v>
      </c>
      <c r="U51" s="15">
        <f t="shared" si="8"/>
        <v>0</v>
      </c>
      <c r="V51" s="15">
        <f t="shared" si="9"/>
        <v>0</v>
      </c>
    </row>
    <row r="52" spans="1:22" x14ac:dyDescent="0.4">
      <c r="A52" s="78"/>
      <c r="B52" s="79"/>
      <c r="C52" s="79"/>
      <c r="D52" s="80"/>
      <c r="E52" s="81"/>
      <c r="F52" s="81"/>
      <c r="G52" s="82"/>
      <c r="H52" s="20">
        <f>IFERROR(SUMIF('4. Student Costs'!$A:$A,$A52,'4. Student Costs'!W:W),"")</f>
        <v>0</v>
      </c>
      <c r="I52" s="15">
        <f>IFERROR(SUMIF('4. Student Costs'!$A:$A,$A52,'4. Student Costs'!X:X),"")</f>
        <v>0</v>
      </c>
      <c r="J52" s="19">
        <f>IFERROR(SUMIF('4. Student Costs'!$A:$A,$A52,'4. Student Costs'!Y:Y),"")</f>
        <v>0</v>
      </c>
      <c r="K52" s="20">
        <f t="shared" si="3"/>
        <v>0</v>
      </c>
      <c r="L52" s="15">
        <f t="shared" si="0"/>
        <v>0</v>
      </c>
      <c r="M52" s="19">
        <f t="shared" si="1"/>
        <v>0</v>
      </c>
      <c r="N52" s="23">
        <f t="shared" si="4"/>
        <v>0</v>
      </c>
      <c r="O52" s="20">
        <f t="shared" si="2"/>
        <v>0</v>
      </c>
      <c r="P52" s="4">
        <f t="shared" si="5"/>
        <v>0</v>
      </c>
      <c r="Q52" s="242"/>
      <c r="R52" s="82"/>
      <c r="S52" s="15">
        <f t="shared" si="6"/>
        <v>0</v>
      </c>
      <c r="T52" s="19">
        <f t="shared" si="7"/>
        <v>0</v>
      </c>
      <c r="U52" s="15">
        <f t="shared" si="8"/>
        <v>0</v>
      </c>
      <c r="V52" s="15">
        <f t="shared" si="9"/>
        <v>0</v>
      </c>
    </row>
    <row r="53" spans="1:22" x14ac:dyDescent="0.4">
      <c r="A53" s="78"/>
      <c r="B53" s="79"/>
      <c r="C53" s="79"/>
      <c r="D53" s="80"/>
      <c r="E53" s="81"/>
      <c r="F53" s="81"/>
      <c r="G53" s="82"/>
      <c r="H53" s="20">
        <f>IFERROR(SUMIF('4. Student Costs'!$A:$A,$A53,'4. Student Costs'!W:W),"")</f>
        <v>0</v>
      </c>
      <c r="I53" s="15">
        <f>IFERROR(SUMIF('4. Student Costs'!$A:$A,$A53,'4. Student Costs'!X:X),"")</f>
        <v>0</v>
      </c>
      <c r="J53" s="19">
        <f>IFERROR(SUMIF('4. Student Costs'!$A:$A,$A53,'4. Student Costs'!Y:Y),"")</f>
        <v>0</v>
      </c>
      <c r="K53" s="20">
        <f t="shared" si="3"/>
        <v>0</v>
      </c>
      <c r="L53" s="15">
        <f t="shared" si="0"/>
        <v>0</v>
      </c>
      <c r="M53" s="19">
        <f t="shared" si="1"/>
        <v>0</v>
      </c>
      <c r="N53" s="23">
        <f t="shared" si="4"/>
        <v>0</v>
      </c>
      <c r="O53" s="20">
        <f t="shared" si="2"/>
        <v>0</v>
      </c>
      <c r="P53" s="4">
        <f t="shared" si="5"/>
        <v>0</v>
      </c>
      <c r="Q53" s="242"/>
      <c r="R53" s="82"/>
      <c r="S53" s="15">
        <f t="shared" si="6"/>
        <v>0</v>
      </c>
      <c r="T53" s="19">
        <f t="shared" si="7"/>
        <v>0</v>
      </c>
      <c r="U53" s="15">
        <f t="shared" si="8"/>
        <v>0</v>
      </c>
      <c r="V53" s="15">
        <f t="shared" si="9"/>
        <v>0</v>
      </c>
    </row>
    <row r="54" spans="1:22" x14ac:dyDescent="0.4">
      <c r="A54" s="78"/>
      <c r="B54" s="79"/>
      <c r="C54" s="79"/>
      <c r="D54" s="80"/>
      <c r="E54" s="81"/>
      <c r="F54" s="81"/>
      <c r="G54" s="82"/>
      <c r="H54" s="20">
        <f>IFERROR(SUMIF('4. Student Costs'!$A:$A,$A54,'4. Student Costs'!W:W),"")</f>
        <v>0</v>
      </c>
      <c r="I54" s="15">
        <f>IFERROR(SUMIF('4. Student Costs'!$A:$A,$A54,'4. Student Costs'!X:X),"")</f>
        <v>0</v>
      </c>
      <c r="J54" s="19">
        <f>IFERROR(SUMIF('4. Student Costs'!$A:$A,$A54,'4. Student Costs'!Y:Y),"")</f>
        <v>0</v>
      </c>
      <c r="K54" s="20">
        <f t="shared" si="3"/>
        <v>0</v>
      </c>
      <c r="L54" s="15">
        <f t="shared" si="0"/>
        <v>0</v>
      </c>
      <c r="M54" s="19">
        <f t="shared" si="1"/>
        <v>0</v>
      </c>
      <c r="N54" s="23">
        <f t="shared" si="4"/>
        <v>0</v>
      </c>
      <c r="O54" s="20">
        <f t="shared" si="2"/>
        <v>0</v>
      </c>
      <c r="P54" s="4">
        <f t="shared" si="5"/>
        <v>0</v>
      </c>
      <c r="Q54" s="242"/>
      <c r="R54" s="82"/>
      <c r="S54" s="15">
        <f t="shared" si="6"/>
        <v>0</v>
      </c>
      <c r="T54" s="19">
        <f t="shared" si="7"/>
        <v>0</v>
      </c>
      <c r="U54" s="15">
        <f t="shared" si="8"/>
        <v>0</v>
      </c>
      <c r="V54" s="15">
        <f t="shared" si="9"/>
        <v>0</v>
      </c>
    </row>
    <row r="55" spans="1:22" x14ac:dyDescent="0.4">
      <c r="A55" s="78"/>
      <c r="B55" s="79"/>
      <c r="C55" s="79"/>
      <c r="D55" s="80"/>
      <c r="E55" s="81"/>
      <c r="F55" s="81"/>
      <c r="G55" s="82"/>
      <c r="H55" s="20">
        <f>IFERROR(SUMIF('4. Student Costs'!$A:$A,$A55,'4. Student Costs'!W:W),"")</f>
        <v>0</v>
      </c>
      <c r="I55" s="15">
        <f>IFERROR(SUMIF('4. Student Costs'!$A:$A,$A55,'4. Student Costs'!X:X),"")</f>
        <v>0</v>
      </c>
      <c r="J55" s="19">
        <f>IFERROR(SUMIF('4. Student Costs'!$A:$A,$A55,'4. Student Costs'!Y:Y),"")</f>
        <v>0</v>
      </c>
      <c r="K55" s="20">
        <f t="shared" si="3"/>
        <v>0</v>
      </c>
      <c r="L55" s="15">
        <f t="shared" si="0"/>
        <v>0</v>
      </c>
      <c r="M55" s="19">
        <f t="shared" si="1"/>
        <v>0</v>
      </c>
      <c r="N55" s="23">
        <f t="shared" si="4"/>
        <v>0</v>
      </c>
      <c r="O55" s="20">
        <f t="shared" si="2"/>
        <v>0</v>
      </c>
      <c r="P55" s="4">
        <f t="shared" si="5"/>
        <v>0</v>
      </c>
      <c r="Q55" s="242"/>
      <c r="R55" s="82"/>
      <c r="S55" s="15">
        <f t="shared" si="6"/>
        <v>0</v>
      </c>
      <c r="T55" s="19">
        <f t="shared" si="7"/>
        <v>0</v>
      </c>
      <c r="U55" s="15">
        <f t="shared" si="8"/>
        <v>0</v>
      </c>
      <c r="V55" s="15">
        <f t="shared" si="9"/>
        <v>0</v>
      </c>
    </row>
    <row r="56" spans="1:22" x14ac:dyDescent="0.4">
      <c r="A56" s="78"/>
      <c r="B56" s="79"/>
      <c r="C56" s="79"/>
      <c r="D56" s="80"/>
      <c r="E56" s="81"/>
      <c r="F56" s="81"/>
      <c r="G56" s="82"/>
      <c r="H56" s="20">
        <f>IFERROR(SUMIF('4. Student Costs'!$A:$A,$A56,'4. Student Costs'!W:W),"")</f>
        <v>0</v>
      </c>
      <c r="I56" s="15">
        <f>IFERROR(SUMIF('4. Student Costs'!$A:$A,$A56,'4. Student Costs'!X:X),"")</f>
        <v>0</v>
      </c>
      <c r="J56" s="19">
        <f>IFERROR(SUMIF('4. Student Costs'!$A:$A,$A56,'4. Student Costs'!Y:Y),"")</f>
        <v>0</v>
      </c>
      <c r="K56" s="20">
        <f t="shared" si="3"/>
        <v>0</v>
      </c>
      <c r="L56" s="15">
        <f t="shared" si="0"/>
        <v>0</v>
      </c>
      <c r="M56" s="19">
        <f t="shared" si="1"/>
        <v>0</v>
      </c>
      <c r="N56" s="23">
        <f t="shared" si="4"/>
        <v>0</v>
      </c>
      <c r="O56" s="20">
        <f t="shared" si="2"/>
        <v>0</v>
      </c>
      <c r="P56" s="4">
        <f t="shared" si="5"/>
        <v>0</v>
      </c>
      <c r="Q56" s="242"/>
      <c r="R56" s="82"/>
      <c r="S56" s="15">
        <f t="shared" si="6"/>
        <v>0</v>
      </c>
      <c r="T56" s="19">
        <f t="shared" si="7"/>
        <v>0</v>
      </c>
      <c r="U56" s="15">
        <f t="shared" si="8"/>
        <v>0</v>
      </c>
      <c r="V56" s="15">
        <f t="shared" si="9"/>
        <v>0</v>
      </c>
    </row>
    <row r="57" spans="1:22" x14ac:dyDescent="0.4">
      <c r="A57" s="78"/>
      <c r="B57" s="79"/>
      <c r="C57" s="79"/>
      <c r="D57" s="80"/>
      <c r="E57" s="81"/>
      <c r="F57" s="81"/>
      <c r="G57" s="82"/>
      <c r="H57" s="20">
        <f>IFERROR(SUMIF('4. Student Costs'!$A:$A,$A57,'4. Student Costs'!W:W),"")</f>
        <v>0</v>
      </c>
      <c r="I57" s="15">
        <f>IFERROR(SUMIF('4. Student Costs'!$A:$A,$A57,'4. Student Costs'!X:X),"")</f>
        <v>0</v>
      </c>
      <c r="J57" s="19">
        <f>IFERROR(SUMIF('4. Student Costs'!$A:$A,$A57,'4. Student Costs'!Y:Y),"")</f>
        <v>0</v>
      </c>
      <c r="K57" s="20">
        <f t="shared" si="3"/>
        <v>0</v>
      </c>
      <c r="L57" s="15">
        <f t="shared" si="0"/>
        <v>0</v>
      </c>
      <c r="M57" s="19">
        <f t="shared" si="1"/>
        <v>0</v>
      </c>
      <c r="N57" s="23">
        <f t="shared" si="4"/>
        <v>0</v>
      </c>
      <c r="O57" s="20">
        <f t="shared" si="2"/>
        <v>0</v>
      </c>
      <c r="P57" s="4">
        <f t="shared" si="5"/>
        <v>0</v>
      </c>
      <c r="Q57" s="242"/>
      <c r="R57" s="82"/>
      <c r="S57" s="15">
        <f t="shared" si="6"/>
        <v>0</v>
      </c>
      <c r="T57" s="19">
        <f t="shared" si="7"/>
        <v>0</v>
      </c>
      <c r="U57" s="15">
        <f t="shared" si="8"/>
        <v>0</v>
      </c>
      <c r="V57" s="15">
        <f t="shared" si="9"/>
        <v>0</v>
      </c>
    </row>
    <row r="58" spans="1:22" x14ac:dyDescent="0.4">
      <c r="A58" s="78"/>
      <c r="B58" s="79"/>
      <c r="C58" s="79"/>
      <c r="D58" s="80"/>
      <c r="E58" s="81"/>
      <c r="F58" s="81"/>
      <c r="G58" s="82"/>
      <c r="H58" s="20">
        <f>IFERROR(SUMIF('4. Student Costs'!$A:$A,$A58,'4. Student Costs'!W:W),"")</f>
        <v>0</v>
      </c>
      <c r="I58" s="15">
        <f>IFERROR(SUMIF('4. Student Costs'!$A:$A,$A58,'4. Student Costs'!X:X),"")</f>
        <v>0</v>
      </c>
      <c r="J58" s="19">
        <f>IFERROR(SUMIF('4. Student Costs'!$A:$A,$A58,'4. Student Costs'!Y:Y),"")</f>
        <v>0</v>
      </c>
      <c r="K58" s="20">
        <f t="shared" si="3"/>
        <v>0</v>
      </c>
      <c r="L58" s="15">
        <f t="shared" si="0"/>
        <v>0</v>
      </c>
      <c r="M58" s="19">
        <f t="shared" si="1"/>
        <v>0</v>
      </c>
      <c r="N58" s="23">
        <f t="shared" si="4"/>
        <v>0</v>
      </c>
      <c r="O58" s="20">
        <f t="shared" si="2"/>
        <v>0</v>
      </c>
      <c r="P58" s="4">
        <f t="shared" si="5"/>
        <v>0</v>
      </c>
      <c r="Q58" s="242"/>
      <c r="R58" s="82"/>
      <c r="S58" s="15">
        <f t="shared" si="6"/>
        <v>0</v>
      </c>
      <c r="T58" s="19">
        <f t="shared" si="7"/>
        <v>0</v>
      </c>
      <c r="U58" s="15">
        <f t="shared" si="8"/>
        <v>0</v>
      </c>
      <c r="V58" s="15">
        <f t="shared" si="9"/>
        <v>0</v>
      </c>
    </row>
    <row r="59" spans="1:22" x14ac:dyDescent="0.4">
      <c r="A59" s="78"/>
      <c r="B59" s="79"/>
      <c r="C59" s="79"/>
      <c r="D59" s="80"/>
      <c r="E59" s="81"/>
      <c r="F59" s="81"/>
      <c r="G59" s="82"/>
      <c r="H59" s="20">
        <f>IFERROR(SUMIF('4. Student Costs'!$A:$A,$A59,'4. Student Costs'!W:W),"")</f>
        <v>0</v>
      </c>
      <c r="I59" s="15">
        <f>IFERROR(SUMIF('4. Student Costs'!$A:$A,$A59,'4. Student Costs'!X:X),"")</f>
        <v>0</v>
      </c>
      <c r="J59" s="19">
        <f>IFERROR(SUMIF('4. Student Costs'!$A:$A,$A59,'4. Student Costs'!Y:Y),"")</f>
        <v>0</v>
      </c>
      <c r="K59" s="20">
        <f t="shared" si="3"/>
        <v>0</v>
      </c>
      <c r="L59" s="15">
        <f t="shared" si="0"/>
        <v>0</v>
      </c>
      <c r="M59" s="19">
        <f t="shared" si="1"/>
        <v>0</v>
      </c>
      <c r="N59" s="23">
        <f t="shared" si="4"/>
        <v>0</v>
      </c>
      <c r="O59" s="20">
        <f t="shared" si="2"/>
        <v>0</v>
      </c>
      <c r="P59" s="4">
        <f t="shared" si="5"/>
        <v>0</v>
      </c>
      <c r="Q59" s="242"/>
      <c r="R59" s="82"/>
      <c r="S59" s="15">
        <f t="shared" si="6"/>
        <v>0</v>
      </c>
      <c r="T59" s="19">
        <f t="shared" si="7"/>
        <v>0</v>
      </c>
      <c r="U59" s="15">
        <f t="shared" si="8"/>
        <v>0</v>
      </c>
      <c r="V59" s="15">
        <f t="shared" si="9"/>
        <v>0</v>
      </c>
    </row>
    <row r="60" spans="1:22" x14ac:dyDescent="0.4">
      <c r="A60" s="78"/>
      <c r="B60" s="79"/>
      <c r="C60" s="79"/>
      <c r="D60" s="80"/>
      <c r="E60" s="81"/>
      <c r="F60" s="81"/>
      <c r="G60" s="82"/>
      <c r="H60" s="20">
        <f>IFERROR(SUMIF('4. Student Costs'!$A:$A,$A60,'4. Student Costs'!W:W),"")</f>
        <v>0</v>
      </c>
      <c r="I60" s="15">
        <f>IFERROR(SUMIF('4. Student Costs'!$A:$A,$A60,'4. Student Costs'!X:X),"")</f>
        <v>0</v>
      </c>
      <c r="J60" s="19">
        <f>IFERROR(SUMIF('4. Student Costs'!$A:$A,$A60,'4. Student Costs'!Y:Y),"")</f>
        <v>0</v>
      </c>
      <c r="K60" s="20">
        <f t="shared" si="3"/>
        <v>0</v>
      </c>
      <c r="L60" s="15">
        <f t="shared" si="0"/>
        <v>0</v>
      </c>
      <c r="M60" s="19">
        <f t="shared" si="1"/>
        <v>0</v>
      </c>
      <c r="N60" s="23">
        <f t="shared" si="4"/>
        <v>0</v>
      </c>
      <c r="O60" s="20">
        <f t="shared" si="2"/>
        <v>0</v>
      </c>
      <c r="P60" s="4">
        <f t="shared" si="5"/>
        <v>0</v>
      </c>
      <c r="Q60" s="242"/>
      <c r="R60" s="82"/>
      <c r="S60" s="15">
        <f t="shared" si="6"/>
        <v>0</v>
      </c>
      <c r="T60" s="19">
        <f t="shared" si="7"/>
        <v>0</v>
      </c>
      <c r="U60" s="15">
        <f t="shared" si="8"/>
        <v>0</v>
      </c>
      <c r="V60" s="15">
        <f t="shared" si="9"/>
        <v>0</v>
      </c>
    </row>
    <row r="61" spans="1:22" x14ac:dyDescent="0.4">
      <c r="A61" s="78"/>
      <c r="B61" s="79"/>
      <c r="C61" s="79"/>
      <c r="D61" s="80"/>
      <c r="E61" s="81"/>
      <c r="F61" s="81"/>
      <c r="G61" s="82"/>
      <c r="H61" s="20">
        <f>IFERROR(SUMIF('4. Student Costs'!$A:$A,$A61,'4. Student Costs'!W:W),"")</f>
        <v>0</v>
      </c>
      <c r="I61" s="15">
        <f>IFERROR(SUMIF('4. Student Costs'!$A:$A,$A61,'4. Student Costs'!X:X),"")</f>
        <v>0</v>
      </c>
      <c r="J61" s="19">
        <f>IFERROR(SUMIF('4. Student Costs'!$A:$A,$A61,'4. Student Costs'!Y:Y),"")</f>
        <v>0</v>
      </c>
      <c r="K61" s="20">
        <f t="shared" si="3"/>
        <v>0</v>
      </c>
      <c r="L61" s="15">
        <f t="shared" si="0"/>
        <v>0</v>
      </c>
      <c r="M61" s="19">
        <f t="shared" si="1"/>
        <v>0</v>
      </c>
      <c r="N61" s="23">
        <f t="shared" si="4"/>
        <v>0</v>
      </c>
      <c r="O61" s="20">
        <f t="shared" si="2"/>
        <v>0</v>
      </c>
      <c r="P61" s="4">
        <f t="shared" si="5"/>
        <v>0</v>
      </c>
      <c r="Q61" s="242"/>
      <c r="R61" s="82"/>
      <c r="S61" s="15">
        <f t="shared" si="6"/>
        <v>0</v>
      </c>
      <c r="T61" s="19">
        <f t="shared" si="7"/>
        <v>0</v>
      </c>
      <c r="U61" s="15">
        <f t="shared" si="8"/>
        <v>0</v>
      </c>
      <c r="V61" s="15">
        <f t="shared" si="9"/>
        <v>0</v>
      </c>
    </row>
    <row r="62" spans="1:22" x14ac:dyDescent="0.4">
      <c r="A62" s="78"/>
      <c r="B62" s="79"/>
      <c r="C62" s="79"/>
      <c r="D62" s="80"/>
      <c r="E62" s="81"/>
      <c r="F62" s="81"/>
      <c r="G62" s="82"/>
      <c r="H62" s="20">
        <f>IFERROR(SUMIF('4. Student Costs'!$A:$A,$A62,'4. Student Costs'!W:W),"")</f>
        <v>0</v>
      </c>
      <c r="I62" s="15">
        <f>IFERROR(SUMIF('4. Student Costs'!$A:$A,$A62,'4. Student Costs'!X:X),"")</f>
        <v>0</v>
      </c>
      <c r="J62" s="19">
        <f>IFERROR(SUMIF('4. Student Costs'!$A:$A,$A62,'4. Student Costs'!Y:Y),"")</f>
        <v>0</v>
      </c>
      <c r="K62" s="20">
        <f t="shared" si="3"/>
        <v>0</v>
      </c>
      <c r="L62" s="15">
        <f t="shared" si="0"/>
        <v>0</v>
      </c>
      <c r="M62" s="19">
        <f t="shared" si="1"/>
        <v>0</v>
      </c>
      <c r="N62" s="23">
        <f t="shared" si="4"/>
        <v>0</v>
      </c>
      <c r="O62" s="20">
        <f t="shared" si="2"/>
        <v>0</v>
      </c>
      <c r="P62" s="4">
        <f t="shared" si="5"/>
        <v>0</v>
      </c>
      <c r="Q62" s="242"/>
      <c r="R62" s="82"/>
      <c r="S62" s="15">
        <f t="shared" si="6"/>
        <v>0</v>
      </c>
      <c r="T62" s="19">
        <f t="shared" si="7"/>
        <v>0</v>
      </c>
      <c r="U62" s="15">
        <f t="shared" si="8"/>
        <v>0</v>
      </c>
      <c r="V62" s="15">
        <f t="shared" si="9"/>
        <v>0</v>
      </c>
    </row>
    <row r="63" spans="1:22" x14ac:dyDescent="0.4">
      <c r="A63" s="78"/>
      <c r="B63" s="79"/>
      <c r="C63" s="79"/>
      <c r="D63" s="80"/>
      <c r="E63" s="81"/>
      <c r="F63" s="81"/>
      <c r="G63" s="82"/>
      <c r="H63" s="20">
        <f>IFERROR(SUMIF('4. Student Costs'!$A:$A,$A63,'4. Student Costs'!W:W),"")</f>
        <v>0</v>
      </c>
      <c r="I63" s="15">
        <f>IFERROR(SUMIF('4. Student Costs'!$A:$A,$A63,'4. Student Costs'!X:X),"")</f>
        <v>0</v>
      </c>
      <c r="J63" s="19">
        <f>IFERROR(SUMIF('4. Student Costs'!$A:$A,$A63,'4. Student Costs'!Y:Y),"")</f>
        <v>0</v>
      </c>
      <c r="K63" s="20">
        <f t="shared" si="3"/>
        <v>0</v>
      </c>
      <c r="L63" s="15">
        <f t="shared" si="0"/>
        <v>0</v>
      </c>
      <c r="M63" s="19">
        <f t="shared" si="1"/>
        <v>0</v>
      </c>
      <c r="N63" s="23">
        <f t="shared" si="4"/>
        <v>0</v>
      </c>
      <c r="O63" s="20">
        <f t="shared" si="2"/>
        <v>0</v>
      </c>
      <c r="P63" s="4">
        <f t="shared" si="5"/>
        <v>0</v>
      </c>
      <c r="Q63" s="242"/>
      <c r="R63" s="82"/>
      <c r="S63" s="15">
        <f t="shared" si="6"/>
        <v>0</v>
      </c>
      <c r="T63" s="19">
        <f t="shared" si="7"/>
        <v>0</v>
      </c>
      <c r="U63" s="15">
        <f t="shared" si="8"/>
        <v>0</v>
      </c>
      <c r="V63" s="15">
        <f t="shared" si="9"/>
        <v>0</v>
      </c>
    </row>
    <row r="64" spans="1:22" x14ac:dyDescent="0.4">
      <c r="A64" s="78"/>
      <c r="B64" s="79"/>
      <c r="C64" s="79"/>
      <c r="D64" s="80"/>
      <c r="E64" s="81"/>
      <c r="F64" s="81"/>
      <c r="G64" s="82"/>
      <c r="H64" s="20">
        <f>IFERROR(SUMIF('4. Student Costs'!$A:$A,$A64,'4. Student Costs'!W:W),"")</f>
        <v>0</v>
      </c>
      <c r="I64" s="15">
        <f>IFERROR(SUMIF('4. Student Costs'!$A:$A,$A64,'4. Student Costs'!X:X),"")</f>
        <v>0</v>
      </c>
      <c r="J64" s="19">
        <f>IFERROR(SUMIF('4. Student Costs'!$A:$A,$A64,'4. Student Costs'!Y:Y),"")</f>
        <v>0</v>
      </c>
      <c r="K64" s="20">
        <f t="shared" si="3"/>
        <v>0</v>
      </c>
      <c r="L64" s="15">
        <f t="shared" si="0"/>
        <v>0</v>
      </c>
      <c r="M64" s="19">
        <f t="shared" si="1"/>
        <v>0</v>
      </c>
      <c r="N64" s="23">
        <f t="shared" si="4"/>
        <v>0</v>
      </c>
      <c r="O64" s="20">
        <f t="shared" si="2"/>
        <v>0</v>
      </c>
      <c r="P64" s="4">
        <f t="shared" si="5"/>
        <v>0</v>
      </c>
      <c r="Q64" s="242"/>
      <c r="R64" s="82"/>
      <c r="S64" s="15">
        <f t="shared" si="6"/>
        <v>0</v>
      </c>
      <c r="T64" s="19">
        <f t="shared" si="7"/>
        <v>0</v>
      </c>
      <c r="U64" s="15">
        <f t="shared" si="8"/>
        <v>0</v>
      </c>
      <c r="V64" s="15">
        <f t="shared" si="9"/>
        <v>0</v>
      </c>
    </row>
    <row r="65" spans="1:22" x14ac:dyDescent="0.4">
      <c r="A65" s="78"/>
      <c r="B65" s="79"/>
      <c r="C65" s="79"/>
      <c r="D65" s="80"/>
      <c r="E65" s="81"/>
      <c r="F65" s="81"/>
      <c r="G65" s="82"/>
      <c r="H65" s="20">
        <f>IFERROR(SUMIF('4. Student Costs'!$A:$A,$A65,'4. Student Costs'!W:W),"")</f>
        <v>0</v>
      </c>
      <c r="I65" s="15">
        <f>IFERROR(SUMIF('4. Student Costs'!$A:$A,$A65,'4. Student Costs'!X:X),"")</f>
        <v>0</v>
      </c>
      <c r="J65" s="19">
        <f>IFERROR(SUMIF('4. Student Costs'!$A:$A,$A65,'4. Student Costs'!Y:Y),"")</f>
        <v>0</v>
      </c>
      <c r="K65" s="20">
        <f t="shared" si="3"/>
        <v>0</v>
      </c>
      <c r="L65" s="15">
        <f t="shared" si="0"/>
        <v>0</v>
      </c>
      <c r="M65" s="19">
        <f t="shared" si="1"/>
        <v>0</v>
      </c>
      <c r="N65" s="23">
        <f t="shared" si="4"/>
        <v>0</v>
      </c>
      <c r="O65" s="20">
        <f t="shared" si="2"/>
        <v>0</v>
      </c>
      <c r="P65" s="4">
        <f t="shared" si="5"/>
        <v>0</v>
      </c>
      <c r="Q65" s="242"/>
      <c r="R65" s="82"/>
      <c r="S65" s="15">
        <f t="shared" si="6"/>
        <v>0</v>
      </c>
      <c r="T65" s="19">
        <f t="shared" si="7"/>
        <v>0</v>
      </c>
      <c r="U65" s="15">
        <f t="shared" si="8"/>
        <v>0</v>
      </c>
      <c r="V65" s="15">
        <f t="shared" si="9"/>
        <v>0</v>
      </c>
    </row>
    <row r="66" spans="1:22" x14ac:dyDescent="0.4">
      <c r="A66" s="78"/>
      <c r="B66" s="79"/>
      <c r="C66" s="79"/>
      <c r="D66" s="80"/>
      <c r="E66" s="81"/>
      <c r="F66" s="81"/>
      <c r="G66" s="82"/>
      <c r="H66" s="20">
        <f>IFERROR(SUMIF('4. Student Costs'!$A:$A,$A66,'4. Student Costs'!W:W),"")</f>
        <v>0</v>
      </c>
      <c r="I66" s="15">
        <f>IFERROR(SUMIF('4. Student Costs'!$A:$A,$A66,'4. Student Costs'!X:X),"")</f>
        <v>0</v>
      </c>
      <c r="J66" s="19">
        <f>IFERROR(SUMIF('4. Student Costs'!$A:$A,$A66,'4. Student Costs'!Y:Y),"")</f>
        <v>0</v>
      </c>
      <c r="K66" s="20">
        <f t="shared" si="3"/>
        <v>0</v>
      </c>
      <c r="L66" s="15">
        <f t="shared" si="0"/>
        <v>0</v>
      </c>
      <c r="M66" s="19">
        <f t="shared" si="1"/>
        <v>0</v>
      </c>
      <c r="N66" s="23">
        <f t="shared" si="4"/>
        <v>0</v>
      </c>
      <c r="O66" s="20">
        <f t="shared" si="2"/>
        <v>0</v>
      </c>
      <c r="P66" s="4">
        <f t="shared" si="5"/>
        <v>0</v>
      </c>
      <c r="Q66" s="242"/>
      <c r="R66" s="82"/>
      <c r="S66" s="15">
        <f t="shared" si="6"/>
        <v>0</v>
      </c>
      <c r="T66" s="19">
        <f t="shared" si="7"/>
        <v>0</v>
      </c>
      <c r="U66" s="15">
        <f t="shared" si="8"/>
        <v>0</v>
      </c>
      <c r="V66" s="15">
        <f t="shared" si="9"/>
        <v>0</v>
      </c>
    </row>
    <row r="67" spans="1:22" x14ac:dyDescent="0.4">
      <c r="A67" s="78"/>
      <c r="B67" s="79"/>
      <c r="C67" s="79"/>
      <c r="D67" s="80"/>
      <c r="E67" s="81"/>
      <c r="F67" s="81"/>
      <c r="G67" s="82"/>
      <c r="H67" s="20">
        <f>IFERROR(SUMIF('4. Student Costs'!$A:$A,$A67,'4. Student Costs'!W:W),"")</f>
        <v>0</v>
      </c>
      <c r="I67" s="15">
        <f>IFERROR(SUMIF('4. Student Costs'!$A:$A,$A67,'4. Student Costs'!X:X),"")</f>
        <v>0</v>
      </c>
      <c r="J67" s="19">
        <f>IFERROR(SUMIF('4. Student Costs'!$A:$A,$A67,'4. Student Costs'!Y:Y),"")</f>
        <v>0</v>
      </c>
      <c r="K67" s="20">
        <f t="shared" si="3"/>
        <v>0</v>
      </c>
      <c r="L67" s="15">
        <f t="shared" si="0"/>
        <v>0</v>
      </c>
      <c r="M67" s="19">
        <f t="shared" si="1"/>
        <v>0</v>
      </c>
      <c r="N67" s="23">
        <f t="shared" si="4"/>
        <v>0</v>
      </c>
      <c r="O67" s="20">
        <f t="shared" si="2"/>
        <v>0</v>
      </c>
      <c r="P67" s="4">
        <f t="shared" si="5"/>
        <v>0</v>
      </c>
      <c r="Q67" s="242"/>
      <c r="R67" s="82"/>
      <c r="S67" s="15">
        <f t="shared" si="6"/>
        <v>0</v>
      </c>
      <c r="T67" s="19">
        <f t="shared" si="7"/>
        <v>0</v>
      </c>
      <c r="U67" s="15">
        <f t="shared" si="8"/>
        <v>0</v>
      </c>
      <c r="V67" s="15">
        <f t="shared" si="9"/>
        <v>0</v>
      </c>
    </row>
    <row r="68" spans="1:22" x14ac:dyDescent="0.4">
      <c r="A68" s="78"/>
      <c r="B68" s="79"/>
      <c r="C68" s="79"/>
      <c r="D68" s="80"/>
      <c r="E68" s="81"/>
      <c r="F68" s="81"/>
      <c r="G68" s="82"/>
      <c r="H68" s="20">
        <f>IFERROR(SUMIF('4. Student Costs'!$A:$A,$A68,'4. Student Costs'!W:W),"")</f>
        <v>0</v>
      </c>
      <c r="I68" s="15">
        <f>IFERROR(SUMIF('4. Student Costs'!$A:$A,$A68,'4. Student Costs'!X:X),"")</f>
        <v>0</v>
      </c>
      <c r="J68" s="19">
        <f>IFERROR(SUMIF('4. Student Costs'!$A:$A,$A68,'4. Student Costs'!Y:Y),"")</f>
        <v>0</v>
      </c>
      <c r="K68" s="20">
        <f t="shared" si="3"/>
        <v>0</v>
      </c>
      <c r="L68" s="15">
        <f t="shared" si="0"/>
        <v>0</v>
      </c>
      <c r="M68" s="19">
        <f t="shared" si="1"/>
        <v>0</v>
      </c>
      <c r="N68" s="23">
        <f t="shared" si="4"/>
        <v>0</v>
      </c>
      <c r="O68" s="20">
        <f t="shared" si="2"/>
        <v>0</v>
      </c>
      <c r="P68" s="4">
        <f t="shared" si="5"/>
        <v>0</v>
      </c>
      <c r="Q68" s="242"/>
      <c r="R68" s="82"/>
      <c r="S68" s="15">
        <f t="shared" si="6"/>
        <v>0</v>
      </c>
      <c r="T68" s="19">
        <f t="shared" si="7"/>
        <v>0</v>
      </c>
      <c r="U68" s="15">
        <f t="shared" si="8"/>
        <v>0</v>
      </c>
      <c r="V68" s="15">
        <f t="shared" si="9"/>
        <v>0</v>
      </c>
    </row>
    <row r="69" spans="1:22" x14ac:dyDescent="0.4">
      <c r="A69" s="78"/>
      <c r="B69" s="79"/>
      <c r="C69" s="79"/>
      <c r="D69" s="80"/>
      <c r="E69" s="81"/>
      <c r="F69" s="81"/>
      <c r="G69" s="82"/>
      <c r="H69" s="20">
        <f>IFERROR(SUMIF('4. Student Costs'!$A:$A,$A69,'4. Student Costs'!W:W),"")</f>
        <v>0</v>
      </c>
      <c r="I69" s="15">
        <f>IFERROR(SUMIF('4. Student Costs'!$A:$A,$A69,'4. Student Costs'!X:X),"")</f>
        <v>0</v>
      </c>
      <c r="J69" s="19">
        <f>IFERROR(SUMIF('4. Student Costs'!$A:$A,$A69,'4. Student Costs'!Y:Y),"")</f>
        <v>0</v>
      </c>
      <c r="K69" s="20">
        <f t="shared" si="3"/>
        <v>0</v>
      </c>
      <c r="L69" s="15">
        <f t="shared" si="0"/>
        <v>0</v>
      </c>
      <c r="M69" s="19">
        <f t="shared" si="1"/>
        <v>0</v>
      </c>
      <c r="N69" s="23">
        <f t="shared" si="4"/>
        <v>0</v>
      </c>
      <c r="O69" s="20">
        <f t="shared" si="2"/>
        <v>0</v>
      </c>
      <c r="P69" s="4">
        <f t="shared" si="5"/>
        <v>0</v>
      </c>
      <c r="Q69" s="242"/>
      <c r="R69" s="82"/>
      <c r="S69" s="15">
        <f t="shared" si="6"/>
        <v>0</v>
      </c>
      <c r="T69" s="19">
        <f t="shared" si="7"/>
        <v>0</v>
      </c>
      <c r="U69" s="15">
        <f t="shared" si="8"/>
        <v>0</v>
      </c>
      <c r="V69" s="15">
        <f t="shared" si="9"/>
        <v>0</v>
      </c>
    </row>
    <row r="70" spans="1:22" x14ac:dyDescent="0.4">
      <c r="A70" s="78"/>
      <c r="B70" s="79"/>
      <c r="C70" s="79"/>
      <c r="D70" s="80"/>
      <c r="E70" s="81"/>
      <c r="F70" s="81"/>
      <c r="G70" s="82"/>
      <c r="H70" s="20">
        <f>IFERROR(SUMIF('4. Student Costs'!$A:$A,$A70,'4. Student Costs'!W:W),"")</f>
        <v>0</v>
      </c>
      <c r="I70" s="15">
        <f>IFERROR(SUMIF('4. Student Costs'!$A:$A,$A70,'4. Student Costs'!X:X),"")</f>
        <v>0</v>
      </c>
      <c r="J70" s="19">
        <f>IFERROR(SUMIF('4. Student Costs'!$A:$A,$A70,'4. Student Costs'!Y:Y),"")</f>
        <v>0</v>
      </c>
      <c r="K70" s="20">
        <f t="shared" si="3"/>
        <v>0</v>
      </c>
      <c r="L70" s="15">
        <f t="shared" si="0"/>
        <v>0</v>
      </c>
      <c r="M70" s="19">
        <f t="shared" si="1"/>
        <v>0</v>
      </c>
      <c r="N70" s="23">
        <f t="shared" si="4"/>
        <v>0</v>
      </c>
      <c r="O70" s="20">
        <f t="shared" si="2"/>
        <v>0</v>
      </c>
      <c r="P70" s="4">
        <f t="shared" si="5"/>
        <v>0</v>
      </c>
      <c r="Q70" s="242"/>
      <c r="R70" s="82"/>
      <c r="S70" s="15">
        <f t="shared" si="6"/>
        <v>0</v>
      </c>
      <c r="T70" s="19">
        <f t="shared" si="7"/>
        <v>0</v>
      </c>
      <c r="U70" s="15">
        <f t="shared" si="8"/>
        <v>0</v>
      </c>
      <c r="V70" s="15">
        <f t="shared" si="9"/>
        <v>0</v>
      </c>
    </row>
    <row r="71" spans="1:22" x14ac:dyDescent="0.4">
      <c r="A71" s="78"/>
      <c r="B71" s="79"/>
      <c r="C71" s="79"/>
      <c r="D71" s="80"/>
      <c r="E71" s="81"/>
      <c r="F71" s="81"/>
      <c r="G71" s="82"/>
      <c r="H71" s="20">
        <f>IFERROR(SUMIF('4. Student Costs'!$A:$A,$A71,'4. Student Costs'!W:W),"")</f>
        <v>0</v>
      </c>
      <c r="I71" s="15">
        <f>IFERROR(SUMIF('4. Student Costs'!$A:$A,$A71,'4. Student Costs'!X:X),"")</f>
        <v>0</v>
      </c>
      <c r="J71" s="19">
        <f>IFERROR(SUMIF('4. Student Costs'!$A:$A,$A71,'4. Student Costs'!Y:Y),"")</f>
        <v>0</v>
      </c>
      <c r="K71" s="20">
        <f t="shared" si="3"/>
        <v>0</v>
      </c>
      <c r="L71" s="15">
        <f t="shared" si="0"/>
        <v>0</v>
      </c>
      <c r="M71" s="19">
        <f t="shared" si="1"/>
        <v>0</v>
      </c>
      <c r="N71" s="23">
        <f t="shared" si="4"/>
        <v>0</v>
      </c>
      <c r="O71" s="20">
        <f t="shared" si="2"/>
        <v>0</v>
      </c>
      <c r="P71" s="4">
        <f t="shared" si="5"/>
        <v>0</v>
      </c>
      <c r="Q71" s="242"/>
      <c r="R71" s="82"/>
      <c r="S71" s="15">
        <f t="shared" si="6"/>
        <v>0</v>
      </c>
      <c r="T71" s="19">
        <f t="shared" si="7"/>
        <v>0</v>
      </c>
      <c r="U71" s="15">
        <f t="shared" si="8"/>
        <v>0</v>
      </c>
      <c r="V71" s="15">
        <f t="shared" si="9"/>
        <v>0</v>
      </c>
    </row>
    <row r="72" spans="1:22" x14ac:dyDescent="0.4">
      <c r="A72" s="78"/>
      <c r="B72" s="79"/>
      <c r="C72" s="79"/>
      <c r="D72" s="80"/>
      <c r="E72" s="81"/>
      <c r="F72" s="81"/>
      <c r="G72" s="82"/>
      <c r="H72" s="20">
        <f>IFERROR(SUMIF('4. Student Costs'!$A:$A,$A72,'4. Student Costs'!W:W),"")</f>
        <v>0</v>
      </c>
      <c r="I72" s="15">
        <f>IFERROR(SUMIF('4. Student Costs'!$A:$A,$A72,'4. Student Costs'!X:X),"")</f>
        <v>0</v>
      </c>
      <c r="J72" s="19">
        <f>IFERROR(SUMIF('4. Student Costs'!$A:$A,$A72,'4. Student Costs'!Y:Y),"")</f>
        <v>0</v>
      </c>
      <c r="K72" s="20">
        <f t="shared" si="3"/>
        <v>0</v>
      </c>
      <c r="L72" s="15">
        <f t="shared" si="0"/>
        <v>0</v>
      </c>
      <c r="M72" s="19">
        <f t="shared" si="1"/>
        <v>0</v>
      </c>
      <c r="N72" s="23">
        <f t="shared" si="4"/>
        <v>0</v>
      </c>
      <c r="O72" s="20">
        <f t="shared" si="2"/>
        <v>0</v>
      </c>
      <c r="P72" s="4">
        <f t="shared" si="5"/>
        <v>0</v>
      </c>
      <c r="Q72" s="242"/>
      <c r="R72" s="82"/>
      <c r="S72" s="15">
        <f t="shared" si="6"/>
        <v>0</v>
      </c>
      <c r="T72" s="19">
        <f t="shared" si="7"/>
        <v>0</v>
      </c>
      <c r="U72" s="15">
        <f t="shared" si="8"/>
        <v>0</v>
      </c>
      <c r="V72" s="15">
        <f t="shared" si="9"/>
        <v>0</v>
      </c>
    </row>
    <row r="73" spans="1:22" x14ac:dyDescent="0.4">
      <c r="A73" s="78"/>
      <c r="B73" s="79"/>
      <c r="C73" s="79"/>
      <c r="D73" s="80"/>
      <c r="E73" s="81"/>
      <c r="F73" s="81"/>
      <c r="G73" s="82"/>
      <c r="H73" s="20">
        <f>IFERROR(SUMIF('4. Student Costs'!$A:$A,$A73,'4. Student Costs'!W:W),"")</f>
        <v>0</v>
      </c>
      <c r="I73" s="15">
        <f>IFERROR(SUMIF('4. Student Costs'!$A:$A,$A73,'4. Student Costs'!X:X),"")</f>
        <v>0</v>
      </c>
      <c r="J73" s="19">
        <f>IFERROR(SUMIF('4. Student Costs'!$A:$A,$A73,'4. Student Costs'!Y:Y),"")</f>
        <v>0</v>
      </c>
      <c r="K73" s="20">
        <f t="shared" si="3"/>
        <v>0</v>
      </c>
      <c r="L73" s="15">
        <f t="shared" si="0"/>
        <v>0</v>
      </c>
      <c r="M73" s="19">
        <f t="shared" si="1"/>
        <v>0</v>
      </c>
      <c r="N73" s="23">
        <f t="shared" si="4"/>
        <v>0</v>
      </c>
      <c r="O73" s="20">
        <f t="shared" si="2"/>
        <v>0</v>
      </c>
      <c r="P73" s="4">
        <f t="shared" si="5"/>
        <v>0</v>
      </c>
      <c r="Q73" s="242"/>
      <c r="R73" s="82"/>
      <c r="S73" s="15">
        <f t="shared" si="6"/>
        <v>0</v>
      </c>
      <c r="T73" s="19">
        <f t="shared" si="7"/>
        <v>0</v>
      </c>
      <c r="U73" s="15">
        <f t="shared" si="8"/>
        <v>0</v>
      </c>
      <c r="V73" s="15">
        <f t="shared" si="9"/>
        <v>0</v>
      </c>
    </row>
    <row r="74" spans="1:22" x14ac:dyDescent="0.4">
      <c r="A74" s="78"/>
      <c r="B74" s="79"/>
      <c r="C74" s="79"/>
      <c r="D74" s="80"/>
      <c r="E74" s="81"/>
      <c r="F74" s="81"/>
      <c r="G74" s="82"/>
      <c r="H74" s="20">
        <f>IFERROR(SUMIF('4. Student Costs'!$A:$A,$A74,'4. Student Costs'!W:W),"")</f>
        <v>0</v>
      </c>
      <c r="I74" s="15">
        <f>IFERROR(SUMIF('4. Student Costs'!$A:$A,$A74,'4. Student Costs'!X:X),"")</f>
        <v>0</v>
      </c>
      <c r="J74" s="19">
        <f>IFERROR(SUMIF('4. Student Costs'!$A:$A,$A74,'4. Student Costs'!Y:Y),"")</f>
        <v>0</v>
      </c>
      <c r="K74" s="20">
        <f t="shared" si="3"/>
        <v>0</v>
      </c>
      <c r="L74" s="15">
        <f t="shared" si="0"/>
        <v>0</v>
      </c>
      <c r="M74" s="19">
        <f t="shared" si="1"/>
        <v>0</v>
      </c>
      <c r="N74" s="23">
        <f t="shared" si="4"/>
        <v>0</v>
      </c>
      <c r="O74" s="20">
        <f t="shared" si="2"/>
        <v>0</v>
      </c>
      <c r="P74" s="4">
        <f t="shared" si="5"/>
        <v>0</v>
      </c>
      <c r="Q74" s="242"/>
      <c r="R74" s="82"/>
      <c r="S74" s="15">
        <f t="shared" si="6"/>
        <v>0</v>
      </c>
      <c r="T74" s="19">
        <f t="shared" si="7"/>
        <v>0</v>
      </c>
      <c r="U74" s="15">
        <f t="shared" si="8"/>
        <v>0</v>
      </c>
      <c r="V74" s="15">
        <f t="shared" si="9"/>
        <v>0</v>
      </c>
    </row>
    <row r="75" spans="1:22" x14ac:dyDescent="0.4">
      <c r="A75" s="78"/>
      <c r="B75" s="79"/>
      <c r="C75" s="79"/>
      <c r="D75" s="80"/>
      <c r="E75" s="81"/>
      <c r="F75" s="81"/>
      <c r="G75" s="82"/>
      <c r="H75" s="20">
        <f>IFERROR(SUMIF('4. Student Costs'!$A:$A,$A75,'4. Student Costs'!W:W),"")</f>
        <v>0</v>
      </c>
      <c r="I75" s="15">
        <f>IFERROR(SUMIF('4. Student Costs'!$A:$A,$A75,'4. Student Costs'!X:X),"")</f>
        <v>0</v>
      </c>
      <c r="J75" s="19">
        <f>IFERROR(SUMIF('4. Student Costs'!$A:$A,$A75,'4. Student Costs'!Y:Y),"")</f>
        <v>0</v>
      </c>
      <c r="K75" s="20">
        <f t="shared" si="3"/>
        <v>0</v>
      </c>
      <c r="L75" s="15">
        <f t="shared" si="0"/>
        <v>0</v>
      </c>
      <c r="M75" s="19">
        <f t="shared" si="1"/>
        <v>0</v>
      </c>
      <c r="N75" s="23">
        <f t="shared" si="4"/>
        <v>0</v>
      </c>
      <c r="O75" s="20">
        <f t="shared" si="2"/>
        <v>0</v>
      </c>
      <c r="P75" s="4">
        <f t="shared" si="5"/>
        <v>0</v>
      </c>
      <c r="Q75" s="242"/>
      <c r="R75" s="82"/>
      <c r="S75" s="15">
        <f t="shared" si="6"/>
        <v>0</v>
      </c>
      <c r="T75" s="19">
        <f t="shared" si="7"/>
        <v>0</v>
      </c>
      <c r="U75" s="15">
        <f t="shared" si="8"/>
        <v>0</v>
      </c>
      <c r="V75" s="15">
        <f t="shared" si="9"/>
        <v>0</v>
      </c>
    </row>
    <row r="76" spans="1:22" x14ac:dyDescent="0.4">
      <c r="A76" s="78"/>
      <c r="B76" s="79"/>
      <c r="C76" s="79"/>
      <c r="D76" s="80"/>
      <c r="E76" s="81"/>
      <c r="F76" s="81"/>
      <c r="G76" s="82"/>
      <c r="H76" s="20">
        <f>IFERROR(SUMIF('4. Student Costs'!$A:$A,$A76,'4. Student Costs'!W:W),"")</f>
        <v>0</v>
      </c>
      <c r="I76" s="15">
        <f>IFERROR(SUMIF('4. Student Costs'!$A:$A,$A76,'4. Student Costs'!X:X),"")</f>
        <v>0</v>
      </c>
      <c r="J76" s="19">
        <f>IFERROR(SUMIF('4. Student Costs'!$A:$A,$A76,'4. Student Costs'!Y:Y),"")</f>
        <v>0</v>
      </c>
      <c r="K76" s="20">
        <f t="shared" ref="K76:K139" si="10">IFERROR($G76*rate_ss_aid,0)</f>
        <v>0</v>
      </c>
      <c r="L76" s="15">
        <f t="shared" ref="L76:L139" si="11">IFERROR($G76*rate_ss_local,0)</f>
        <v>0</v>
      </c>
      <c r="M76" s="19">
        <f t="shared" ref="M76:M139" si="12">IFERROR($G76*rate_ss_grant,0)</f>
        <v>0</v>
      </c>
      <c r="N76" s="23">
        <f t="shared" si="4"/>
        <v>0</v>
      </c>
      <c r="O76" s="20">
        <f t="shared" ref="O76:O139" si="13">IFERROR(ROUND((H76+K76)*sped_rate,2),0)</f>
        <v>0</v>
      </c>
      <c r="P76" s="4">
        <f t="shared" si="5"/>
        <v>0</v>
      </c>
      <c r="Q76" s="242"/>
      <c r="R76" s="82"/>
      <c r="S76" s="15">
        <f t="shared" si="6"/>
        <v>0</v>
      </c>
      <c r="T76" s="19">
        <f t="shared" si="7"/>
        <v>0</v>
      </c>
      <c r="U76" s="15">
        <f t="shared" si="8"/>
        <v>0</v>
      </c>
      <c r="V76" s="15">
        <f t="shared" si="9"/>
        <v>0</v>
      </c>
    </row>
    <row r="77" spans="1:22" x14ac:dyDescent="0.4">
      <c r="A77" s="78"/>
      <c r="B77" s="79"/>
      <c r="C77" s="79"/>
      <c r="D77" s="80"/>
      <c r="E77" s="81"/>
      <c r="F77" s="81"/>
      <c r="G77" s="82"/>
      <c r="H77" s="20">
        <f>IFERROR(SUMIF('4. Student Costs'!$A:$A,$A77,'4. Student Costs'!W:W),"")</f>
        <v>0</v>
      </c>
      <c r="I77" s="15">
        <f>IFERROR(SUMIF('4. Student Costs'!$A:$A,$A77,'4. Student Costs'!X:X),"")</f>
        <v>0</v>
      </c>
      <c r="J77" s="19">
        <f>IFERROR(SUMIF('4. Student Costs'!$A:$A,$A77,'4. Student Costs'!Y:Y),"")</f>
        <v>0</v>
      </c>
      <c r="K77" s="20">
        <f t="shared" si="10"/>
        <v>0</v>
      </c>
      <c r="L77" s="15">
        <f t="shared" si="11"/>
        <v>0</v>
      </c>
      <c r="M77" s="19">
        <f t="shared" si="12"/>
        <v>0</v>
      </c>
      <c r="N77" s="23">
        <f t="shared" ref="N77:N140" si="14">SUM(H77:M77)</f>
        <v>0</v>
      </c>
      <c r="O77" s="20">
        <f t="shared" si="13"/>
        <v>0</v>
      </c>
      <c r="P77" s="4">
        <f t="shared" ref="P77:P140" si="15">J77+M77</f>
        <v>0</v>
      </c>
      <c r="Q77" s="242"/>
      <c r="R77" s="82"/>
      <c r="S77" s="15">
        <f t="shared" ref="S77:S140" si="16">SUM(O77:R77)</f>
        <v>0</v>
      </c>
      <c r="T77" s="19">
        <f t="shared" ref="T77:T140" si="17">MAX(0,S77-30000)</f>
        <v>0</v>
      </c>
      <c r="U77" s="15">
        <f t="shared" ref="U77:U140" si="18">MAX(N77-T77-30000,0)</f>
        <v>0</v>
      </c>
      <c r="V77" s="15">
        <f t="shared" ref="V77:V140" si="19">ROUND(U77*0.9,2)</f>
        <v>0</v>
      </c>
    </row>
    <row r="78" spans="1:22" x14ac:dyDescent="0.4">
      <c r="A78" s="78"/>
      <c r="B78" s="79"/>
      <c r="C78" s="79"/>
      <c r="D78" s="80"/>
      <c r="E78" s="81"/>
      <c r="F78" s="81"/>
      <c r="G78" s="82"/>
      <c r="H78" s="20">
        <f>IFERROR(SUMIF('4. Student Costs'!$A:$A,$A78,'4. Student Costs'!W:W),"")</f>
        <v>0</v>
      </c>
      <c r="I78" s="15">
        <f>IFERROR(SUMIF('4. Student Costs'!$A:$A,$A78,'4. Student Costs'!X:X),"")</f>
        <v>0</v>
      </c>
      <c r="J78" s="19">
        <f>IFERROR(SUMIF('4. Student Costs'!$A:$A,$A78,'4. Student Costs'!Y:Y),"")</f>
        <v>0</v>
      </c>
      <c r="K78" s="20">
        <f t="shared" si="10"/>
        <v>0</v>
      </c>
      <c r="L78" s="15">
        <f t="shared" si="11"/>
        <v>0</v>
      </c>
      <c r="M78" s="19">
        <f t="shared" si="12"/>
        <v>0</v>
      </c>
      <c r="N78" s="23">
        <f t="shared" si="14"/>
        <v>0</v>
      </c>
      <c r="O78" s="20">
        <f t="shared" si="13"/>
        <v>0</v>
      </c>
      <c r="P78" s="4">
        <f t="shared" si="15"/>
        <v>0</v>
      </c>
      <c r="Q78" s="242"/>
      <c r="R78" s="82"/>
      <c r="S78" s="15">
        <f t="shared" si="16"/>
        <v>0</v>
      </c>
      <c r="T78" s="19">
        <f t="shared" si="17"/>
        <v>0</v>
      </c>
      <c r="U78" s="15">
        <f t="shared" si="18"/>
        <v>0</v>
      </c>
      <c r="V78" s="15">
        <f t="shared" si="19"/>
        <v>0</v>
      </c>
    </row>
    <row r="79" spans="1:22" x14ac:dyDescent="0.4">
      <c r="A79" s="78"/>
      <c r="B79" s="79"/>
      <c r="C79" s="79"/>
      <c r="D79" s="80"/>
      <c r="E79" s="81"/>
      <c r="F79" s="81"/>
      <c r="G79" s="82"/>
      <c r="H79" s="20">
        <f>IFERROR(SUMIF('4. Student Costs'!$A:$A,$A79,'4. Student Costs'!W:W),"")</f>
        <v>0</v>
      </c>
      <c r="I79" s="15">
        <f>IFERROR(SUMIF('4. Student Costs'!$A:$A,$A79,'4. Student Costs'!X:X),"")</f>
        <v>0</v>
      </c>
      <c r="J79" s="19">
        <f>IFERROR(SUMIF('4. Student Costs'!$A:$A,$A79,'4. Student Costs'!Y:Y),"")</f>
        <v>0</v>
      </c>
      <c r="K79" s="20">
        <f t="shared" si="10"/>
        <v>0</v>
      </c>
      <c r="L79" s="15">
        <f t="shared" si="11"/>
        <v>0</v>
      </c>
      <c r="M79" s="19">
        <f t="shared" si="12"/>
        <v>0</v>
      </c>
      <c r="N79" s="23">
        <f t="shared" si="14"/>
        <v>0</v>
      </c>
      <c r="O79" s="20">
        <f t="shared" si="13"/>
        <v>0</v>
      </c>
      <c r="P79" s="4">
        <f t="shared" si="15"/>
        <v>0</v>
      </c>
      <c r="Q79" s="242"/>
      <c r="R79" s="82"/>
      <c r="S79" s="15">
        <f t="shared" si="16"/>
        <v>0</v>
      </c>
      <c r="T79" s="19">
        <f t="shared" si="17"/>
        <v>0</v>
      </c>
      <c r="U79" s="15">
        <f t="shared" si="18"/>
        <v>0</v>
      </c>
      <c r="V79" s="15">
        <f t="shared" si="19"/>
        <v>0</v>
      </c>
    </row>
    <row r="80" spans="1:22" x14ac:dyDescent="0.4">
      <c r="A80" s="78"/>
      <c r="B80" s="79"/>
      <c r="C80" s="79"/>
      <c r="D80" s="80"/>
      <c r="E80" s="81"/>
      <c r="F80" s="81"/>
      <c r="G80" s="82"/>
      <c r="H80" s="20">
        <f>IFERROR(SUMIF('4. Student Costs'!$A:$A,$A80,'4. Student Costs'!W:W),"")</f>
        <v>0</v>
      </c>
      <c r="I80" s="15">
        <f>IFERROR(SUMIF('4. Student Costs'!$A:$A,$A80,'4. Student Costs'!X:X),"")</f>
        <v>0</v>
      </c>
      <c r="J80" s="19">
        <f>IFERROR(SUMIF('4. Student Costs'!$A:$A,$A80,'4. Student Costs'!Y:Y),"")</f>
        <v>0</v>
      </c>
      <c r="K80" s="20">
        <f t="shared" si="10"/>
        <v>0</v>
      </c>
      <c r="L80" s="15">
        <f t="shared" si="11"/>
        <v>0</v>
      </c>
      <c r="M80" s="19">
        <f t="shared" si="12"/>
        <v>0</v>
      </c>
      <c r="N80" s="23">
        <f t="shared" si="14"/>
        <v>0</v>
      </c>
      <c r="O80" s="20">
        <f t="shared" si="13"/>
        <v>0</v>
      </c>
      <c r="P80" s="4">
        <f t="shared" si="15"/>
        <v>0</v>
      </c>
      <c r="Q80" s="242"/>
      <c r="R80" s="82"/>
      <c r="S80" s="15">
        <f t="shared" si="16"/>
        <v>0</v>
      </c>
      <c r="T80" s="19">
        <f t="shared" si="17"/>
        <v>0</v>
      </c>
      <c r="U80" s="15">
        <f t="shared" si="18"/>
        <v>0</v>
      </c>
      <c r="V80" s="15">
        <f t="shared" si="19"/>
        <v>0</v>
      </c>
    </row>
    <row r="81" spans="1:22" x14ac:dyDescent="0.4">
      <c r="A81" s="78"/>
      <c r="B81" s="79"/>
      <c r="C81" s="79"/>
      <c r="D81" s="80"/>
      <c r="E81" s="81"/>
      <c r="F81" s="81"/>
      <c r="G81" s="82"/>
      <c r="H81" s="20">
        <f>IFERROR(SUMIF('4. Student Costs'!$A:$A,$A81,'4. Student Costs'!W:W),"")</f>
        <v>0</v>
      </c>
      <c r="I81" s="15">
        <f>IFERROR(SUMIF('4. Student Costs'!$A:$A,$A81,'4. Student Costs'!X:X),"")</f>
        <v>0</v>
      </c>
      <c r="J81" s="19">
        <f>IFERROR(SUMIF('4. Student Costs'!$A:$A,$A81,'4. Student Costs'!Y:Y),"")</f>
        <v>0</v>
      </c>
      <c r="K81" s="20">
        <f t="shared" si="10"/>
        <v>0</v>
      </c>
      <c r="L81" s="15">
        <f t="shared" si="11"/>
        <v>0</v>
      </c>
      <c r="M81" s="19">
        <f t="shared" si="12"/>
        <v>0</v>
      </c>
      <c r="N81" s="23">
        <f t="shared" si="14"/>
        <v>0</v>
      </c>
      <c r="O81" s="20">
        <f t="shared" si="13"/>
        <v>0</v>
      </c>
      <c r="P81" s="4">
        <f t="shared" si="15"/>
        <v>0</v>
      </c>
      <c r="Q81" s="242"/>
      <c r="R81" s="82"/>
      <c r="S81" s="15">
        <f t="shared" si="16"/>
        <v>0</v>
      </c>
      <c r="T81" s="19">
        <f t="shared" si="17"/>
        <v>0</v>
      </c>
      <c r="U81" s="15">
        <f t="shared" si="18"/>
        <v>0</v>
      </c>
      <c r="V81" s="15">
        <f t="shared" si="19"/>
        <v>0</v>
      </c>
    </row>
    <row r="82" spans="1:22" x14ac:dyDescent="0.4">
      <c r="A82" s="78"/>
      <c r="B82" s="79"/>
      <c r="C82" s="79"/>
      <c r="D82" s="80"/>
      <c r="E82" s="81"/>
      <c r="F82" s="81"/>
      <c r="G82" s="82"/>
      <c r="H82" s="20">
        <f>IFERROR(SUMIF('4. Student Costs'!$A:$A,$A82,'4. Student Costs'!W:W),"")</f>
        <v>0</v>
      </c>
      <c r="I82" s="15">
        <f>IFERROR(SUMIF('4. Student Costs'!$A:$A,$A82,'4. Student Costs'!X:X),"")</f>
        <v>0</v>
      </c>
      <c r="J82" s="19">
        <f>IFERROR(SUMIF('4. Student Costs'!$A:$A,$A82,'4. Student Costs'!Y:Y),"")</f>
        <v>0</v>
      </c>
      <c r="K82" s="20">
        <f t="shared" si="10"/>
        <v>0</v>
      </c>
      <c r="L82" s="15">
        <f t="shared" si="11"/>
        <v>0</v>
      </c>
      <c r="M82" s="19">
        <f t="shared" si="12"/>
        <v>0</v>
      </c>
      <c r="N82" s="23">
        <f t="shared" si="14"/>
        <v>0</v>
      </c>
      <c r="O82" s="20">
        <f t="shared" si="13"/>
        <v>0</v>
      </c>
      <c r="P82" s="4">
        <f t="shared" si="15"/>
        <v>0</v>
      </c>
      <c r="Q82" s="242"/>
      <c r="R82" s="82"/>
      <c r="S82" s="15">
        <f t="shared" si="16"/>
        <v>0</v>
      </c>
      <c r="T82" s="19">
        <f t="shared" si="17"/>
        <v>0</v>
      </c>
      <c r="U82" s="15">
        <f t="shared" si="18"/>
        <v>0</v>
      </c>
      <c r="V82" s="15">
        <f t="shared" si="19"/>
        <v>0</v>
      </c>
    </row>
    <row r="83" spans="1:22" x14ac:dyDescent="0.4">
      <c r="A83" s="78"/>
      <c r="B83" s="79"/>
      <c r="C83" s="79"/>
      <c r="D83" s="80"/>
      <c r="E83" s="81"/>
      <c r="F83" s="81"/>
      <c r="G83" s="82"/>
      <c r="H83" s="20">
        <f>IFERROR(SUMIF('4. Student Costs'!$A:$A,$A83,'4. Student Costs'!W:W),"")</f>
        <v>0</v>
      </c>
      <c r="I83" s="15">
        <f>IFERROR(SUMIF('4. Student Costs'!$A:$A,$A83,'4. Student Costs'!X:X),"")</f>
        <v>0</v>
      </c>
      <c r="J83" s="19">
        <f>IFERROR(SUMIF('4. Student Costs'!$A:$A,$A83,'4. Student Costs'!Y:Y),"")</f>
        <v>0</v>
      </c>
      <c r="K83" s="20">
        <f t="shared" si="10"/>
        <v>0</v>
      </c>
      <c r="L83" s="15">
        <f t="shared" si="11"/>
        <v>0</v>
      </c>
      <c r="M83" s="19">
        <f t="shared" si="12"/>
        <v>0</v>
      </c>
      <c r="N83" s="23">
        <f t="shared" si="14"/>
        <v>0</v>
      </c>
      <c r="O83" s="20">
        <f t="shared" si="13"/>
        <v>0</v>
      </c>
      <c r="P83" s="4">
        <f t="shared" si="15"/>
        <v>0</v>
      </c>
      <c r="Q83" s="242"/>
      <c r="R83" s="82"/>
      <c r="S83" s="15">
        <f t="shared" si="16"/>
        <v>0</v>
      </c>
      <c r="T83" s="19">
        <f t="shared" si="17"/>
        <v>0</v>
      </c>
      <c r="U83" s="15">
        <f t="shared" si="18"/>
        <v>0</v>
      </c>
      <c r="V83" s="15">
        <f t="shared" si="19"/>
        <v>0</v>
      </c>
    </row>
    <row r="84" spans="1:22" x14ac:dyDescent="0.4">
      <c r="A84" s="78"/>
      <c r="B84" s="79"/>
      <c r="C84" s="79"/>
      <c r="D84" s="80"/>
      <c r="E84" s="81"/>
      <c r="F84" s="81"/>
      <c r="G84" s="82"/>
      <c r="H84" s="20">
        <f>IFERROR(SUMIF('4. Student Costs'!$A:$A,$A84,'4. Student Costs'!W:W),"")</f>
        <v>0</v>
      </c>
      <c r="I84" s="15">
        <f>IFERROR(SUMIF('4. Student Costs'!$A:$A,$A84,'4. Student Costs'!X:X),"")</f>
        <v>0</v>
      </c>
      <c r="J84" s="19">
        <f>IFERROR(SUMIF('4. Student Costs'!$A:$A,$A84,'4. Student Costs'!Y:Y),"")</f>
        <v>0</v>
      </c>
      <c r="K84" s="20">
        <f t="shared" si="10"/>
        <v>0</v>
      </c>
      <c r="L84" s="15">
        <f t="shared" si="11"/>
        <v>0</v>
      </c>
      <c r="M84" s="19">
        <f t="shared" si="12"/>
        <v>0</v>
      </c>
      <c r="N84" s="23">
        <f t="shared" si="14"/>
        <v>0</v>
      </c>
      <c r="O84" s="20">
        <f t="shared" si="13"/>
        <v>0</v>
      </c>
      <c r="P84" s="4">
        <f t="shared" si="15"/>
        <v>0</v>
      </c>
      <c r="Q84" s="242"/>
      <c r="R84" s="82"/>
      <c r="S84" s="15">
        <f t="shared" si="16"/>
        <v>0</v>
      </c>
      <c r="T84" s="19">
        <f t="shared" si="17"/>
        <v>0</v>
      </c>
      <c r="U84" s="15">
        <f t="shared" si="18"/>
        <v>0</v>
      </c>
      <c r="V84" s="15">
        <f t="shared" si="19"/>
        <v>0</v>
      </c>
    </row>
    <row r="85" spans="1:22" x14ac:dyDescent="0.4">
      <c r="A85" s="78"/>
      <c r="B85" s="79"/>
      <c r="C85" s="79"/>
      <c r="D85" s="80"/>
      <c r="E85" s="81"/>
      <c r="F85" s="81"/>
      <c r="G85" s="82"/>
      <c r="H85" s="20">
        <f>IFERROR(SUMIF('4. Student Costs'!$A:$A,$A85,'4. Student Costs'!W:W),"")</f>
        <v>0</v>
      </c>
      <c r="I85" s="15">
        <f>IFERROR(SUMIF('4. Student Costs'!$A:$A,$A85,'4. Student Costs'!X:X),"")</f>
        <v>0</v>
      </c>
      <c r="J85" s="19">
        <f>IFERROR(SUMIF('4. Student Costs'!$A:$A,$A85,'4. Student Costs'!Y:Y),"")</f>
        <v>0</v>
      </c>
      <c r="K85" s="20">
        <f t="shared" si="10"/>
        <v>0</v>
      </c>
      <c r="L85" s="15">
        <f t="shared" si="11"/>
        <v>0</v>
      </c>
      <c r="M85" s="19">
        <f t="shared" si="12"/>
        <v>0</v>
      </c>
      <c r="N85" s="23">
        <f t="shared" si="14"/>
        <v>0</v>
      </c>
      <c r="O85" s="20">
        <f t="shared" si="13"/>
        <v>0</v>
      </c>
      <c r="P85" s="4">
        <f t="shared" si="15"/>
        <v>0</v>
      </c>
      <c r="Q85" s="242"/>
      <c r="R85" s="82"/>
      <c r="S85" s="15">
        <f t="shared" si="16"/>
        <v>0</v>
      </c>
      <c r="T85" s="19">
        <f t="shared" si="17"/>
        <v>0</v>
      </c>
      <c r="U85" s="15">
        <f t="shared" si="18"/>
        <v>0</v>
      </c>
      <c r="V85" s="15">
        <f t="shared" si="19"/>
        <v>0</v>
      </c>
    </row>
    <row r="86" spans="1:22" x14ac:dyDescent="0.4">
      <c r="A86" s="78"/>
      <c r="B86" s="79"/>
      <c r="C86" s="79"/>
      <c r="D86" s="80"/>
      <c r="E86" s="81"/>
      <c r="F86" s="81"/>
      <c r="G86" s="82"/>
      <c r="H86" s="20">
        <f>IFERROR(SUMIF('4. Student Costs'!$A:$A,$A86,'4. Student Costs'!W:W),"")</f>
        <v>0</v>
      </c>
      <c r="I86" s="15">
        <f>IFERROR(SUMIF('4. Student Costs'!$A:$A,$A86,'4. Student Costs'!X:X),"")</f>
        <v>0</v>
      </c>
      <c r="J86" s="19">
        <f>IFERROR(SUMIF('4. Student Costs'!$A:$A,$A86,'4. Student Costs'!Y:Y),"")</f>
        <v>0</v>
      </c>
      <c r="K86" s="20">
        <f t="shared" si="10"/>
        <v>0</v>
      </c>
      <c r="L86" s="15">
        <f t="shared" si="11"/>
        <v>0</v>
      </c>
      <c r="M86" s="19">
        <f t="shared" si="12"/>
        <v>0</v>
      </c>
      <c r="N86" s="23">
        <f t="shared" si="14"/>
        <v>0</v>
      </c>
      <c r="O86" s="20">
        <f t="shared" si="13"/>
        <v>0</v>
      </c>
      <c r="P86" s="4">
        <f t="shared" si="15"/>
        <v>0</v>
      </c>
      <c r="Q86" s="242"/>
      <c r="R86" s="82"/>
      <c r="S86" s="15">
        <f t="shared" si="16"/>
        <v>0</v>
      </c>
      <c r="T86" s="19">
        <f t="shared" si="17"/>
        <v>0</v>
      </c>
      <c r="U86" s="15">
        <f t="shared" si="18"/>
        <v>0</v>
      </c>
      <c r="V86" s="15">
        <f t="shared" si="19"/>
        <v>0</v>
      </c>
    </row>
    <row r="87" spans="1:22" x14ac:dyDescent="0.4">
      <c r="A87" s="78"/>
      <c r="B87" s="79"/>
      <c r="C87" s="79"/>
      <c r="D87" s="80"/>
      <c r="E87" s="81"/>
      <c r="F87" s="81"/>
      <c r="G87" s="82"/>
      <c r="H87" s="20">
        <f>IFERROR(SUMIF('4. Student Costs'!$A:$A,$A87,'4. Student Costs'!W:W),"")</f>
        <v>0</v>
      </c>
      <c r="I87" s="15">
        <f>IFERROR(SUMIF('4. Student Costs'!$A:$A,$A87,'4. Student Costs'!X:X),"")</f>
        <v>0</v>
      </c>
      <c r="J87" s="19">
        <f>IFERROR(SUMIF('4. Student Costs'!$A:$A,$A87,'4. Student Costs'!Y:Y),"")</f>
        <v>0</v>
      </c>
      <c r="K87" s="20">
        <f t="shared" si="10"/>
        <v>0</v>
      </c>
      <c r="L87" s="15">
        <f t="shared" si="11"/>
        <v>0</v>
      </c>
      <c r="M87" s="19">
        <f t="shared" si="12"/>
        <v>0</v>
      </c>
      <c r="N87" s="23">
        <f t="shared" si="14"/>
        <v>0</v>
      </c>
      <c r="O87" s="20">
        <f t="shared" si="13"/>
        <v>0</v>
      </c>
      <c r="P87" s="4">
        <f t="shared" si="15"/>
        <v>0</v>
      </c>
      <c r="Q87" s="242"/>
      <c r="R87" s="82"/>
      <c r="S87" s="15">
        <f t="shared" si="16"/>
        <v>0</v>
      </c>
      <c r="T87" s="19">
        <f t="shared" si="17"/>
        <v>0</v>
      </c>
      <c r="U87" s="15">
        <f t="shared" si="18"/>
        <v>0</v>
      </c>
      <c r="V87" s="15">
        <f t="shared" si="19"/>
        <v>0</v>
      </c>
    </row>
    <row r="88" spans="1:22" x14ac:dyDescent="0.4">
      <c r="A88" s="78"/>
      <c r="B88" s="79"/>
      <c r="C88" s="79"/>
      <c r="D88" s="80"/>
      <c r="E88" s="81"/>
      <c r="F88" s="81"/>
      <c r="G88" s="82"/>
      <c r="H88" s="20">
        <f>IFERROR(SUMIF('4. Student Costs'!$A:$A,$A88,'4. Student Costs'!W:W),"")</f>
        <v>0</v>
      </c>
      <c r="I88" s="15">
        <f>IFERROR(SUMIF('4. Student Costs'!$A:$A,$A88,'4. Student Costs'!X:X),"")</f>
        <v>0</v>
      </c>
      <c r="J88" s="19">
        <f>IFERROR(SUMIF('4. Student Costs'!$A:$A,$A88,'4. Student Costs'!Y:Y),"")</f>
        <v>0</v>
      </c>
      <c r="K88" s="20">
        <f t="shared" si="10"/>
        <v>0</v>
      </c>
      <c r="L88" s="15">
        <f t="shared" si="11"/>
        <v>0</v>
      </c>
      <c r="M88" s="19">
        <f t="shared" si="12"/>
        <v>0</v>
      </c>
      <c r="N88" s="23">
        <f t="shared" si="14"/>
        <v>0</v>
      </c>
      <c r="O88" s="20">
        <f t="shared" si="13"/>
        <v>0</v>
      </c>
      <c r="P88" s="4">
        <f t="shared" si="15"/>
        <v>0</v>
      </c>
      <c r="Q88" s="242"/>
      <c r="R88" s="82"/>
      <c r="S88" s="15">
        <f t="shared" si="16"/>
        <v>0</v>
      </c>
      <c r="T88" s="19">
        <f t="shared" si="17"/>
        <v>0</v>
      </c>
      <c r="U88" s="15">
        <f t="shared" si="18"/>
        <v>0</v>
      </c>
      <c r="V88" s="15">
        <f t="shared" si="19"/>
        <v>0</v>
      </c>
    </row>
    <row r="89" spans="1:22" x14ac:dyDescent="0.4">
      <c r="A89" s="78"/>
      <c r="B89" s="79"/>
      <c r="C89" s="79"/>
      <c r="D89" s="80"/>
      <c r="E89" s="81"/>
      <c r="F89" s="81"/>
      <c r="G89" s="82"/>
      <c r="H89" s="20">
        <f>IFERROR(SUMIF('4. Student Costs'!$A:$A,$A89,'4. Student Costs'!W:W),"")</f>
        <v>0</v>
      </c>
      <c r="I89" s="15">
        <f>IFERROR(SUMIF('4. Student Costs'!$A:$A,$A89,'4. Student Costs'!X:X),"")</f>
        <v>0</v>
      </c>
      <c r="J89" s="19">
        <f>IFERROR(SUMIF('4. Student Costs'!$A:$A,$A89,'4. Student Costs'!Y:Y),"")</f>
        <v>0</v>
      </c>
      <c r="K89" s="20">
        <f t="shared" si="10"/>
        <v>0</v>
      </c>
      <c r="L89" s="15">
        <f t="shared" si="11"/>
        <v>0</v>
      </c>
      <c r="M89" s="19">
        <f t="shared" si="12"/>
        <v>0</v>
      </c>
      <c r="N89" s="23">
        <f t="shared" si="14"/>
        <v>0</v>
      </c>
      <c r="O89" s="20">
        <f t="shared" si="13"/>
        <v>0</v>
      </c>
      <c r="P89" s="4">
        <f t="shared" si="15"/>
        <v>0</v>
      </c>
      <c r="Q89" s="242"/>
      <c r="R89" s="82"/>
      <c r="S89" s="15">
        <f t="shared" si="16"/>
        <v>0</v>
      </c>
      <c r="T89" s="19">
        <f t="shared" si="17"/>
        <v>0</v>
      </c>
      <c r="U89" s="15">
        <f t="shared" si="18"/>
        <v>0</v>
      </c>
      <c r="V89" s="15">
        <f t="shared" si="19"/>
        <v>0</v>
      </c>
    </row>
    <row r="90" spans="1:22" x14ac:dyDescent="0.4">
      <c r="A90" s="78"/>
      <c r="B90" s="79"/>
      <c r="C90" s="79"/>
      <c r="D90" s="80"/>
      <c r="E90" s="81"/>
      <c r="F90" s="81"/>
      <c r="G90" s="82"/>
      <c r="H90" s="20">
        <f>IFERROR(SUMIF('4. Student Costs'!$A:$A,$A90,'4. Student Costs'!W:W),"")</f>
        <v>0</v>
      </c>
      <c r="I90" s="15">
        <f>IFERROR(SUMIF('4. Student Costs'!$A:$A,$A90,'4. Student Costs'!X:X),"")</f>
        <v>0</v>
      </c>
      <c r="J90" s="19">
        <f>IFERROR(SUMIF('4. Student Costs'!$A:$A,$A90,'4. Student Costs'!Y:Y),"")</f>
        <v>0</v>
      </c>
      <c r="K90" s="20">
        <f t="shared" si="10"/>
        <v>0</v>
      </c>
      <c r="L90" s="15">
        <f t="shared" si="11"/>
        <v>0</v>
      </c>
      <c r="M90" s="19">
        <f t="shared" si="12"/>
        <v>0</v>
      </c>
      <c r="N90" s="23">
        <f t="shared" si="14"/>
        <v>0</v>
      </c>
      <c r="O90" s="20">
        <f t="shared" si="13"/>
        <v>0</v>
      </c>
      <c r="P90" s="4">
        <f t="shared" si="15"/>
        <v>0</v>
      </c>
      <c r="Q90" s="242"/>
      <c r="R90" s="82"/>
      <c r="S90" s="15">
        <f t="shared" si="16"/>
        <v>0</v>
      </c>
      <c r="T90" s="19">
        <f t="shared" si="17"/>
        <v>0</v>
      </c>
      <c r="U90" s="15">
        <f t="shared" si="18"/>
        <v>0</v>
      </c>
      <c r="V90" s="15">
        <f t="shared" si="19"/>
        <v>0</v>
      </c>
    </row>
    <row r="91" spans="1:22" x14ac:dyDescent="0.4">
      <c r="A91" s="78"/>
      <c r="B91" s="79"/>
      <c r="C91" s="79"/>
      <c r="D91" s="80"/>
      <c r="E91" s="81"/>
      <c r="F91" s="81"/>
      <c r="G91" s="82"/>
      <c r="H91" s="20">
        <f>IFERROR(SUMIF('4. Student Costs'!$A:$A,$A91,'4. Student Costs'!W:W),"")</f>
        <v>0</v>
      </c>
      <c r="I91" s="15">
        <f>IFERROR(SUMIF('4. Student Costs'!$A:$A,$A91,'4. Student Costs'!X:X),"")</f>
        <v>0</v>
      </c>
      <c r="J91" s="19">
        <f>IFERROR(SUMIF('4. Student Costs'!$A:$A,$A91,'4. Student Costs'!Y:Y),"")</f>
        <v>0</v>
      </c>
      <c r="K91" s="20">
        <f t="shared" si="10"/>
        <v>0</v>
      </c>
      <c r="L91" s="15">
        <f t="shared" si="11"/>
        <v>0</v>
      </c>
      <c r="M91" s="19">
        <f t="shared" si="12"/>
        <v>0</v>
      </c>
      <c r="N91" s="23">
        <f t="shared" si="14"/>
        <v>0</v>
      </c>
      <c r="O91" s="20">
        <f t="shared" si="13"/>
        <v>0</v>
      </c>
      <c r="P91" s="4">
        <f t="shared" si="15"/>
        <v>0</v>
      </c>
      <c r="Q91" s="242"/>
      <c r="R91" s="82"/>
      <c r="S91" s="15">
        <f t="shared" si="16"/>
        <v>0</v>
      </c>
      <c r="T91" s="19">
        <f t="shared" si="17"/>
        <v>0</v>
      </c>
      <c r="U91" s="15">
        <f t="shared" si="18"/>
        <v>0</v>
      </c>
      <c r="V91" s="15">
        <f t="shared" si="19"/>
        <v>0</v>
      </c>
    </row>
    <row r="92" spans="1:22" x14ac:dyDescent="0.4">
      <c r="A92" s="78"/>
      <c r="B92" s="79"/>
      <c r="C92" s="79"/>
      <c r="D92" s="80"/>
      <c r="E92" s="81"/>
      <c r="F92" s="81"/>
      <c r="G92" s="82"/>
      <c r="H92" s="20">
        <f>IFERROR(SUMIF('4. Student Costs'!$A:$A,$A92,'4. Student Costs'!W:W),"")</f>
        <v>0</v>
      </c>
      <c r="I92" s="15">
        <f>IFERROR(SUMIF('4. Student Costs'!$A:$A,$A92,'4. Student Costs'!X:X),"")</f>
        <v>0</v>
      </c>
      <c r="J92" s="19">
        <f>IFERROR(SUMIF('4. Student Costs'!$A:$A,$A92,'4. Student Costs'!Y:Y),"")</f>
        <v>0</v>
      </c>
      <c r="K92" s="20">
        <f t="shared" si="10"/>
        <v>0</v>
      </c>
      <c r="L92" s="15">
        <f t="shared" si="11"/>
        <v>0</v>
      </c>
      <c r="M92" s="19">
        <f t="shared" si="12"/>
        <v>0</v>
      </c>
      <c r="N92" s="23">
        <f t="shared" si="14"/>
        <v>0</v>
      </c>
      <c r="O92" s="20">
        <f t="shared" si="13"/>
        <v>0</v>
      </c>
      <c r="P92" s="4">
        <f t="shared" si="15"/>
        <v>0</v>
      </c>
      <c r="Q92" s="242"/>
      <c r="R92" s="82"/>
      <c r="S92" s="15">
        <f t="shared" si="16"/>
        <v>0</v>
      </c>
      <c r="T92" s="19">
        <f t="shared" si="17"/>
        <v>0</v>
      </c>
      <c r="U92" s="15">
        <f t="shared" si="18"/>
        <v>0</v>
      </c>
      <c r="V92" s="15">
        <f t="shared" si="19"/>
        <v>0</v>
      </c>
    </row>
    <row r="93" spans="1:22" x14ac:dyDescent="0.4">
      <c r="A93" s="78"/>
      <c r="B93" s="79"/>
      <c r="C93" s="79"/>
      <c r="D93" s="80"/>
      <c r="E93" s="81"/>
      <c r="F93" s="81"/>
      <c r="G93" s="82"/>
      <c r="H93" s="20">
        <f>IFERROR(SUMIF('4. Student Costs'!$A:$A,$A93,'4. Student Costs'!W:W),"")</f>
        <v>0</v>
      </c>
      <c r="I93" s="15">
        <f>IFERROR(SUMIF('4. Student Costs'!$A:$A,$A93,'4. Student Costs'!X:X),"")</f>
        <v>0</v>
      </c>
      <c r="J93" s="19">
        <f>IFERROR(SUMIF('4. Student Costs'!$A:$A,$A93,'4. Student Costs'!Y:Y),"")</f>
        <v>0</v>
      </c>
      <c r="K93" s="20">
        <f t="shared" si="10"/>
        <v>0</v>
      </c>
      <c r="L93" s="15">
        <f t="shared" si="11"/>
        <v>0</v>
      </c>
      <c r="M93" s="19">
        <f t="shared" si="12"/>
        <v>0</v>
      </c>
      <c r="N93" s="23">
        <f t="shared" si="14"/>
        <v>0</v>
      </c>
      <c r="O93" s="20">
        <f t="shared" si="13"/>
        <v>0</v>
      </c>
      <c r="P93" s="4">
        <f t="shared" si="15"/>
        <v>0</v>
      </c>
      <c r="Q93" s="242"/>
      <c r="R93" s="82"/>
      <c r="S93" s="15">
        <f t="shared" si="16"/>
        <v>0</v>
      </c>
      <c r="T93" s="19">
        <f t="shared" si="17"/>
        <v>0</v>
      </c>
      <c r="U93" s="15">
        <f t="shared" si="18"/>
        <v>0</v>
      </c>
      <c r="V93" s="15">
        <f t="shared" si="19"/>
        <v>0</v>
      </c>
    </row>
    <row r="94" spans="1:22" x14ac:dyDescent="0.4">
      <c r="A94" s="78"/>
      <c r="B94" s="79"/>
      <c r="C94" s="79"/>
      <c r="D94" s="80"/>
      <c r="E94" s="81"/>
      <c r="F94" s="81"/>
      <c r="G94" s="82"/>
      <c r="H94" s="20">
        <f>IFERROR(SUMIF('4. Student Costs'!$A:$A,$A94,'4. Student Costs'!W:W),"")</f>
        <v>0</v>
      </c>
      <c r="I94" s="15">
        <f>IFERROR(SUMIF('4. Student Costs'!$A:$A,$A94,'4. Student Costs'!X:X),"")</f>
        <v>0</v>
      </c>
      <c r="J94" s="19">
        <f>IFERROR(SUMIF('4. Student Costs'!$A:$A,$A94,'4. Student Costs'!Y:Y),"")</f>
        <v>0</v>
      </c>
      <c r="K94" s="20">
        <f t="shared" si="10"/>
        <v>0</v>
      </c>
      <c r="L94" s="15">
        <f t="shared" si="11"/>
        <v>0</v>
      </c>
      <c r="M94" s="19">
        <f t="shared" si="12"/>
        <v>0</v>
      </c>
      <c r="N94" s="23">
        <f t="shared" si="14"/>
        <v>0</v>
      </c>
      <c r="O94" s="20">
        <f t="shared" si="13"/>
        <v>0</v>
      </c>
      <c r="P94" s="4">
        <f t="shared" si="15"/>
        <v>0</v>
      </c>
      <c r="Q94" s="242"/>
      <c r="R94" s="82"/>
      <c r="S94" s="15">
        <f t="shared" si="16"/>
        <v>0</v>
      </c>
      <c r="T94" s="19">
        <f t="shared" si="17"/>
        <v>0</v>
      </c>
      <c r="U94" s="15">
        <f t="shared" si="18"/>
        <v>0</v>
      </c>
      <c r="V94" s="15">
        <f t="shared" si="19"/>
        <v>0</v>
      </c>
    </row>
    <row r="95" spans="1:22" x14ac:dyDescent="0.4">
      <c r="A95" s="78"/>
      <c r="B95" s="79"/>
      <c r="C95" s="79"/>
      <c r="D95" s="80"/>
      <c r="E95" s="81"/>
      <c r="F95" s="81"/>
      <c r="G95" s="82"/>
      <c r="H95" s="20">
        <f>IFERROR(SUMIF('4. Student Costs'!$A:$A,$A95,'4. Student Costs'!W:W),"")</f>
        <v>0</v>
      </c>
      <c r="I95" s="15">
        <f>IFERROR(SUMIF('4. Student Costs'!$A:$A,$A95,'4. Student Costs'!X:X),"")</f>
        <v>0</v>
      </c>
      <c r="J95" s="19">
        <f>IFERROR(SUMIF('4. Student Costs'!$A:$A,$A95,'4. Student Costs'!Y:Y),"")</f>
        <v>0</v>
      </c>
      <c r="K95" s="20">
        <f t="shared" si="10"/>
        <v>0</v>
      </c>
      <c r="L95" s="15">
        <f t="shared" si="11"/>
        <v>0</v>
      </c>
      <c r="M95" s="19">
        <f t="shared" si="12"/>
        <v>0</v>
      </c>
      <c r="N95" s="23">
        <f t="shared" si="14"/>
        <v>0</v>
      </c>
      <c r="O95" s="20">
        <f t="shared" si="13"/>
        <v>0</v>
      </c>
      <c r="P95" s="4">
        <f t="shared" si="15"/>
        <v>0</v>
      </c>
      <c r="Q95" s="242"/>
      <c r="R95" s="82"/>
      <c r="S95" s="15">
        <f t="shared" si="16"/>
        <v>0</v>
      </c>
      <c r="T95" s="19">
        <f t="shared" si="17"/>
        <v>0</v>
      </c>
      <c r="U95" s="15">
        <f t="shared" si="18"/>
        <v>0</v>
      </c>
      <c r="V95" s="15">
        <f t="shared" si="19"/>
        <v>0</v>
      </c>
    </row>
    <row r="96" spans="1:22" x14ac:dyDescent="0.4">
      <c r="A96" s="78"/>
      <c r="B96" s="79"/>
      <c r="C96" s="79"/>
      <c r="D96" s="80"/>
      <c r="E96" s="81"/>
      <c r="F96" s="81"/>
      <c r="G96" s="82"/>
      <c r="H96" s="20">
        <f>IFERROR(SUMIF('4. Student Costs'!$A:$A,$A96,'4. Student Costs'!W:W),"")</f>
        <v>0</v>
      </c>
      <c r="I96" s="15">
        <f>IFERROR(SUMIF('4. Student Costs'!$A:$A,$A96,'4. Student Costs'!X:X),"")</f>
        <v>0</v>
      </c>
      <c r="J96" s="19">
        <f>IFERROR(SUMIF('4. Student Costs'!$A:$A,$A96,'4. Student Costs'!Y:Y),"")</f>
        <v>0</v>
      </c>
      <c r="K96" s="20">
        <f t="shared" si="10"/>
        <v>0</v>
      </c>
      <c r="L96" s="15">
        <f t="shared" si="11"/>
        <v>0</v>
      </c>
      <c r="M96" s="19">
        <f t="shared" si="12"/>
        <v>0</v>
      </c>
      <c r="N96" s="23">
        <f t="shared" si="14"/>
        <v>0</v>
      </c>
      <c r="O96" s="20">
        <f t="shared" si="13"/>
        <v>0</v>
      </c>
      <c r="P96" s="4">
        <f t="shared" si="15"/>
        <v>0</v>
      </c>
      <c r="Q96" s="242"/>
      <c r="R96" s="82"/>
      <c r="S96" s="15">
        <f t="shared" si="16"/>
        <v>0</v>
      </c>
      <c r="T96" s="19">
        <f t="shared" si="17"/>
        <v>0</v>
      </c>
      <c r="U96" s="15">
        <f t="shared" si="18"/>
        <v>0</v>
      </c>
      <c r="V96" s="15">
        <f t="shared" si="19"/>
        <v>0</v>
      </c>
    </row>
    <row r="97" spans="1:22" x14ac:dyDescent="0.4">
      <c r="A97" s="78"/>
      <c r="B97" s="79"/>
      <c r="C97" s="79"/>
      <c r="D97" s="80"/>
      <c r="E97" s="81"/>
      <c r="F97" s="81"/>
      <c r="G97" s="82"/>
      <c r="H97" s="20">
        <f>IFERROR(SUMIF('4. Student Costs'!$A:$A,$A97,'4. Student Costs'!W:W),"")</f>
        <v>0</v>
      </c>
      <c r="I97" s="15">
        <f>IFERROR(SUMIF('4. Student Costs'!$A:$A,$A97,'4. Student Costs'!X:X),"")</f>
        <v>0</v>
      </c>
      <c r="J97" s="19">
        <f>IFERROR(SUMIF('4. Student Costs'!$A:$A,$A97,'4. Student Costs'!Y:Y),"")</f>
        <v>0</v>
      </c>
      <c r="K97" s="20">
        <f t="shared" si="10"/>
        <v>0</v>
      </c>
      <c r="L97" s="15">
        <f t="shared" si="11"/>
        <v>0</v>
      </c>
      <c r="M97" s="19">
        <f t="shared" si="12"/>
        <v>0</v>
      </c>
      <c r="N97" s="23">
        <f t="shared" si="14"/>
        <v>0</v>
      </c>
      <c r="O97" s="20">
        <f t="shared" si="13"/>
        <v>0</v>
      </c>
      <c r="P97" s="4">
        <f t="shared" si="15"/>
        <v>0</v>
      </c>
      <c r="Q97" s="242"/>
      <c r="R97" s="82"/>
      <c r="S97" s="15">
        <f t="shared" si="16"/>
        <v>0</v>
      </c>
      <c r="T97" s="19">
        <f t="shared" si="17"/>
        <v>0</v>
      </c>
      <c r="U97" s="15">
        <f t="shared" si="18"/>
        <v>0</v>
      </c>
      <c r="V97" s="15">
        <f t="shared" si="19"/>
        <v>0</v>
      </c>
    </row>
    <row r="98" spans="1:22" x14ac:dyDescent="0.4">
      <c r="A98" s="78"/>
      <c r="B98" s="79"/>
      <c r="C98" s="79"/>
      <c r="D98" s="80"/>
      <c r="E98" s="81"/>
      <c r="F98" s="81"/>
      <c r="G98" s="82"/>
      <c r="H98" s="20">
        <f>IFERROR(SUMIF('4. Student Costs'!$A:$A,$A98,'4. Student Costs'!W:W),"")</f>
        <v>0</v>
      </c>
      <c r="I98" s="15">
        <f>IFERROR(SUMIF('4. Student Costs'!$A:$A,$A98,'4. Student Costs'!X:X),"")</f>
        <v>0</v>
      </c>
      <c r="J98" s="19">
        <f>IFERROR(SUMIF('4. Student Costs'!$A:$A,$A98,'4. Student Costs'!Y:Y),"")</f>
        <v>0</v>
      </c>
      <c r="K98" s="20">
        <f t="shared" si="10"/>
        <v>0</v>
      </c>
      <c r="L98" s="15">
        <f t="shared" si="11"/>
        <v>0</v>
      </c>
      <c r="M98" s="19">
        <f t="shared" si="12"/>
        <v>0</v>
      </c>
      <c r="N98" s="23">
        <f t="shared" si="14"/>
        <v>0</v>
      </c>
      <c r="O98" s="20">
        <f t="shared" si="13"/>
        <v>0</v>
      </c>
      <c r="P98" s="4">
        <f t="shared" si="15"/>
        <v>0</v>
      </c>
      <c r="Q98" s="242"/>
      <c r="R98" s="82"/>
      <c r="S98" s="15">
        <f t="shared" si="16"/>
        <v>0</v>
      </c>
      <c r="T98" s="19">
        <f t="shared" si="17"/>
        <v>0</v>
      </c>
      <c r="U98" s="15">
        <f t="shared" si="18"/>
        <v>0</v>
      </c>
      <c r="V98" s="15">
        <f t="shared" si="19"/>
        <v>0</v>
      </c>
    </row>
    <row r="99" spans="1:22" x14ac:dyDescent="0.4">
      <c r="A99" s="78"/>
      <c r="B99" s="79"/>
      <c r="C99" s="79"/>
      <c r="D99" s="80"/>
      <c r="E99" s="81"/>
      <c r="F99" s="81"/>
      <c r="G99" s="82"/>
      <c r="H99" s="20">
        <f>IFERROR(SUMIF('4. Student Costs'!$A:$A,$A99,'4. Student Costs'!W:W),"")</f>
        <v>0</v>
      </c>
      <c r="I99" s="15">
        <f>IFERROR(SUMIF('4. Student Costs'!$A:$A,$A99,'4. Student Costs'!X:X),"")</f>
        <v>0</v>
      </c>
      <c r="J99" s="19">
        <f>IFERROR(SUMIF('4. Student Costs'!$A:$A,$A99,'4. Student Costs'!Y:Y),"")</f>
        <v>0</v>
      </c>
      <c r="K99" s="20">
        <f t="shared" si="10"/>
        <v>0</v>
      </c>
      <c r="L99" s="15">
        <f t="shared" si="11"/>
        <v>0</v>
      </c>
      <c r="M99" s="19">
        <f t="shared" si="12"/>
        <v>0</v>
      </c>
      <c r="N99" s="23">
        <f t="shared" si="14"/>
        <v>0</v>
      </c>
      <c r="O99" s="20">
        <f t="shared" si="13"/>
        <v>0</v>
      </c>
      <c r="P99" s="4">
        <f t="shared" si="15"/>
        <v>0</v>
      </c>
      <c r="Q99" s="242"/>
      <c r="R99" s="82"/>
      <c r="S99" s="15">
        <f t="shared" si="16"/>
        <v>0</v>
      </c>
      <c r="T99" s="19">
        <f t="shared" si="17"/>
        <v>0</v>
      </c>
      <c r="U99" s="15">
        <f t="shared" si="18"/>
        <v>0</v>
      </c>
      <c r="V99" s="15">
        <f t="shared" si="19"/>
        <v>0</v>
      </c>
    </row>
    <row r="100" spans="1:22" x14ac:dyDescent="0.4">
      <c r="A100" s="78"/>
      <c r="B100" s="79"/>
      <c r="C100" s="79"/>
      <c r="D100" s="80"/>
      <c r="E100" s="81"/>
      <c r="F100" s="81"/>
      <c r="G100" s="82"/>
      <c r="H100" s="20">
        <f>IFERROR(SUMIF('4. Student Costs'!$A:$A,$A100,'4. Student Costs'!W:W),"")</f>
        <v>0</v>
      </c>
      <c r="I100" s="15">
        <f>IFERROR(SUMIF('4. Student Costs'!$A:$A,$A100,'4. Student Costs'!X:X),"")</f>
        <v>0</v>
      </c>
      <c r="J100" s="19">
        <f>IFERROR(SUMIF('4. Student Costs'!$A:$A,$A100,'4. Student Costs'!Y:Y),"")</f>
        <v>0</v>
      </c>
      <c r="K100" s="20">
        <f t="shared" si="10"/>
        <v>0</v>
      </c>
      <c r="L100" s="15">
        <f t="shared" si="11"/>
        <v>0</v>
      </c>
      <c r="M100" s="19">
        <f t="shared" si="12"/>
        <v>0</v>
      </c>
      <c r="N100" s="23">
        <f t="shared" si="14"/>
        <v>0</v>
      </c>
      <c r="O100" s="20">
        <f t="shared" si="13"/>
        <v>0</v>
      </c>
      <c r="P100" s="4">
        <f t="shared" si="15"/>
        <v>0</v>
      </c>
      <c r="Q100" s="242"/>
      <c r="R100" s="82"/>
      <c r="S100" s="15">
        <f t="shared" si="16"/>
        <v>0</v>
      </c>
      <c r="T100" s="19">
        <f t="shared" si="17"/>
        <v>0</v>
      </c>
      <c r="U100" s="15">
        <f t="shared" si="18"/>
        <v>0</v>
      </c>
      <c r="V100" s="15">
        <f t="shared" si="19"/>
        <v>0</v>
      </c>
    </row>
    <row r="101" spans="1:22" x14ac:dyDescent="0.4">
      <c r="A101" s="78"/>
      <c r="B101" s="79"/>
      <c r="C101" s="79"/>
      <c r="D101" s="80"/>
      <c r="E101" s="81"/>
      <c r="F101" s="81"/>
      <c r="G101" s="82"/>
      <c r="H101" s="20">
        <f>IFERROR(SUMIF('4. Student Costs'!$A:$A,$A101,'4. Student Costs'!W:W),"")</f>
        <v>0</v>
      </c>
      <c r="I101" s="15">
        <f>IFERROR(SUMIF('4. Student Costs'!$A:$A,$A101,'4. Student Costs'!X:X),"")</f>
        <v>0</v>
      </c>
      <c r="J101" s="19">
        <f>IFERROR(SUMIF('4. Student Costs'!$A:$A,$A101,'4. Student Costs'!Y:Y),"")</f>
        <v>0</v>
      </c>
      <c r="K101" s="20">
        <f t="shared" si="10"/>
        <v>0</v>
      </c>
      <c r="L101" s="15">
        <f t="shared" si="11"/>
        <v>0</v>
      </c>
      <c r="M101" s="19">
        <f t="shared" si="12"/>
        <v>0</v>
      </c>
      <c r="N101" s="23">
        <f t="shared" si="14"/>
        <v>0</v>
      </c>
      <c r="O101" s="20">
        <f t="shared" si="13"/>
        <v>0</v>
      </c>
      <c r="P101" s="4">
        <f t="shared" si="15"/>
        <v>0</v>
      </c>
      <c r="Q101" s="242"/>
      <c r="R101" s="82"/>
      <c r="S101" s="15">
        <f t="shared" si="16"/>
        <v>0</v>
      </c>
      <c r="T101" s="19">
        <f t="shared" si="17"/>
        <v>0</v>
      </c>
      <c r="U101" s="15">
        <f t="shared" si="18"/>
        <v>0</v>
      </c>
      <c r="V101" s="15">
        <f t="shared" si="19"/>
        <v>0</v>
      </c>
    </row>
    <row r="102" spans="1:22" x14ac:dyDescent="0.4">
      <c r="A102" s="78"/>
      <c r="B102" s="79"/>
      <c r="C102" s="79"/>
      <c r="D102" s="80"/>
      <c r="E102" s="81"/>
      <c r="F102" s="81"/>
      <c r="G102" s="82"/>
      <c r="H102" s="20">
        <f>IFERROR(SUMIF('4. Student Costs'!$A:$A,$A102,'4. Student Costs'!W:W),"")</f>
        <v>0</v>
      </c>
      <c r="I102" s="15">
        <f>IFERROR(SUMIF('4. Student Costs'!$A:$A,$A102,'4. Student Costs'!X:X),"")</f>
        <v>0</v>
      </c>
      <c r="J102" s="19">
        <f>IFERROR(SUMIF('4. Student Costs'!$A:$A,$A102,'4. Student Costs'!Y:Y),"")</f>
        <v>0</v>
      </c>
      <c r="K102" s="20">
        <f t="shared" si="10"/>
        <v>0</v>
      </c>
      <c r="L102" s="15">
        <f t="shared" si="11"/>
        <v>0</v>
      </c>
      <c r="M102" s="19">
        <f t="shared" si="12"/>
        <v>0</v>
      </c>
      <c r="N102" s="23">
        <f t="shared" si="14"/>
        <v>0</v>
      </c>
      <c r="O102" s="20">
        <f t="shared" si="13"/>
        <v>0</v>
      </c>
      <c r="P102" s="4">
        <f t="shared" si="15"/>
        <v>0</v>
      </c>
      <c r="Q102" s="242"/>
      <c r="R102" s="82"/>
      <c r="S102" s="15">
        <f t="shared" si="16"/>
        <v>0</v>
      </c>
      <c r="T102" s="19">
        <f t="shared" si="17"/>
        <v>0</v>
      </c>
      <c r="U102" s="15">
        <f t="shared" si="18"/>
        <v>0</v>
      </c>
      <c r="V102" s="15">
        <f t="shared" si="19"/>
        <v>0</v>
      </c>
    </row>
    <row r="103" spans="1:22" x14ac:dyDescent="0.4">
      <c r="A103" s="78"/>
      <c r="B103" s="79"/>
      <c r="C103" s="79"/>
      <c r="D103" s="80"/>
      <c r="E103" s="81"/>
      <c r="F103" s="81"/>
      <c r="G103" s="82"/>
      <c r="H103" s="20">
        <f>IFERROR(SUMIF('4. Student Costs'!$A:$A,$A103,'4. Student Costs'!W:W),"")</f>
        <v>0</v>
      </c>
      <c r="I103" s="15">
        <f>IFERROR(SUMIF('4. Student Costs'!$A:$A,$A103,'4. Student Costs'!X:X),"")</f>
        <v>0</v>
      </c>
      <c r="J103" s="19">
        <f>IFERROR(SUMIF('4. Student Costs'!$A:$A,$A103,'4. Student Costs'!Y:Y),"")</f>
        <v>0</v>
      </c>
      <c r="K103" s="20">
        <f t="shared" si="10"/>
        <v>0</v>
      </c>
      <c r="L103" s="15">
        <f t="shared" si="11"/>
        <v>0</v>
      </c>
      <c r="M103" s="19">
        <f t="shared" si="12"/>
        <v>0</v>
      </c>
      <c r="N103" s="23">
        <f t="shared" si="14"/>
        <v>0</v>
      </c>
      <c r="O103" s="20">
        <f t="shared" si="13"/>
        <v>0</v>
      </c>
      <c r="P103" s="4">
        <f t="shared" si="15"/>
        <v>0</v>
      </c>
      <c r="Q103" s="242"/>
      <c r="R103" s="82"/>
      <c r="S103" s="15">
        <f t="shared" si="16"/>
        <v>0</v>
      </c>
      <c r="T103" s="19">
        <f t="shared" si="17"/>
        <v>0</v>
      </c>
      <c r="U103" s="15">
        <f t="shared" si="18"/>
        <v>0</v>
      </c>
      <c r="V103" s="15">
        <f t="shared" si="19"/>
        <v>0</v>
      </c>
    </row>
    <row r="104" spans="1:22" x14ac:dyDescent="0.4">
      <c r="A104" s="78"/>
      <c r="B104" s="79"/>
      <c r="C104" s="79"/>
      <c r="D104" s="80"/>
      <c r="E104" s="81"/>
      <c r="F104" s="81"/>
      <c r="G104" s="82"/>
      <c r="H104" s="20">
        <f>IFERROR(SUMIF('4. Student Costs'!$A:$A,$A104,'4. Student Costs'!W:W),"")</f>
        <v>0</v>
      </c>
      <c r="I104" s="15">
        <f>IFERROR(SUMIF('4. Student Costs'!$A:$A,$A104,'4. Student Costs'!X:X),"")</f>
        <v>0</v>
      </c>
      <c r="J104" s="19">
        <f>IFERROR(SUMIF('4. Student Costs'!$A:$A,$A104,'4. Student Costs'!Y:Y),"")</f>
        <v>0</v>
      </c>
      <c r="K104" s="20">
        <f t="shared" si="10"/>
        <v>0</v>
      </c>
      <c r="L104" s="15">
        <f t="shared" si="11"/>
        <v>0</v>
      </c>
      <c r="M104" s="19">
        <f t="shared" si="12"/>
        <v>0</v>
      </c>
      <c r="N104" s="23">
        <f t="shared" si="14"/>
        <v>0</v>
      </c>
      <c r="O104" s="20">
        <f t="shared" si="13"/>
        <v>0</v>
      </c>
      <c r="P104" s="4">
        <f t="shared" si="15"/>
        <v>0</v>
      </c>
      <c r="Q104" s="242"/>
      <c r="R104" s="82"/>
      <c r="S104" s="15">
        <f t="shared" si="16"/>
        <v>0</v>
      </c>
      <c r="T104" s="19">
        <f t="shared" si="17"/>
        <v>0</v>
      </c>
      <c r="U104" s="15">
        <f t="shared" si="18"/>
        <v>0</v>
      </c>
      <c r="V104" s="15">
        <f t="shared" si="19"/>
        <v>0</v>
      </c>
    </row>
    <row r="105" spans="1:22" x14ac:dyDescent="0.4">
      <c r="A105" s="78"/>
      <c r="B105" s="79"/>
      <c r="C105" s="79"/>
      <c r="D105" s="80"/>
      <c r="E105" s="81"/>
      <c r="F105" s="81"/>
      <c r="G105" s="82"/>
      <c r="H105" s="20">
        <f>IFERROR(SUMIF('4. Student Costs'!$A:$A,$A105,'4. Student Costs'!W:W),"")</f>
        <v>0</v>
      </c>
      <c r="I105" s="15">
        <f>IFERROR(SUMIF('4. Student Costs'!$A:$A,$A105,'4. Student Costs'!X:X),"")</f>
        <v>0</v>
      </c>
      <c r="J105" s="19">
        <f>IFERROR(SUMIF('4. Student Costs'!$A:$A,$A105,'4. Student Costs'!Y:Y),"")</f>
        <v>0</v>
      </c>
      <c r="K105" s="20">
        <f t="shared" si="10"/>
        <v>0</v>
      </c>
      <c r="L105" s="15">
        <f t="shared" si="11"/>
        <v>0</v>
      </c>
      <c r="M105" s="19">
        <f t="shared" si="12"/>
        <v>0</v>
      </c>
      <c r="N105" s="23">
        <f t="shared" si="14"/>
        <v>0</v>
      </c>
      <c r="O105" s="20">
        <f t="shared" si="13"/>
        <v>0</v>
      </c>
      <c r="P105" s="4">
        <f t="shared" si="15"/>
        <v>0</v>
      </c>
      <c r="Q105" s="242"/>
      <c r="R105" s="82"/>
      <c r="S105" s="15">
        <f t="shared" si="16"/>
        <v>0</v>
      </c>
      <c r="T105" s="19">
        <f t="shared" si="17"/>
        <v>0</v>
      </c>
      <c r="U105" s="15">
        <f t="shared" si="18"/>
        <v>0</v>
      </c>
      <c r="V105" s="15">
        <f t="shared" si="19"/>
        <v>0</v>
      </c>
    </row>
    <row r="106" spans="1:22" x14ac:dyDescent="0.4">
      <c r="A106" s="78"/>
      <c r="B106" s="79"/>
      <c r="C106" s="79"/>
      <c r="D106" s="80"/>
      <c r="E106" s="81"/>
      <c r="F106" s="81"/>
      <c r="G106" s="82"/>
      <c r="H106" s="20">
        <f>IFERROR(SUMIF('4. Student Costs'!$A:$A,$A106,'4. Student Costs'!W:W),"")</f>
        <v>0</v>
      </c>
      <c r="I106" s="15">
        <f>IFERROR(SUMIF('4. Student Costs'!$A:$A,$A106,'4. Student Costs'!X:X),"")</f>
        <v>0</v>
      </c>
      <c r="J106" s="19">
        <f>IFERROR(SUMIF('4. Student Costs'!$A:$A,$A106,'4. Student Costs'!Y:Y),"")</f>
        <v>0</v>
      </c>
      <c r="K106" s="20">
        <f t="shared" si="10"/>
        <v>0</v>
      </c>
      <c r="L106" s="15">
        <f t="shared" si="11"/>
        <v>0</v>
      </c>
      <c r="M106" s="19">
        <f t="shared" si="12"/>
        <v>0</v>
      </c>
      <c r="N106" s="23">
        <f t="shared" si="14"/>
        <v>0</v>
      </c>
      <c r="O106" s="20">
        <f t="shared" si="13"/>
        <v>0</v>
      </c>
      <c r="P106" s="4">
        <f t="shared" si="15"/>
        <v>0</v>
      </c>
      <c r="Q106" s="242"/>
      <c r="R106" s="82"/>
      <c r="S106" s="15">
        <f t="shared" si="16"/>
        <v>0</v>
      </c>
      <c r="T106" s="19">
        <f t="shared" si="17"/>
        <v>0</v>
      </c>
      <c r="U106" s="15">
        <f t="shared" si="18"/>
        <v>0</v>
      </c>
      <c r="V106" s="15">
        <f t="shared" si="19"/>
        <v>0</v>
      </c>
    </row>
    <row r="107" spans="1:22" x14ac:dyDescent="0.4">
      <c r="A107" s="78"/>
      <c r="B107" s="79"/>
      <c r="C107" s="79"/>
      <c r="D107" s="80"/>
      <c r="E107" s="81"/>
      <c r="F107" s="81"/>
      <c r="G107" s="82"/>
      <c r="H107" s="20">
        <f>IFERROR(SUMIF('4. Student Costs'!$A:$A,$A107,'4. Student Costs'!W:W),"")</f>
        <v>0</v>
      </c>
      <c r="I107" s="15">
        <f>IFERROR(SUMIF('4. Student Costs'!$A:$A,$A107,'4. Student Costs'!X:X),"")</f>
        <v>0</v>
      </c>
      <c r="J107" s="19">
        <f>IFERROR(SUMIF('4. Student Costs'!$A:$A,$A107,'4. Student Costs'!Y:Y),"")</f>
        <v>0</v>
      </c>
      <c r="K107" s="20">
        <f t="shared" si="10"/>
        <v>0</v>
      </c>
      <c r="L107" s="15">
        <f t="shared" si="11"/>
        <v>0</v>
      </c>
      <c r="M107" s="19">
        <f t="shared" si="12"/>
        <v>0</v>
      </c>
      <c r="N107" s="23">
        <f t="shared" si="14"/>
        <v>0</v>
      </c>
      <c r="O107" s="20">
        <f t="shared" si="13"/>
        <v>0</v>
      </c>
      <c r="P107" s="4">
        <f t="shared" si="15"/>
        <v>0</v>
      </c>
      <c r="Q107" s="242"/>
      <c r="R107" s="82"/>
      <c r="S107" s="15">
        <f t="shared" si="16"/>
        <v>0</v>
      </c>
      <c r="T107" s="19">
        <f t="shared" si="17"/>
        <v>0</v>
      </c>
      <c r="U107" s="15">
        <f t="shared" si="18"/>
        <v>0</v>
      </c>
      <c r="V107" s="15">
        <f t="shared" si="19"/>
        <v>0</v>
      </c>
    </row>
    <row r="108" spans="1:22" x14ac:dyDescent="0.4">
      <c r="A108" s="78"/>
      <c r="B108" s="79"/>
      <c r="C108" s="79"/>
      <c r="D108" s="80"/>
      <c r="E108" s="81"/>
      <c r="F108" s="81"/>
      <c r="G108" s="82"/>
      <c r="H108" s="20">
        <f>IFERROR(SUMIF('4. Student Costs'!$A:$A,$A108,'4. Student Costs'!W:W),"")</f>
        <v>0</v>
      </c>
      <c r="I108" s="15">
        <f>IFERROR(SUMIF('4. Student Costs'!$A:$A,$A108,'4. Student Costs'!X:X),"")</f>
        <v>0</v>
      </c>
      <c r="J108" s="19">
        <f>IFERROR(SUMIF('4. Student Costs'!$A:$A,$A108,'4. Student Costs'!Y:Y),"")</f>
        <v>0</v>
      </c>
      <c r="K108" s="20">
        <f t="shared" si="10"/>
        <v>0</v>
      </c>
      <c r="L108" s="15">
        <f t="shared" si="11"/>
        <v>0</v>
      </c>
      <c r="M108" s="19">
        <f t="shared" si="12"/>
        <v>0</v>
      </c>
      <c r="N108" s="23">
        <f t="shared" si="14"/>
        <v>0</v>
      </c>
      <c r="O108" s="20">
        <f t="shared" si="13"/>
        <v>0</v>
      </c>
      <c r="P108" s="4">
        <f t="shared" si="15"/>
        <v>0</v>
      </c>
      <c r="Q108" s="242"/>
      <c r="R108" s="82"/>
      <c r="S108" s="15">
        <f t="shared" si="16"/>
        <v>0</v>
      </c>
      <c r="T108" s="19">
        <f t="shared" si="17"/>
        <v>0</v>
      </c>
      <c r="U108" s="15">
        <f t="shared" si="18"/>
        <v>0</v>
      </c>
      <c r="V108" s="15">
        <f t="shared" si="19"/>
        <v>0</v>
      </c>
    </row>
    <row r="109" spans="1:22" x14ac:dyDescent="0.4">
      <c r="A109" s="78"/>
      <c r="B109" s="79"/>
      <c r="C109" s="79"/>
      <c r="D109" s="80"/>
      <c r="E109" s="81"/>
      <c r="F109" s="81"/>
      <c r="G109" s="82"/>
      <c r="H109" s="20">
        <f>IFERROR(SUMIF('4. Student Costs'!$A:$A,$A109,'4. Student Costs'!W:W),"")</f>
        <v>0</v>
      </c>
      <c r="I109" s="15">
        <f>IFERROR(SUMIF('4. Student Costs'!$A:$A,$A109,'4. Student Costs'!X:X),"")</f>
        <v>0</v>
      </c>
      <c r="J109" s="19">
        <f>IFERROR(SUMIF('4. Student Costs'!$A:$A,$A109,'4. Student Costs'!Y:Y),"")</f>
        <v>0</v>
      </c>
      <c r="K109" s="20">
        <f t="shared" si="10"/>
        <v>0</v>
      </c>
      <c r="L109" s="15">
        <f t="shared" si="11"/>
        <v>0</v>
      </c>
      <c r="M109" s="19">
        <f t="shared" si="12"/>
        <v>0</v>
      </c>
      <c r="N109" s="23">
        <f t="shared" si="14"/>
        <v>0</v>
      </c>
      <c r="O109" s="20">
        <f t="shared" si="13"/>
        <v>0</v>
      </c>
      <c r="P109" s="4">
        <f t="shared" si="15"/>
        <v>0</v>
      </c>
      <c r="Q109" s="242"/>
      <c r="R109" s="82"/>
      <c r="S109" s="15">
        <f t="shared" si="16"/>
        <v>0</v>
      </c>
      <c r="T109" s="19">
        <f t="shared" si="17"/>
        <v>0</v>
      </c>
      <c r="U109" s="15">
        <f t="shared" si="18"/>
        <v>0</v>
      </c>
      <c r="V109" s="15">
        <f t="shared" si="19"/>
        <v>0</v>
      </c>
    </row>
    <row r="110" spans="1:22" x14ac:dyDescent="0.4">
      <c r="A110" s="78"/>
      <c r="B110" s="79"/>
      <c r="C110" s="79"/>
      <c r="D110" s="80"/>
      <c r="E110" s="81"/>
      <c r="F110" s="81"/>
      <c r="G110" s="82"/>
      <c r="H110" s="20">
        <f>IFERROR(SUMIF('4. Student Costs'!$A:$A,$A110,'4. Student Costs'!W:W),"")</f>
        <v>0</v>
      </c>
      <c r="I110" s="15">
        <f>IFERROR(SUMIF('4. Student Costs'!$A:$A,$A110,'4. Student Costs'!X:X),"")</f>
        <v>0</v>
      </c>
      <c r="J110" s="19">
        <f>IFERROR(SUMIF('4. Student Costs'!$A:$A,$A110,'4. Student Costs'!Y:Y),"")</f>
        <v>0</v>
      </c>
      <c r="K110" s="20">
        <f t="shared" si="10"/>
        <v>0</v>
      </c>
      <c r="L110" s="15">
        <f t="shared" si="11"/>
        <v>0</v>
      </c>
      <c r="M110" s="19">
        <f t="shared" si="12"/>
        <v>0</v>
      </c>
      <c r="N110" s="23">
        <f t="shared" si="14"/>
        <v>0</v>
      </c>
      <c r="O110" s="20">
        <f t="shared" si="13"/>
        <v>0</v>
      </c>
      <c r="P110" s="4">
        <f t="shared" si="15"/>
        <v>0</v>
      </c>
      <c r="Q110" s="242"/>
      <c r="R110" s="82"/>
      <c r="S110" s="15">
        <f t="shared" si="16"/>
        <v>0</v>
      </c>
      <c r="T110" s="19">
        <f t="shared" si="17"/>
        <v>0</v>
      </c>
      <c r="U110" s="15">
        <f t="shared" si="18"/>
        <v>0</v>
      </c>
      <c r="V110" s="15">
        <f t="shared" si="19"/>
        <v>0</v>
      </c>
    </row>
    <row r="111" spans="1:22" x14ac:dyDescent="0.4">
      <c r="A111" s="78"/>
      <c r="B111" s="79"/>
      <c r="C111" s="79"/>
      <c r="D111" s="80"/>
      <c r="E111" s="81"/>
      <c r="F111" s="81"/>
      <c r="G111" s="82"/>
      <c r="H111" s="20">
        <f>IFERROR(SUMIF('4. Student Costs'!$A:$A,$A111,'4. Student Costs'!W:W),"")</f>
        <v>0</v>
      </c>
      <c r="I111" s="15">
        <f>IFERROR(SUMIF('4. Student Costs'!$A:$A,$A111,'4. Student Costs'!X:X),"")</f>
        <v>0</v>
      </c>
      <c r="J111" s="19">
        <f>IFERROR(SUMIF('4. Student Costs'!$A:$A,$A111,'4. Student Costs'!Y:Y),"")</f>
        <v>0</v>
      </c>
      <c r="K111" s="20">
        <f t="shared" si="10"/>
        <v>0</v>
      </c>
      <c r="L111" s="15">
        <f t="shared" si="11"/>
        <v>0</v>
      </c>
      <c r="M111" s="19">
        <f t="shared" si="12"/>
        <v>0</v>
      </c>
      <c r="N111" s="23">
        <f t="shared" si="14"/>
        <v>0</v>
      </c>
      <c r="O111" s="20">
        <f t="shared" si="13"/>
        <v>0</v>
      </c>
      <c r="P111" s="4">
        <f t="shared" si="15"/>
        <v>0</v>
      </c>
      <c r="Q111" s="242"/>
      <c r="R111" s="82"/>
      <c r="S111" s="15">
        <f t="shared" si="16"/>
        <v>0</v>
      </c>
      <c r="T111" s="19">
        <f t="shared" si="17"/>
        <v>0</v>
      </c>
      <c r="U111" s="15">
        <f t="shared" si="18"/>
        <v>0</v>
      </c>
      <c r="V111" s="15">
        <f t="shared" si="19"/>
        <v>0</v>
      </c>
    </row>
    <row r="112" spans="1:22" x14ac:dyDescent="0.4">
      <c r="A112" s="78"/>
      <c r="B112" s="79"/>
      <c r="C112" s="79"/>
      <c r="D112" s="80"/>
      <c r="E112" s="81"/>
      <c r="F112" s="81"/>
      <c r="G112" s="82"/>
      <c r="H112" s="20">
        <f>IFERROR(SUMIF('4. Student Costs'!$A:$A,$A112,'4. Student Costs'!W:W),"")</f>
        <v>0</v>
      </c>
      <c r="I112" s="15">
        <f>IFERROR(SUMIF('4. Student Costs'!$A:$A,$A112,'4. Student Costs'!X:X),"")</f>
        <v>0</v>
      </c>
      <c r="J112" s="19">
        <f>IFERROR(SUMIF('4. Student Costs'!$A:$A,$A112,'4. Student Costs'!Y:Y),"")</f>
        <v>0</v>
      </c>
      <c r="K112" s="20">
        <f t="shared" si="10"/>
        <v>0</v>
      </c>
      <c r="L112" s="15">
        <f t="shared" si="11"/>
        <v>0</v>
      </c>
      <c r="M112" s="19">
        <f t="shared" si="12"/>
        <v>0</v>
      </c>
      <c r="N112" s="23">
        <f t="shared" si="14"/>
        <v>0</v>
      </c>
      <c r="O112" s="20">
        <f t="shared" si="13"/>
        <v>0</v>
      </c>
      <c r="P112" s="4">
        <f t="shared" si="15"/>
        <v>0</v>
      </c>
      <c r="Q112" s="242"/>
      <c r="R112" s="82"/>
      <c r="S112" s="15">
        <f t="shared" si="16"/>
        <v>0</v>
      </c>
      <c r="T112" s="19">
        <f t="shared" si="17"/>
        <v>0</v>
      </c>
      <c r="U112" s="15">
        <f t="shared" si="18"/>
        <v>0</v>
      </c>
      <c r="V112" s="15">
        <f t="shared" si="19"/>
        <v>0</v>
      </c>
    </row>
    <row r="113" spans="1:22" x14ac:dyDescent="0.4">
      <c r="A113" s="78"/>
      <c r="B113" s="79"/>
      <c r="C113" s="79"/>
      <c r="D113" s="80"/>
      <c r="E113" s="81"/>
      <c r="F113" s="81"/>
      <c r="G113" s="82"/>
      <c r="H113" s="20">
        <f>IFERROR(SUMIF('4. Student Costs'!$A:$A,$A113,'4. Student Costs'!W:W),"")</f>
        <v>0</v>
      </c>
      <c r="I113" s="15">
        <f>IFERROR(SUMIF('4. Student Costs'!$A:$A,$A113,'4. Student Costs'!X:X),"")</f>
        <v>0</v>
      </c>
      <c r="J113" s="19">
        <f>IFERROR(SUMIF('4. Student Costs'!$A:$A,$A113,'4. Student Costs'!Y:Y),"")</f>
        <v>0</v>
      </c>
      <c r="K113" s="20">
        <f t="shared" si="10"/>
        <v>0</v>
      </c>
      <c r="L113" s="15">
        <f t="shared" si="11"/>
        <v>0</v>
      </c>
      <c r="M113" s="19">
        <f t="shared" si="12"/>
        <v>0</v>
      </c>
      <c r="N113" s="23">
        <f t="shared" si="14"/>
        <v>0</v>
      </c>
      <c r="O113" s="20">
        <f t="shared" si="13"/>
        <v>0</v>
      </c>
      <c r="P113" s="4">
        <f t="shared" si="15"/>
        <v>0</v>
      </c>
      <c r="Q113" s="242"/>
      <c r="R113" s="82"/>
      <c r="S113" s="15">
        <f t="shared" si="16"/>
        <v>0</v>
      </c>
      <c r="T113" s="19">
        <f t="shared" si="17"/>
        <v>0</v>
      </c>
      <c r="U113" s="15">
        <f t="shared" si="18"/>
        <v>0</v>
      </c>
      <c r="V113" s="15">
        <f t="shared" si="19"/>
        <v>0</v>
      </c>
    </row>
    <row r="114" spans="1:22" x14ac:dyDescent="0.4">
      <c r="A114" s="78"/>
      <c r="B114" s="79"/>
      <c r="C114" s="79"/>
      <c r="D114" s="80"/>
      <c r="E114" s="81"/>
      <c r="F114" s="81"/>
      <c r="G114" s="82"/>
      <c r="H114" s="20">
        <f>IFERROR(SUMIF('4. Student Costs'!$A:$A,$A114,'4. Student Costs'!W:W),"")</f>
        <v>0</v>
      </c>
      <c r="I114" s="15">
        <f>IFERROR(SUMIF('4. Student Costs'!$A:$A,$A114,'4. Student Costs'!X:X),"")</f>
        <v>0</v>
      </c>
      <c r="J114" s="19">
        <f>IFERROR(SUMIF('4. Student Costs'!$A:$A,$A114,'4. Student Costs'!Y:Y),"")</f>
        <v>0</v>
      </c>
      <c r="K114" s="20">
        <f t="shared" si="10"/>
        <v>0</v>
      </c>
      <c r="L114" s="15">
        <f t="shared" si="11"/>
        <v>0</v>
      </c>
      <c r="M114" s="19">
        <f t="shared" si="12"/>
        <v>0</v>
      </c>
      <c r="N114" s="23">
        <f t="shared" si="14"/>
        <v>0</v>
      </c>
      <c r="O114" s="20">
        <f t="shared" si="13"/>
        <v>0</v>
      </c>
      <c r="P114" s="4">
        <f t="shared" si="15"/>
        <v>0</v>
      </c>
      <c r="Q114" s="242"/>
      <c r="R114" s="82"/>
      <c r="S114" s="15">
        <f t="shared" si="16"/>
        <v>0</v>
      </c>
      <c r="T114" s="19">
        <f t="shared" si="17"/>
        <v>0</v>
      </c>
      <c r="U114" s="15">
        <f t="shared" si="18"/>
        <v>0</v>
      </c>
      <c r="V114" s="15">
        <f t="shared" si="19"/>
        <v>0</v>
      </c>
    </row>
    <row r="115" spans="1:22" x14ac:dyDescent="0.4">
      <c r="A115" s="78"/>
      <c r="B115" s="79"/>
      <c r="C115" s="79"/>
      <c r="D115" s="80"/>
      <c r="E115" s="81"/>
      <c r="F115" s="81"/>
      <c r="G115" s="82"/>
      <c r="H115" s="20">
        <f>IFERROR(SUMIF('4. Student Costs'!$A:$A,$A115,'4. Student Costs'!W:W),"")</f>
        <v>0</v>
      </c>
      <c r="I115" s="15">
        <f>IFERROR(SUMIF('4. Student Costs'!$A:$A,$A115,'4. Student Costs'!X:X),"")</f>
        <v>0</v>
      </c>
      <c r="J115" s="19">
        <f>IFERROR(SUMIF('4. Student Costs'!$A:$A,$A115,'4. Student Costs'!Y:Y),"")</f>
        <v>0</v>
      </c>
      <c r="K115" s="20">
        <f t="shared" si="10"/>
        <v>0</v>
      </c>
      <c r="L115" s="15">
        <f t="shared" si="11"/>
        <v>0</v>
      </c>
      <c r="M115" s="19">
        <f t="shared" si="12"/>
        <v>0</v>
      </c>
      <c r="N115" s="23">
        <f t="shared" si="14"/>
        <v>0</v>
      </c>
      <c r="O115" s="20">
        <f t="shared" si="13"/>
        <v>0</v>
      </c>
      <c r="P115" s="4">
        <f t="shared" si="15"/>
        <v>0</v>
      </c>
      <c r="Q115" s="242"/>
      <c r="R115" s="82"/>
      <c r="S115" s="15">
        <f t="shared" si="16"/>
        <v>0</v>
      </c>
      <c r="T115" s="19">
        <f t="shared" si="17"/>
        <v>0</v>
      </c>
      <c r="U115" s="15">
        <f t="shared" si="18"/>
        <v>0</v>
      </c>
      <c r="V115" s="15">
        <f t="shared" si="19"/>
        <v>0</v>
      </c>
    </row>
    <row r="116" spans="1:22" x14ac:dyDescent="0.4">
      <c r="A116" s="78"/>
      <c r="B116" s="79"/>
      <c r="C116" s="79"/>
      <c r="D116" s="80"/>
      <c r="E116" s="81"/>
      <c r="F116" s="81"/>
      <c r="G116" s="82"/>
      <c r="H116" s="20">
        <f>IFERROR(SUMIF('4. Student Costs'!$A:$A,$A116,'4. Student Costs'!W:W),"")</f>
        <v>0</v>
      </c>
      <c r="I116" s="15">
        <f>IFERROR(SUMIF('4. Student Costs'!$A:$A,$A116,'4. Student Costs'!X:X),"")</f>
        <v>0</v>
      </c>
      <c r="J116" s="19">
        <f>IFERROR(SUMIF('4. Student Costs'!$A:$A,$A116,'4. Student Costs'!Y:Y),"")</f>
        <v>0</v>
      </c>
      <c r="K116" s="20">
        <f t="shared" si="10"/>
        <v>0</v>
      </c>
      <c r="L116" s="15">
        <f t="shared" si="11"/>
        <v>0</v>
      </c>
      <c r="M116" s="19">
        <f t="shared" si="12"/>
        <v>0</v>
      </c>
      <c r="N116" s="23">
        <f t="shared" si="14"/>
        <v>0</v>
      </c>
      <c r="O116" s="20">
        <f t="shared" si="13"/>
        <v>0</v>
      </c>
      <c r="P116" s="4">
        <f t="shared" si="15"/>
        <v>0</v>
      </c>
      <c r="Q116" s="242"/>
      <c r="R116" s="82"/>
      <c r="S116" s="15">
        <f t="shared" si="16"/>
        <v>0</v>
      </c>
      <c r="T116" s="19">
        <f t="shared" si="17"/>
        <v>0</v>
      </c>
      <c r="U116" s="15">
        <f t="shared" si="18"/>
        <v>0</v>
      </c>
      <c r="V116" s="15">
        <f t="shared" si="19"/>
        <v>0</v>
      </c>
    </row>
    <row r="117" spans="1:22" x14ac:dyDescent="0.4">
      <c r="A117" s="78"/>
      <c r="B117" s="79"/>
      <c r="C117" s="79"/>
      <c r="D117" s="80"/>
      <c r="E117" s="81"/>
      <c r="F117" s="81"/>
      <c r="G117" s="82"/>
      <c r="H117" s="20">
        <f>IFERROR(SUMIF('4. Student Costs'!$A:$A,$A117,'4. Student Costs'!W:W),"")</f>
        <v>0</v>
      </c>
      <c r="I117" s="15">
        <f>IFERROR(SUMIF('4. Student Costs'!$A:$A,$A117,'4. Student Costs'!X:X),"")</f>
        <v>0</v>
      </c>
      <c r="J117" s="19">
        <f>IFERROR(SUMIF('4. Student Costs'!$A:$A,$A117,'4. Student Costs'!Y:Y),"")</f>
        <v>0</v>
      </c>
      <c r="K117" s="20">
        <f t="shared" si="10"/>
        <v>0</v>
      </c>
      <c r="L117" s="15">
        <f t="shared" si="11"/>
        <v>0</v>
      </c>
      <c r="M117" s="19">
        <f t="shared" si="12"/>
        <v>0</v>
      </c>
      <c r="N117" s="23">
        <f t="shared" si="14"/>
        <v>0</v>
      </c>
      <c r="O117" s="20">
        <f t="shared" si="13"/>
        <v>0</v>
      </c>
      <c r="P117" s="4">
        <f t="shared" si="15"/>
        <v>0</v>
      </c>
      <c r="Q117" s="242"/>
      <c r="R117" s="82"/>
      <c r="S117" s="15">
        <f t="shared" si="16"/>
        <v>0</v>
      </c>
      <c r="T117" s="19">
        <f t="shared" si="17"/>
        <v>0</v>
      </c>
      <c r="U117" s="15">
        <f t="shared" si="18"/>
        <v>0</v>
      </c>
      <c r="V117" s="15">
        <f t="shared" si="19"/>
        <v>0</v>
      </c>
    </row>
    <row r="118" spans="1:22" x14ac:dyDescent="0.4">
      <c r="A118" s="78"/>
      <c r="B118" s="79"/>
      <c r="C118" s="79"/>
      <c r="D118" s="80"/>
      <c r="E118" s="81"/>
      <c r="F118" s="81"/>
      <c r="G118" s="82"/>
      <c r="H118" s="20">
        <f>IFERROR(SUMIF('4. Student Costs'!$A:$A,$A118,'4. Student Costs'!W:W),"")</f>
        <v>0</v>
      </c>
      <c r="I118" s="15">
        <f>IFERROR(SUMIF('4. Student Costs'!$A:$A,$A118,'4. Student Costs'!X:X),"")</f>
        <v>0</v>
      </c>
      <c r="J118" s="19">
        <f>IFERROR(SUMIF('4. Student Costs'!$A:$A,$A118,'4. Student Costs'!Y:Y),"")</f>
        <v>0</v>
      </c>
      <c r="K118" s="20">
        <f t="shared" si="10"/>
        <v>0</v>
      </c>
      <c r="L118" s="15">
        <f t="shared" si="11"/>
        <v>0</v>
      </c>
      <c r="M118" s="19">
        <f t="shared" si="12"/>
        <v>0</v>
      </c>
      <c r="N118" s="23">
        <f t="shared" si="14"/>
        <v>0</v>
      </c>
      <c r="O118" s="20">
        <f t="shared" si="13"/>
        <v>0</v>
      </c>
      <c r="P118" s="4">
        <f t="shared" si="15"/>
        <v>0</v>
      </c>
      <c r="Q118" s="242"/>
      <c r="R118" s="82"/>
      <c r="S118" s="15">
        <f t="shared" si="16"/>
        <v>0</v>
      </c>
      <c r="T118" s="19">
        <f t="shared" si="17"/>
        <v>0</v>
      </c>
      <c r="U118" s="15">
        <f t="shared" si="18"/>
        <v>0</v>
      </c>
      <c r="V118" s="15">
        <f t="shared" si="19"/>
        <v>0</v>
      </c>
    </row>
    <row r="119" spans="1:22" x14ac:dyDescent="0.4">
      <c r="A119" s="78"/>
      <c r="B119" s="79"/>
      <c r="C119" s="79"/>
      <c r="D119" s="80"/>
      <c r="E119" s="81"/>
      <c r="F119" s="81"/>
      <c r="G119" s="82"/>
      <c r="H119" s="20">
        <f>IFERROR(SUMIF('4. Student Costs'!$A:$A,$A119,'4. Student Costs'!W:W),"")</f>
        <v>0</v>
      </c>
      <c r="I119" s="15">
        <f>IFERROR(SUMIF('4. Student Costs'!$A:$A,$A119,'4. Student Costs'!X:X),"")</f>
        <v>0</v>
      </c>
      <c r="J119" s="19">
        <f>IFERROR(SUMIF('4. Student Costs'!$A:$A,$A119,'4. Student Costs'!Y:Y),"")</f>
        <v>0</v>
      </c>
      <c r="K119" s="20">
        <f t="shared" si="10"/>
        <v>0</v>
      </c>
      <c r="L119" s="15">
        <f t="shared" si="11"/>
        <v>0</v>
      </c>
      <c r="M119" s="19">
        <f t="shared" si="12"/>
        <v>0</v>
      </c>
      <c r="N119" s="23">
        <f t="shared" si="14"/>
        <v>0</v>
      </c>
      <c r="O119" s="20">
        <f t="shared" si="13"/>
        <v>0</v>
      </c>
      <c r="P119" s="4">
        <f t="shared" si="15"/>
        <v>0</v>
      </c>
      <c r="Q119" s="242"/>
      <c r="R119" s="82"/>
      <c r="S119" s="15">
        <f t="shared" si="16"/>
        <v>0</v>
      </c>
      <c r="T119" s="19">
        <f t="shared" si="17"/>
        <v>0</v>
      </c>
      <c r="U119" s="15">
        <f t="shared" si="18"/>
        <v>0</v>
      </c>
      <c r="V119" s="15">
        <f t="shared" si="19"/>
        <v>0</v>
      </c>
    </row>
    <row r="120" spans="1:22" x14ac:dyDescent="0.4">
      <c r="A120" s="78"/>
      <c r="B120" s="79"/>
      <c r="C120" s="79"/>
      <c r="D120" s="80"/>
      <c r="E120" s="81"/>
      <c r="F120" s="81"/>
      <c r="G120" s="82"/>
      <c r="H120" s="20">
        <f>IFERROR(SUMIF('4. Student Costs'!$A:$A,$A120,'4. Student Costs'!W:W),"")</f>
        <v>0</v>
      </c>
      <c r="I120" s="15">
        <f>IFERROR(SUMIF('4. Student Costs'!$A:$A,$A120,'4. Student Costs'!X:X),"")</f>
        <v>0</v>
      </c>
      <c r="J120" s="19">
        <f>IFERROR(SUMIF('4. Student Costs'!$A:$A,$A120,'4. Student Costs'!Y:Y),"")</f>
        <v>0</v>
      </c>
      <c r="K120" s="20">
        <f t="shared" si="10"/>
        <v>0</v>
      </c>
      <c r="L120" s="15">
        <f t="shared" si="11"/>
        <v>0</v>
      </c>
      <c r="M120" s="19">
        <f t="shared" si="12"/>
        <v>0</v>
      </c>
      <c r="N120" s="23">
        <f t="shared" si="14"/>
        <v>0</v>
      </c>
      <c r="O120" s="20">
        <f t="shared" si="13"/>
        <v>0</v>
      </c>
      <c r="P120" s="4">
        <f t="shared" si="15"/>
        <v>0</v>
      </c>
      <c r="Q120" s="242"/>
      <c r="R120" s="82"/>
      <c r="S120" s="15">
        <f t="shared" si="16"/>
        <v>0</v>
      </c>
      <c r="T120" s="19">
        <f t="shared" si="17"/>
        <v>0</v>
      </c>
      <c r="U120" s="15">
        <f t="shared" si="18"/>
        <v>0</v>
      </c>
      <c r="V120" s="15">
        <f t="shared" si="19"/>
        <v>0</v>
      </c>
    </row>
    <row r="121" spans="1:22" x14ac:dyDescent="0.4">
      <c r="A121" s="78"/>
      <c r="B121" s="79"/>
      <c r="C121" s="79"/>
      <c r="D121" s="80"/>
      <c r="E121" s="81"/>
      <c r="F121" s="81"/>
      <c r="G121" s="82"/>
      <c r="H121" s="20">
        <f>IFERROR(SUMIF('4. Student Costs'!$A:$A,$A121,'4. Student Costs'!W:W),"")</f>
        <v>0</v>
      </c>
      <c r="I121" s="15">
        <f>IFERROR(SUMIF('4. Student Costs'!$A:$A,$A121,'4. Student Costs'!X:X),"")</f>
        <v>0</v>
      </c>
      <c r="J121" s="19">
        <f>IFERROR(SUMIF('4. Student Costs'!$A:$A,$A121,'4. Student Costs'!Y:Y),"")</f>
        <v>0</v>
      </c>
      <c r="K121" s="20">
        <f t="shared" si="10"/>
        <v>0</v>
      </c>
      <c r="L121" s="15">
        <f t="shared" si="11"/>
        <v>0</v>
      </c>
      <c r="M121" s="19">
        <f t="shared" si="12"/>
        <v>0</v>
      </c>
      <c r="N121" s="23">
        <f t="shared" si="14"/>
        <v>0</v>
      </c>
      <c r="O121" s="20">
        <f t="shared" si="13"/>
        <v>0</v>
      </c>
      <c r="P121" s="4">
        <f t="shared" si="15"/>
        <v>0</v>
      </c>
      <c r="Q121" s="242"/>
      <c r="R121" s="82"/>
      <c r="S121" s="15">
        <f t="shared" si="16"/>
        <v>0</v>
      </c>
      <c r="T121" s="19">
        <f t="shared" si="17"/>
        <v>0</v>
      </c>
      <c r="U121" s="15">
        <f t="shared" si="18"/>
        <v>0</v>
      </c>
      <c r="V121" s="15">
        <f t="shared" si="19"/>
        <v>0</v>
      </c>
    </row>
    <row r="122" spans="1:22" x14ac:dyDescent="0.4">
      <c r="A122" s="78"/>
      <c r="B122" s="79"/>
      <c r="C122" s="79"/>
      <c r="D122" s="80"/>
      <c r="E122" s="81"/>
      <c r="F122" s="81"/>
      <c r="G122" s="82"/>
      <c r="H122" s="20">
        <f>IFERROR(SUMIF('4. Student Costs'!$A:$A,$A122,'4. Student Costs'!W:W),"")</f>
        <v>0</v>
      </c>
      <c r="I122" s="15">
        <f>IFERROR(SUMIF('4. Student Costs'!$A:$A,$A122,'4. Student Costs'!X:X),"")</f>
        <v>0</v>
      </c>
      <c r="J122" s="19">
        <f>IFERROR(SUMIF('4. Student Costs'!$A:$A,$A122,'4. Student Costs'!Y:Y),"")</f>
        <v>0</v>
      </c>
      <c r="K122" s="20">
        <f t="shared" si="10"/>
        <v>0</v>
      </c>
      <c r="L122" s="15">
        <f t="shared" si="11"/>
        <v>0</v>
      </c>
      <c r="M122" s="19">
        <f t="shared" si="12"/>
        <v>0</v>
      </c>
      <c r="N122" s="23">
        <f t="shared" si="14"/>
        <v>0</v>
      </c>
      <c r="O122" s="20">
        <f t="shared" si="13"/>
        <v>0</v>
      </c>
      <c r="P122" s="4">
        <f t="shared" si="15"/>
        <v>0</v>
      </c>
      <c r="Q122" s="242"/>
      <c r="R122" s="82"/>
      <c r="S122" s="15">
        <f t="shared" si="16"/>
        <v>0</v>
      </c>
      <c r="T122" s="19">
        <f t="shared" si="17"/>
        <v>0</v>
      </c>
      <c r="U122" s="15">
        <f t="shared" si="18"/>
        <v>0</v>
      </c>
      <c r="V122" s="15">
        <f t="shared" si="19"/>
        <v>0</v>
      </c>
    </row>
    <row r="123" spans="1:22" x14ac:dyDescent="0.4">
      <c r="A123" s="78"/>
      <c r="B123" s="79"/>
      <c r="C123" s="79"/>
      <c r="D123" s="80"/>
      <c r="E123" s="81"/>
      <c r="F123" s="81"/>
      <c r="G123" s="82"/>
      <c r="H123" s="20">
        <f>IFERROR(SUMIF('4. Student Costs'!$A:$A,$A123,'4. Student Costs'!W:W),"")</f>
        <v>0</v>
      </c>
      <c r="I123" s="15">
        <f>IFERROR(SUMIF('4. Student Costs'!$A:$A,$A123,'4. Student Costs'!X:X),"")</f>
        <v>0</v>
      </c>
      <c r="J123" s="19">
        <f>IFERROR(SUMIF('4. Student Costs'!$A:$A,$A123,'4. Student Costs'!Y:Y),"")</f>
        <v>0</v>
      </c>
      <c r="K123" s="20">
        <f t="shared" si="10"/>
        <v>0</v>
      </c>
      <c r="L123" s="15">
        <f t="shared" si="11"/>
        <v>0</v>
      </c>
      <c r="M123" s="19">
        <f t="shared" si="12"/>
        <v>0</v>
      </c>
      <c r="N123" s="23">
        <f t="shared" si="14"/>
        <v>0</v>
      </c>
      <c r="O123" s="20">
        <f t="shared" si="13"/>
        <v>0</v>
      </c>
      <c r="P123" s="4">
        <f t="shared" si="15"/>
        <v>0</v>
      </c>
      <c r="Q123" s="242"/>
      <c r="R123" s="82"/>
      <c r="S123" s="15">
        <f t="shared" si="16"/>
        <v>0</v>
      </c>
      <c r="T123" s="19">
        <f t="shared" si="17"/>
        <v>0</v>
      </c>
      <c r="U123" s="15">
        <f t="shared" si="18"/>
        <v>0</v>
      </c>
      <c r="V123" s="15">
        <f t="shared" si="19"/>
        <v>0</v>
      </c>
    </row>
    <row r="124" spans="1:22" x14ac:dyDescent="0.4">
      <c r="A124" s="78"/>
      <c r="B124" s="79"/>
      <c r="C124" s="79"/>
      <c r="D124" s="80"/>
      <c r="E124" s="81"/>
      <c r="F124" s="81"/>
      <c r="G124" s="82"/>
      <c r="H124" s="20">
        <f>IFERROR(SUMIF('4. Student Costs'!$A:$A,$A124,'4. Student Costs'!W:W),"")</f>
        <v>0</v>
      </c>
      <c r="I124" s="15">
        <f>IFERROR(SUMIF('4. Student Costs'!$A:$A,$A124,'4. Student Costs'!X:X),"")</f>
        <v>0</v>
      </c>
      <c r="J124" s="19">
        <f>IFERROR(SUMIF('4. Student Costs'!$A:$A,$A124,'4. Student Costs'!Y:Y),"")</f>
        <v>0</v>
      </c>
      <c r="K124" s="20">
        <f t="shared" si="10"/>
        <v>0</v>
      </c>
      <c r="L124" s="15">
        <f t="shared" si="11"/>
        <v>0</v>
      </c>
      <c r="M124" s="19">
        <f t="shared" si="12"/>
        <v>0</v>
      </c>
      <c r="N124" s="23">
        <f t="shared" si="14"/>
        <v>0</v>
      </c>
      <c r="O124" s="20">
        <f t="shared" si="13"/>
        <v>0</v>
      </c>
      <c r="P124" s="4">
        <f t="shared" si="15"/>
        <v>0</v>
      </c>
      <c r="Q124" s="242"/>
      <c r="R124" s="82"/>
      <c r="S124" s="15">
        <f t="shared" si="16"/>
        <v>0</v>
      </c>
      <c r="T124" s="19">
        <f t="shared" si="17"/>
        <v>0</v>
      </c>
      <c r="U124" s="15">
        <f t="shared" si="18"/>
        <v>0</v>
      </c>
      <c r="V124" s="15">
        <f t="shared" si="19"/>
        <v>0</v>
      </c>
    </row>
    <row r="125" spans="1:22" x14ac:dyDescent="0.4">
      <c r="A125" s="78"/>
      <c r="B125" s="79"/>
      <c r="C125" s="79"/>
      <c r="D125" s="80"/>
      <c r="E125" s="81"/>
      <c r="F125" s="81"/>
      <c r="G125" s="82"/>
      <c r="H125" s="20">
        <f>IFERROR(SUMIF('4. Student Costs'!$A:$A,$A125,'4. Student Costs'!W:W),"")</f>
        <v>0</v>
      </c>
      <c r="I125" s="15">
        <f>IFERROR(SUMIF('4. Student Costs'!$A:$A,$A125,'4. Student Costs'!X:X),"")</f>
        <v>0</v>
      </c>
      <c r="J125" s="19">
        <f>IFERROR(SUMIF('4. Student Costs'!$A:$A,$A125,'4. Student Costs'!Y:Y),"")</f>
        <v>0</v>
      </c>
      <c r="K125" s="20">
        <f t="shared" si="10"/>
        <v>0</v>
      </c>
      <c r="L125" s="15">
        <f t="shared" si="11"/>
        <v>0</v>
      </c>
      <c r="M125" s="19">
        <f t="shared" si="12"/>
        <v>0</v>
      </c>
      <c r="N125" s="23">
        <f t="shared" si="14"/>
        <v>0</v>
      </c>
      <c r="O125" s="20">
        <f t="shared" si="13"/>
        <v>0</v>
      </c>
      <c r="P125" s="4">
        <f t="shared" si="15"/>
        <v>0</v>
      </c>
      <c r="Q125" s="242"/>
      <c r="R125" s="82"/>
      <c r="S125" s="15">
        <f t="shared" si="16"/>
        <v>0</v>
      </c>
      <c r="T125" s="19">
        <f t="shared" si="17"/>
        <v>0</v>
      </c>
      <c r="U125" s="15">
        <f t="shared" si="18"/>
        <v>0</v>
      </c>
      <c r="V125" s="15">
        <f t="shared" si="19"/>
        <v>0</v>
      </c>
    </row>
    <row r="126" spans="1:22" x14ac:dyDescent="0.4">
      <c r="A126" s="78"/>
      <c r="B126" s="79"/>
      <c r="C126" s="79"/>
      <c r="D126" s="80"/>
      <c r="E126" s="81"/>
      <c r="F126" s="81"/>
      <c r="G126" s="82"/>
      <c r="H126" s="20">
        <f>IFERROR(SUMIF('4. Student Costs'!$A:$A,$A126,'4. Student Costs'!W:W),"")</f>
        <v>0</v>
      </c>
      <c r="I126" s="15">
        <f>IFERROR(SUMIF('4. Student Costs'!$A:$A,$A126,'4. Student Costs'!X:X),"")</f>
        <v>0</v>
      </c>
      <c r="J126" s="19">
        <f>IFERROR(SUMIF('4. Student Costs'!$A:$A,$A126,'4. Student Costs'!Y:Y),"")</f>
        <v>0</v>
      </c>
      <c r="K126" s="20">
        <f t="shared" si="10"/>
        <v>0</v>
      </c>
      <c r="L126" s="15">
        <f t="shared" si="11"/>
        <v>0</v>
      </c>
      <c r="M126" s="19">
        <f t="shared" si="12"/>
        <v>0</v>
      </c>
      <c r="N126" s="23">
        <f t="shared" si="14"/>
        <v>0</v>
      </c>
      <c r="O126" s="20">
        <f t="shared" si="13"/>
        <v>0</v>
      </c>
      <c r="P126" s="4">
        <f t="shared" si="15"/>
        <v>0</v>
      </c>
      <c r="Q126" s="242"/>
      <c r="R126" s="82"/>
      <c r="S126" s="15">
        <f t="shared" si="16"/>
        <v>0</v>
      </c>
      <c r="T126" s="19">
        <f t="shared" si="17"/>
        <v>0</v>
      </c>
      <c r="U126" s="15">
        <f t="shared" si="18"/>
        <v>0</v>
      </c>
      <c r="V126" s="15">
        <f t="shared" si="19"/>
        <v>0</v>
      </c>
    </row>
    <row r="127" spans="1:22" x14ac:dyDescent="0.4">
      <c r="A127" s="78"/>
      <c r="B127" s="79"/>
      <c r="C127" s="79"/>
      <c r="D127" s="80"/>
      <c r="E127" s="81"/>
      <c r="F127" s="81"/>
      <c r="G127" s="82"/>
      <c r="H127" s="20">
        <f>IFERROR(SUMIF('4. Student Costs'!$A:$A,$A127,'4. Student Costs'!W:W),"")</f>
        <v>0</v>
      </c>
      <c r="I127" s="15">
        <f>IFERROR(SUMIF('4. Student Costs'!$A:$A,$A127,'4. Student Costs'!X:X),"")</f>
        <v>0</v>
      </c>
      <c r="J127" s="19">
        <f>IFERROR(SUMIF('4. Student Costs'!$A:$A,$A127,'4. Student Costs'!Y:Y),"")</f>
        <v>0</v>
      </c>
      <c r="K127" s="20">
        <f t="shared" si="10"/>
        <v>0</v>
      </c>
      <c r="L127" s="15">
        <f t="shared" si="11"/>
        <v>0</v>
      </c>
      <c r="M127" s="19">
        <f t="shared" si="12"/>
        <v>0</v>
      </c>
      <c r="N127" s="23">
        <f t="shared" si="14"/>
        <v>0</v>
      </c>
      <c r="O127" s="20">
        <f t="shared" si="13"/>
        <v>0</v>
      </c>
      <c r="P127" s="4">
        <f t="shared" si="15"/>
        <v>0</v>
      </c>
      <c r="Q127" s="242"/>
      <c r="R127" s="82"/>
      <c r="S127" s="15">
        <f t="shared" si="16"/>
        <v>0</v>
      </c>
      <c r="T127" s="19">
        <f t="shared" si="17"/>
        <v>0</v>
      </c>
      <c r="U127" s="15">
        <f t="shared" si="18"/>
        <v>0</v>
      </c>
      <c r="V127" s="15">
        <f t="shared" si="19"/>
        <v>0</v>
      </c>
    </row>
    <row r="128" spans="1:22" x14ac:dyDescent="0.4">
      <c r="A128" s="78"/>
      <c r="B128" s="79"/>
      <c r="C128" s="79"/>
      <c r="D128" s="80"/>
      <c r="E128" s="81"/>
      <c r="F128" s="81"/>
      <c r="G128" s="82"/>
      <c r="H128" s="20">
        <f>IFERROR(SUMIF('4. Student Costs'!$A:$A,$A128,'4. Student Costs'!W:W),"")</f>
        <v>0</v>
      </c>
      <c r="I128" s="15">
        <f>IFERROR(SUMIF('4. Student Costs'!$A:$A,$A128,'4. Student Costs'!X:X),"")</f>
        <v>0</v>
      </c>
      <c r="J128" s="19">
        <f>IFERROR(SUMIF('4. Student Costs'!$A:$A,$A128,'4. Student Costs'!Y:Y),"")</f>
        <v>0</v>
      </c>
      <c r="K128" s="20">
        <f t="shared" si="10"/>
        <v>0</v>
      </c>
      <c r="L128" s="15">
        <f t="shared" si="11"/>
        <v>0</v>
      </c>
      <c r="M128" s="19">
        <f t="shared" si="12"/>
        <v>0</v>
      </c>
      <c r="N128" s="23">
        <f t="shared" si="14"/>
        <v>0</v>
      </c>
      <c r="O128" s="20">
        <f t="shared" si="13"/>
        <v>0</v>
      </c>
      <c r="P128" s="4">
        <f t="shared" si="15"/>
        <v>0</v>
      </c>
      <c r="Q128" s="242"/>
      <c r="R128" s="82"/>
      <c r="S128" s="15">
        <f t="shared" si="16"/>
        <v>0</v>
      </c>
      <c r="T128" s="19">
        <f t="shared" si="17"/>
        <v>0</v>
      </c>
      <c r="U128" s="15">
        <f t="shared" si="18"/>
        <v>0</v>
      </c>
      <c r="V128" s="15">
        <f t="shared" si="19"/>
        <v>0</v>
      </c>
    </row>
    <row r="129" spans="1:22" x14ac:dyDescent="0.4">
      <c r="A129" s="78"/>
      <c r="B129" s="79"/>
      <c r="C129" s="79"/>
      <c r="D129" s="80"/>
      <c r="E129" s="81"/>
      <c r="F129" s="81"/>
      <c r="G129" s="82"/>
      <c r="H129" s="20">
        <f>IFERROR(SUMIF('4. Student Costs'!$A:$A,$A129,'4. Student Costs'!W:W),"")</f>
        <v>0</v>
      </c>
      <c r="I129" s="15">
        <f>IFERROR(SUMIF('4. Student Costs'!$A:$A,$A129,'4. Student Costs'!X:X),"")</f>
        <v>0</v>
      </c>
      <c r="J129" s="19">
        <f>IFERROR(SUMIF('4. Student Costs'!$A:$A,$A129,'4. Student Costs'!Y:Y),"")</f>
        <v>0</v>
      </c>
      <c r="K129" s="20">
        <f t="shared" si="10"/>
        <v>0</v>
      </c>
      <c r="L129" s="15">
        <f t="shared" si="11"/>
        <v>0</v>
      </c>
      <c r="M129" s="19">
        <f t="shared" si="12"/>
        <v>0</v>
      </c>
      <c r="N129" s="23">
        <f t="shared" si="14"/>
        <v>0</v>
      </c>
      <c r="O129" s="20">
        <f t="shared" si="13"/>
        <v>0</v>
      </c>
      <c r="P129" s="4">
        <f t="shared" si="15"/>
        <v>0</v>
      </c>
      <c r="Q129" s="242"/>
      <c r="R129" s="82"/>
      <c r="S129" s="15">
        <f t="shared" si="16"/>
        <v>0</v>
      </c>
      <c r="T129" s="19">
        <f t="shared" si="17"/>
        <v>0</v>
      </c>
      <c r="U129" s="15">
        <f t="shared" si="18"/>
        <v>0</v>
      </c>
      <c r="V129" s="15">
        <f t="shared" si="19"/>
        <v>0</v>
      </c>
    </row>
    <row r="130" spans="1:22" x14ac:dyDescent="0.4">
      <c r="A130" s="78"/>
      <c r="B130" s="79"/>
      <c r="C130" s="79"/>
      <c r="D130" s="80"/>
      <c r="E130" s="81"/>
      <c r="F130" s="81"/>
      <c r="G130" s="82"/>
      <c r="H130" s="20">
        <f>IFERROR(SUMIF('4. Student Costs'!$A:$A,$A130,'4. Student Costs'!W:W),"")</f>
        <v>0</v>
      </c>
      <c r="I130" s="15">
        <f>IFERROR(SUMIF('4. Student Costs'!$A:$A,$A130,'4. Student Costs'!X:X),"")</f>
        <v>0</v>
      </c>
      <c r="J130" s="19">
        <f>IFERROR(SUMIF('4. Student Costs'!$A:$A,$A130,'4. Student Costs'!Y:Y),"")</f>
        <v>0</v>
      </c>
      <c r="K130" s="20">
        <f t="shared" si="10"/>
        <v>0</v>
      </c>
      <c r="L130" s="15">
        <f t="shared" si="11"/>
        <v>0</v>
      </c>
      <c r="M130" s="19">
        <f t="shared" si="12"/>
        <v>0</v>
      </c>
      <c r="N130" s="23">
        <f t="shared" si="14"/>
        <v>0</v>
      </c>
      <c r="O130" s="20">
        <f t="shared" si="13"/>
        <v>0</v>
      </c>
      <c r="P130" s="4">
        <f t="shared" si="15"/>
        <v>0</v>
      </c>
      <c r="Q130" s="242"/>
      <c r="R130" s="82"/>
      <c r="S130" s="15">
        <f t="shared" si="16"/>
        <v>0</v>
      </c>
      <c r="T130" s="19">
        <f t="shared" si="17"/>
        <v>0</v>
      </c>
      <c r="U130" s="15">
        <f t="shared" si="18"/>
        <v>0</v>
      </c>
      <c r="V130" s="15">
        <f t="shared" si="19"/>
        <v>0</v>
      </c>
    </row>
    <row r="131" spans="1:22" x14ac:dyDescent="0.4">
      <c r="A131" s="78"/>
      <c r="B131" s="79"/>
      <c r="C131" s="79"/>
      <c r="D131" s="80"/>
      <c r="E131" s="81"/>
      <c r="F131" s="81"/>
      <c r="G131" s="82"/>
      <c r="H131" s="20">
        <f>IFERROR(SUMIF('4. Student Costs'!$A:$A,$A131,'4. Student Costs'!W:W),"")</f>
        <v>0</v>
      </c>
      <c r="I131" s="15">
        <f>IFERROR(SUMIF('4. Student Costs'!$A:$A,$A131,'4. Student Costs'!X:X),"")</f>
        <v>0</v>
      </c>
      <c r="J131" s="19">
        <f>IFERROR(SUMIF('4. Student Costs'!$A:$A,$A131,'4. Student Costs'!Y:Y),"")</f>
        <v>0</v>
      </c>
      <c r="K131" s="20">
        <f t="shared" si="10"/>
        <v>0</v>
      </c>
      <c r="L131" s="15">
        <f t="shared" si="11"/>
        <v>0</v>
      </c>
      <c r="M131" s="19">
        <f t="shared" si="12"/>
        <v>0</v>
      </c>
      <c r="N131" s="23">
        <f t="shared" si="14"/>
        <v>0</v>
      </c>
      <c r="O131" s="20">
        <f t="shared" si="13"/>
        <v>0</v>
      </c>
      <c r="P131" s="4">
        <f t="shared" si="15"/>
        <v>0</v>
      </c>
      <c r="Q131" s="242"/>
      <c r="R131" s="82"/>
      <c r="S131" s="15">
        <f t="shared" si="16"/>
        <v>0</v>
      </c>
      <c r="T131" s="19">
        <f t="shared" si="17"/>
        <v>0</v>
      </c>
      <c r="U131" s="15">
        <f t="shared" si="18"/>
        <v>0</v>
      </c>
      <c r="V131" s="15">
        <f t="shared" si="19"/>
        <v>0</v>
      </c>
    </row>
    <row r="132" spans="1:22" x14ac:dyDescent="0.4">
      <c r="A132" s="78"/>
      <c r="B132" s="79"/>
      <c r="C132" s="79"/>
      <c r="D132" s="80"/>
      <c r="E132" s="81"/>
      <c r="F132" s="81"/>
      <c r="G132" s="82"/>
      <c r="H132" s="20">
        <f>IFERROR(SUMIF('4. Student Costs'!$A:$A,$A132,'4. Student Costs'!W:W),"")</f>
        <v>0</v>
      </c>
      <c r="I132" s="15">
        <f>IFERROR(SUMIF('4. Student Costs'!$A:$A,$A132,'4. Student Costs'!X:X),"")</f>
        <v>0</v>
      </c>
      <c r="J132" s="19">
        <f>IFERROR(SUMIF('4. Student Costs'!$A:$A,$A132,'4. Student Costs'!Y:Y),"")</f>
        <v>0</v>
      </c>
      <c r="K132" s="20">
        <f t="shared" si="10"/>
        <v>0</v>
      </c>
      <c r="L132" s="15">
        <f t="shared" si="11"/>
        <v>0</v>
      </c>
      <c r="M132" s="19">
        <f t="shared" si="12"/>
        <v>0</v>
      </c>
      <c r="N132" s="23">
        <f t="shared" si="14"/>
        <v>0</v>
      </c>
      <c r="O132" s="20">
        <f t="shared" si="13"/>
        <v>0</v>
      </c>
      <c r="P132" s="4">
        <f t="shared" si="15"/>
        <v>0</v>
      </c>
      <c r="Q132" s="242"/>
      <c r="R132" s="82"/>
      <c r="S132" s="15">
        <f t="shared" si="16"/>
        <v>0</v>
      </c>
      <c r="T132" s="19">
        <f t="shared" si="17"/>
        <v>0</v>
      </c>
      <c r="U132" s="15">
        <f t="shared" si="18"/>
        <v>0</v>
      </c>
      <c r="V132" s="15">
        <f t="shared" si="19"/>
        <v>0</v>
      </c>
    </row>
    <row r="133" spans="1:22" x14ac:dyDescent="0.4">
      <c r="A133" s="78"/>
      <c r="B133" s="79"/>
      <c r="C133" s="79"/>
      <c r="D133" s="80"/>
      <c r="E133" s="81"/>
      <c r="F133" s="81"/>
      <c r="G133" s="82"/>
      <c r="H133" s="20">
        <f>IFERROR(SUMIF('4. Student Costs'!$A:$A,$A133,'4. Student Costs'!W:W),"")</f>
        <v>0</v>
      </c>
      <c r="I133" s="15">
        <f>IFERROR(SUMIF('4. Student Costs'!$A:$A,$A133,'4. Student Costs'!X:X),"")</f>
        <v>0</v>
      </c>
      <c r="J133" s="19">
        <f>IFERROR(SUMIF('4. Student Costs'!$A:$A,$A133,'4. Student Costs'!Y:Y),"")</f>
        <v>0</v>
      </c>
      <c r="K133" s="20">
        <f t="shared" si="10"/>
        <v>0</v>
      </c>
      <c r="L133" s="15">
        <f t="shared" si="11"/>
        <v>0</v>
      </c>
      <c r="M133" s="19">
        <f t="shared" si="12"/>
        <v>0</v>
      </c>
      <c r="N133" s="23">
        <f t="shared" si="14"/>
        <v>0</v>
      </c>
      <c r="O133" s="20">
        <f t="shared" si="13"/>
        <v>0</v>
      </c>
      <c r="P133" s="4">
        <f t="shared" si="15"/>
        <v>0</v>
      </c>
      <c r="Q133" s="242"/>
      <c r="R133" s="82"/>
      <c r="S133" s="15">
        <f t="shared" si="16"/>
        <v>0</v>
      </c>
      <c r="T133" s="19">
        <f t="shared" si="17"/>
        <v>0</v>
      </c>
      <c r="U133" s="15">
        <f t="shared" si="18"/>
        <v>0</v>
      </c>
      <c r="V133" s="15">
        <f t="shared" si="19"/>
        <v>0</v>
      </c>
    </row>
    <row r="134" spans="1:22" x14ac:dyDescent="0.4">
      <c r="A134" s="78"/>
      <c r="B134" s="79"/>
      <c r="C134" s="79"/>
      <c r="D134" s="80"/>
      <c r="E134" s="81"/>
      <c r="F134" s="81"/>
      <c r="G134" s="82"/>
      <c r="H134" s="20">
        <f>IFERROR(SUMIF('4. Student Costs'!$A:$A,$A134,'4. Student Costs'!W:W),"")</f>
        <v>0</v>
      </c>
      <c r="I134" s="15">
        <f>IFERROR(SUMIF('4. Student Costs'!$A:$A,$A134,'4. Student Costs'!X:X),"")</f>
        <v>0</v>
      </c>
      <c r="J134" s="19">
        <f>IFERROR(SUMIF('4. Student Costs'!$A:$A,$A134,'4. Student Costs'!Y:Y),"")</f>
        <v>0</v>
      </c>
      <c r="K134" s="20">
        <f t="shared" si="10"/>
        <v>0</v>
      </c>
      <c r="L134" s="15">
        <f t="shared" si="11"/>
        <v>0</v>
      </c>
      <c r="M134" s="19">
        <f t="shared" si="12"/>
        <v>0</v>
      </c>
      <c r="N134" s="23">
        <f t="shared" si="14"/>
        <v>0</v>
      </c>
      <c r="O134" s="20">
        <f t="shared" si="13"/>
        <v>0</v>
      </c>
      <c r="P134" s="4">
        <f t="shared" si="15"/>
        <v>0</v>
      </c>
      <c r="Q134" s="242"/>
      <c r="R134" s="82"/>
      <c r="S134" s="15">
        <f t="shared" si="16"/>
        <v>0</v>
      </c>
      <c r="T134" s="19">
        <f t="shared" si="17"/>
        <v>0</v>
      </c>
      <c r="U134" s="15">
        <f t="shared" si="18"/>
        <v>0</v>
      </c>
      <c r="V134" s="15">
        <f t="shared" si="19"/>
        <v>0</v>
      </c>
    </row>
    <row r="135" spans="1:22" x14ac:dyDescent="0.4">
      <c r="A135" s="78"/>
      <c r="B135" s="79"/>
      <c r="C135" s="79"/>
      <c r="D135" s="80"/>
      <c r="E135" s="81"/>
      <c r="F135" s="81"/>
      <c r="G135" s="82"/>
      <c r="H135" s="20">
        <f>IFERROR(SUMIF('4. Student Costs'!$A:$A,$A135,'4. Student Costs'!W:W),"")</f>
        <v>0</v>
      </c>
      <c r="I135" s="15">
        <f>IFERROR(SUMIF('4. Student Costs'!$A:$A,$A135,'4. Student Costs'!X:X),"")</f>
        <v>0</v>
      </c>
      <c r="J135" s="19">
        <f>IFERROR(SUMIF('4. Student Costs'!$A:$A,$A135,'4. Student Costs'!Y:Y),"")</f>
        <v>0</v>
      </c>
      <c r="K135" s="20">
        <f t="shared" si="10"/>
        <v>0</v>
      </c>
      <c r="L135" s="15">
        <f t="shared" si="11"/>
        <v>0</v>
      </c>
      <c r="M135" s="19">
        <f t="shared" si="12"/>
        <v>0</v>
      </c>
      <c r="N135" s="23">
        <f t="shared" si="14"/>
        <v>0</v>
      </c>
      <c r="O135" s="20">
        <f t="shared" si="13"/>
        <v>0</v>
      </c>
      <c r="P135" s="4">
        <f t="shared" si="15"/>
        <v>0</v>
      </c>
      <c r="Q135" s="242"/>
      <c r="R135" s="82"/>
      <c r="S135" s="15">
        <f t="shared" si="16"/>
        <v>0</v>
      </c>
      <c r="T135" s="19">
        <f t="shared" si="17"/>
        <v>0</v>
      </c>
      <c r="U135" s="15">
        <f t="shared" si="18"/>
        <v>0</v>
      </c>
      <c r="V135" s="15">
        <f t="shared" si="19"/>
        <v>0</v>
      </c>
    </row>
    <row r="136" spans="1:22" x14ac:dyDescent="0.4">
      <c r="A136" s="78"/>
      <c r="B136" s="79"/>
      <c r="C136" s="79"/>
      <c r="D136" s="80"/>
      <c r="E136" s="81"/>
      <c r="F136" s="81"/>
      <c r="G136" s="82"/>
      <c r="H136" s="20">
        <f>IFERROR(SUMIF('4. Student Costs'!$A:$A,$A136,'4. Student Costs'!W:W),"")</f>
        <v>0</v>
      </c>
      <c r="I136" s="15">
        <f>IFERROR(SUMIF('4. Student Costs'!$A:$A,$A136,'4. Student Costs'!X:X),"")</f>
        <v>0</v>
      </c>
      <c r="J136" s="19">
        <f>IFERROR(SUMIF('4. Student Costs'!$A:$A,$A136,'4. Student Costs'!Y:Y),"")</f>
        <v>0</v>
      </c>
      <c r="K136" s="20">
        <f t="shared" si="10"/>
        <v>0</v>
      </c>
      <c r="L136" s="15">
        <f t="shared" si="11"/>
        <v>0</v>
      </c>
      <c r="M136" s="19">
        <f t="shared" si="12"/>
        <v>0</v>
      </c>
      <c r="N136" s="23">
        <f t="shared" si="14"/>
        <v>0</v>
      </c>
      <c r="O136" s="20">
        <f t="shared" si="13"/>
        <v>0</v>
      </c>
      <c r="P136" s="4">
        <f t="shared" si="15"/>
        <v>0</v>
      </c>
      <c r="Q136" s="242"/>
      <c r="R136" s="82"/>
      <c r="S136" s="15">
        <f t="shared" si="16"/>
        <v>0</v>
      </c>
      <c r="T136" s="19">
        <f t="shared" si="17"/>
        <v>0</v>
      </c>
      <c r="U136" s="15">
        <f t="shared" si="18"/>
        <v>0</v>
      </c>
      <c r="V136" s="15">
        <f t="shared" si="19"/>
        <v>0</v>
      </c>
    </row>
    <row r="137" spans="1:22" x14ac:dyDescent="0.4">
      <c r="A137" s="78"/>
      <c r="B137" s="79"/>
      <c r="C137" s="79"/>
      <c r="D137" s="80"/>
      <c r="E137" s="81"/>
      <c r="F137" s="81"/>
      <c r="G137" s="82"/>
      <c r="H137" s="20">
        <f>IFERROR(SUMIF('4. Student Costs'!$A:$A,$A137,'4. Student Costs'!W:W),"")</f>
        <v>0</v>
      </c>
      <c r="I137" s="15">
        <f>IFERROR(SUMIF('4. Student Costs'!$A:$A,$A137,'4. Student Costs'!X:X),"")</f>
        <v>0</v>
      </c>
      <c r="J137" s="19">
        <f>IFERROR(SUMIF('4. Student Costs'!$A:$A,$A137,'4. Student Costs'!Y:Y),"")</f>
        <v>0</v>
      </c>
      <c r="K137" s="20">
        <f t="shared" si="10"/>
        <v>0</v>
      </c>
      <c r="L137" s="15">
        <f t="shared" si="11"/>
        <v>0</v>
      </c>
      <c r="M137" s="19">
        <f t="shared" si="12"/>
        <v>0</v>
      </c>
      <c r="N137" s="23">
        <f t="shared" si="14"/>
        <v>0</v>
      </c>
      <c r="O137" s="20">
        <f t="shared" si="13"/>
        <v>0</v>
      </c>
      <c r="P137" s="4">
        <f t="shared" si="15"/>
        <v>0</v>
      </c>
      <c r="Q137" s="242"/>
      <c r="R137" s="82"/>
      <c r="S137" s="15">
        <f t="shared" si="16"/>
        <v>0</v>
      </c>
      <c r="T137" s="19">
        <f t="shared" si="17"/>
        <v>0</v>
      </c>
      <c r="U137" s="15">
        <f t="shared" si="18"/>
        <v>0</v>
      </c>
      <c r="V137" s="15">
        <f t="shared" si="19"/>
        <v>0</v>
      </c>
    </row>
    <row r="138" spans="1:22" x14ac:dyDescent="0.4">
      <c r="A138" s="78"/>
      <c r="B138" s="79"/>
      <c r="C138" s="79"/>
      <c r="D138" s="80"/>
      <c r="E138" s="81"/>
      <c r="F138" s="81"/>
      <c r="G138" s="82"/>
      <c r="H138" s="20">
        <f>IFERROR(SUMIF('4. Student Costs'!$A:$A,$A138,'4. Student Costs'!W:W),"")</f>
        <v>0</v>
      </c>
      <c r="I138" s="15">
        <f>IFERROR(SUMIF('4. Student Costs'!$A:$A,$A138,'4. Student Costs'!X:X),"")</f>
        <v>0</v>
      </c>
      <c r="J138" s="19">
        <f>IFERROR(SUMIF('4. Student Costs'!$A:$A,$A138,'4. Student Costs'!Y:Y),"")</f>
        <v>0</v>
      </c>
      <c r="K138" s="20">
        <f t="shared" si="10"/>
        <v>0</v>
      </c>
      <c r="L138" s="15">
        <f t="shared" si="11"/>
        <v>0</v>
      </c>
      <c r="M138" s="19">
        <f t="shared" si="12"/>
        <v>0</v>
      </c>
      <c r="N138" s="23">
        <f t="shared" si="14"/>
        <v>0</v>
      </c>
      <c r="O138" s="20">
        <f t="shared" si="13"/>
        <v>0</v>
      </c>
      <c r="P138" s="4">
        <f t="shared" si="15"/>
        <v>0</v>
      </c>
      <c r="Q138" s="242"/>
      <c r="R138" s="82"/>
      <c r="S138" s="15">
        <f t="shared" si="16"/>
        <v>0</v>
      </c>
      <c r="T138" s="19">
        <f t="shared" si="17"/>
        <v>0</v>
      </c>
      <c r="U138" s="15">
        <f t="shared" si="18"/>
        <v>0</v>
      </c>
      <c r="V138" s="15">
        <f t="shared" si="19"/>
        <v>0</v>
      </c>
    </row>
    <row r="139" spans="1:22" x14ac:dyDescent="0.4">
      <c r="A139" s="78"/>
      <c r="B139" s="79"/>
      <c r="C139" s="79"/>
      <c r="D139" s="80"/>
      <c r="E139" s="81"/>
      <c r="F139" s="81"/>
      <c r="G139" s="82"/>
      <c r="H139" s="20">
        <f>IFERROR(SUMIF('4. Student Costs'!$A:$A,$A139,'4. Student Costs'!W:W),"")</f>
        <v>0</v>
      </c>
      <c r="I139" s="15">
        <f>IFERROR(SUMIF('4. Student Costs'!$A:$A,$A139,'4. Student Costs'!X:X),"")</f>
        <v>0</v>
      </c>
      <c r="J139" s="19">
        <f>IFERROR(SUMIF('4. Student Costs'!$A:$A,$A139,'4. Student Costs'!Y:Y),"")</f>
        <v>0</v>
      </c>
      <c r="K139" s="20">
        <f t="shared" si="10"/>
        <v>0</v>
      </c>
      <c r="L139" s="15">
        <f t="shared" si="11"/>
        <v>0</v>
      </c>
      <c r="M139" s="19">
        <f t="shared" si="12"/>
        <v>0</v>
      </c>
      <c r="N139" s="23">
        <f t="shared" si="14"/>
        <v>0</v>
      </c>
      <c r="O139" s="20">
        <f t="shared" si="13"/>
        <v>0</v>
      </c>
      <c r="P139" s="4">
        <f t="shared" si="15"/>
        <v>0</v>
      </c>
      <c r="Q139" s="242"/>
      <c r="R139" s="82"/>
      <c r="S139" s="15">
        <f t="shared" si="16"/>
        <v>0</v>
      </c>
      <c r="T139" s="19">
        <f t="shared" si="17"/>
        <v>0</v>
      </c>
      <c r="U139" s="15">
        <f t="shared" si="18"/>
        <v>0</v>
      </c>
      <c r="V139" s="15">
        <f t="shared" si="19"/>
        <v>0</v>
      </c>
    </row>
    <row r="140" spans="1:22" x14ac:dyDescent="0.4">
      <c r="A140" s="78"/>
      <c r="B140" s="79"/>
      <c r="C140" s="79"/>
      <c r="D140" s="80"/>
      <c r="E140" s="81"/>
      <c r="F140" s="81"/>
      <c r="G140" s="82"/>
      <c r="H140" s="20">
        <f>IFERROR(SUMIF('4. Student Costs'!$A:$A,$A140,'4. Student Costs'!W:W),"")</f>
        <v>0</v>
      </c>
      <c r="I140" s="15">
        <f>IFERROR(SUMIF('4. Student Costs'!$A:$A,$A140,'4. Student Costs'!X:X),"")</f>
        <v>0</v>
      </c>
      <c r="J140" s="19">
        <f>IFERROR(SUMIF('4. Student Costs'!$A:$A,$A140,'4. Student Costs'!Y:Y),"")</f>
        <v>0</v>
      </c>
      <c r="K140" s="20">
        <f t="shared" ref="K140:K203" si="20">IFERROR($G140*rate_ss_aid,0)</f>
        <v>0</v>
      </c>
      <c r="L140" s="15">
        <f t="shared" ref="L140:L203" si="21">IFERROR($G140*rate_ss_local,0)</f>
        <v>0</v>
      </c>
      <c r="M140" s="19">
        <f t="shared" ref="M140:M203" si="22">IFERROR($G140*rate_ss_grant,0)</f>
        <v>0</v>
      </c>
      <c r="N140" s="23">
        <f t="shared" si="14"/>
        <v>0</v>
      </c>
      <c r="O140" s="20">
        <f t="shared" ref="O140:O203" si="23">IFERROR(ROUND((H140+K140)*sped_rate,2),0)</f>
        <v>0</v>
      </c>
      <c r="P140" s="4">
        <f t="shared" si="15"/>
        <v>0</v>
      </c>
      <c r="Q140" s="242"/>
      <c r="R140" s="82"/>
      <c r="S140" s="15">
        <f t="shared" si="16"/>
        <v>0</v>
      </c>
      <c r="T140" s="19">
        <f t="shared" si="17"/>
        <v>0</v>
      </c>
      <c r="U140" s="15">
        <f t="shared" si="18"/>
        <v>0</v>
      </c>
      <c r="V140" s="15">
        <f t="shared" si="19"/>
        <v>0</v>
      </c>
    </row>
    <row r="141" spans="1:22" x14ac:dyDescent="0.4">
      <c r="A141" s="78"/>
      <c r="B141" s="79"/>
      <c r="C141" s="79"/>
      <c r="D141" s="80"/>
      <c r="E141" s="81"/>
      <c r="F141" s="81"/>
      <c r="G141" s="82"/>
      <c r="H141" s="20">
        <f>IFERROR(SUMIF('4. Student Costs'!$A:$A,$A141,'4. Student Costs'!W:W),"")</f>
        <v>0</v>
      </c>
      <c r="I141" s="15">
        <f>IFERROR(SUMIF('4. Student Costs'!$A:$A,$A141,'4. Student Costs'!X:X),"")</f>
        <v>0</v>
      </c>
      <c r="J141" s="19">
        <f>IFERROR(SUMIF('4. Student Costs'!$A:$A,$A141,'4. Student Costs'!Y:Y),"")</f>
        <v>0</v>
      </c>
      <c r="K141" s="20">
        <f t="shared" si="20"/>
        <v>0</v>
      </c>
      <c r="L141" s="15">
        <f t="shared" si="21"/>
        <v>0</v>
      </c>
      <c r="M141" s="19">
        <f t="shared" si="22"/>
        <v>0</v>
      </c>
      <c r="N141" s="23">
        <f t="shared" ref="N141:N204" si="24">SUM(H141:M141)</f>
        <v>0</v>
      </c>
      <c r="O141" s="20">
        <f t="shared" si="23"/>
        <v>0</v>
      </c>
      <c r="P141" s="4">
        <f t="shared" ref="P141:P204" si="25">J141+M141</f>
        <v>0</v>
      </c>
      <c r="Q141" s="242"/>
      <c r="R141" s="82"/>
      <c r="S141" s="15">
        <f t="shared" ref="S141:S204" si="26">SUM(O141:R141)</f>
        <v>0</v>
      </c>
      <c r="T141" s="19">
        <f t="shared" ref="T141:T204" si="27">MAX(0,S141-30000)</f>
        <v>0</v>
      </c>
      <c r="U141" s="15">
        <f t="shared" ref="U141:U204" si="28">MAX(N141-T141-30000,0)</f>
        <v>0</v>
      </c>
      <c r="V141" s="15">
        <f t="shared" ref="V141:V204" si="29">ROUND(U141*0.9,2)</f>
        <v>0</v>
      </c>
    </row>
    <row r="142" spans="1:22" x14ac:dyDescent="0.4">
      <c r="A142" s="78"/>
      <c r="B142" s="79"/>
      <c r="C142" s="79"/>
      <c r="D142" s="80"/>
      <c r="E142" s="81"/>
      <c r="F142" s="81"/>
      <c r="G142" s="82"/>
      <c r="H142" s="20">
        <f>IFERROR(SUMIF('4. Student Costs'!$A:$A,$A142,'4. Student Costs'!W:W),"")</f>
        <v>0</v>
      </c>
      <c r="I142" s="15">
        <f>IFERROR(SUMIF('4. Student Costs'!$A:$A,$A142,'4. Student Costs'!X:X),"")</f>
        <v>0</v>
      </c>
      <c r="J142" s="19">
        <f>IFERROR(SUMIF('4. Student Costs'!$A:$A,$A142,'4. Student Costs'!Y:Y),"")</f>
        <v>0</v>
      </c>
      <c r="K142" s="20">
        <f t="shared" si="20"/>
        <v>0</v>
      </c>
      <c r="L142" s="15">
        <f t="shared" si="21"/>
        <v>0</v>
      </c>
      <c r="M142" s="19">
        <f t="shared" si="22"/>
        <v>0</v>
      </c>
      <c r="N142" s="23">
        <f t="shared" si="24"/>
        <v>0</v>
      </c>
      <c r="O142" s="20">
        <f t="shared" si="23"/>
        <v>0</v>
      </c>
      <c r="P142" s="4">
        <f t="shared" si="25"/>
        <v>0</v>
      </c>
      <c r="Q142" s="242"/>
      <c r="R142" s="82"/>
      <c r="S142" s="15">
        <f t="shared" si="26"/>
        <v>0</v>
      </c>
      <c r="T142" s="19">
        <f t="shared" si="27"/>
        <v>0</v>
      </c>
      <c r="U142" s="15">
        <f t="shared" si="28"/>
        <v>0</v>
      </c>
      <c r="V142" s="15">
        <f t="shared" si="29"/>
        <v>0</v>
      </c>
    </row>
    <row r="143" spans="1:22" x14ac:dyDescent="0.4">
      <c r="A143" s="78"/>
      <c r="B143" s="79"/>
      <c r="C143" s="79"/>
      <c r="D143" s="80"/>
      <c r="E143" s="81"/>
      <c r="F143" s="81"/>
      <c r="G143" s="82"/>
      <c r="H143" s="20">
        <f>IFERROR(SUMIF('4. Student Costs'!$A:$A,$A143,'4. Student Costs'!W:W),"")</f>
        <v>0</v>
      </c>
      <c r="I143" s="15">
        <f>IFERROR(SUMIF('4. Student Costs'!$A:$A,$A143,'4. Student Costs'!X:X),"")</f>
        <v>0</v>
      </c>
      <c r="J143" s="19">
        <f>IFERROR(SUMIF('4. Student Costs'!$A:$A,$A143,'4. Student Costs'!Y:Y),"")</f>
        <v>0</v>
      </c>
      <c r="K143" s="20">
        <f t="shared" si="20"/>
        <v>0</v>
      </c>
      <c r="L143" s="15">
        <f t="shared" si="21"/>
        <v>0</v>
      </c>
      <c r="M143" s="19">
        <f t="shared" si="22"/>
        <v>0</v>
      </c>
      <c r="N143" s="23">
        <f t="shared" si="24"/>
        <v>0</v>
      </c>
      <c r="O143" s="20">
        <f t="shared" si="23"/>
        <v>0</v>
      </c>
      <c r="P143" s="4">
        <f t="shared" si="25"/>
        <v>0</v>
      </c>
      <c r="Q143" s="242"/>
      <c r="R143" s="82"/>
      <c r="S143" s="15">
        <f t="shared" si="26"/>
        <v>0</v>
      </c>
      <c r="T143" s="19">
        <f t="shared" si="27"/>
        <v>0</v>
      </c>
      <c r="U143" s="15">
        <f t="shared" si="28"/>
        <v>0</v>
      </c>
      <c r="V143" s="15">
        <f t="shared" si="29"/>
        <v>0</v>
      </c>
    </row>
    <row r="144" spans="1:22" x14ac:dyDescent="0.4">
      <c r="A144" s="78"/>
      <c r="B144" s="79"/>
      <c r="C144" s="79"/>
      <c r="D144" s="80"/>
      <c r="E144" s="81"/>
      <c r="F144" s="81"/>
      <c r="G144" s="82"/>
      <c r="H144" s="20">
        <f>IFERROR(SUMIF('4. Student Costs'!$A:$A,$A144,'4. Student Costs'!W:W),"")</f>
        <v>0</v>
      </c>
      <c r="I144" s="15">
        <f>IFERROR(SUMIF('4. Student Costs'!$A:$A,$A144,'4. Student Costs'!X:X),"")</f>
        <v>0</v>
      </c>
      <c r="J144" s="19">
        <f>IFERROR(SUMIF('4. Student Costs'!$A:$A,$A144,'4. Student Costs'!Y:Y),"")</f>
        <v>0</v>
      </c>
      <c r="K144" s="20">
        <f t="shared" si="20"/>
        <v>0</v>
      </c>
      <c r="L144" s="15">
        <f t="shared" si="21"/>
        <v>0</v>
      </c>
      <c r="M144" s="19">
        <f t="shared" si="22"/>
        <v>0</v>
      </c>
      <c r="N144" s="23">
        <f t="shared" si="24"/>
        <v>0</v>
      </c>
      <c r="O144" s="20">
        <f t="shared" si="23"/>
        <v>0</v>
      </c>
      <c r="P144" s="4">
        <f t="shared" si="25"/>
        <v>0</v>
      </c>
      <c r="Q144" s="242"/>
      <c r="R144" s="82"/>
      <c r="S144" s="15">
        <f t="shared" si="26"/>
        <v>0</v>
      </c>
      <c r="T144" s="19">
        <f t="shared" si="27"/>
        <v>0</v>
      </c>
      <c r="U144" s="15">
        <f t="shared" si="28"/>
        <v>0</v>
      </c>
      <c r="V144" s="15">
        <f t="shared" si="29"/>
        <v>0</v>
      </c>
    </row>
    <row r="145" spans="1:22" x14ac:dyDescent="0.4">
      <c r="A145" s="78"/>
      <c r="B145" s="79"/>
      <c r="C145" s="79"/>
      <c r="D145" s="80"/>
      <c r="E145" s="81"/>
      <c r="F145" s="81"/>
      <c r="G145" s="82"/>
      <c r="H145" s="20">
        <f>IFERROR(SUMIF('4. Student Costs'!$A:$A,$A145,'4. Student Costs'!W:W),"")</f>
        <v>0</v>
      </c>
      <c r="I145" s="15">
        <f>IFERROR(SUMIF('4. Student Costs'!$A:$A,$A145,'4. Student Costs'!X:X),"")</f>
        <v>0</v>
      </c>
      <c r="J145" s="19">
        <f>IFERROR(SUMIF('4. Student Costs'!$A:$A,$A145,'4. Student Costs'!Y:Y),"")</f>
        <v>0</v>
      </c>
      <c r="K145" s="20">
        <f t="shared" si="20"/>
        <v>0</v>
      </c>
      <c r="L145" s="15">
        <f t="shared" si="21"/>
        <v>0</v>
      </c>
      <c r="M145" s="19">
        <f t="shared" si="22"/>
        <v>0</v>
      </c>
      <c r="N145" s="23">
        <f t="shared" si="24"/>
        <v>0</v>
      </c>
      <c r="O145" s="20">
        <f t="shared" si="23"/>
        <v>0</v>
      </c>
      <c r="P145" s="4">
        <f t="shared" si="25"/>
        <v>0</v>
      </c>
      <c r="Q145" s="242"/>
      <c r="R145" s="82"/>
      <c r="S145" s="15">
        <f t="shared" si="26"/>
        <v>0</v>
      </c>
      <c r="T145" s="19">
        <f t="shared" si="27"/>
        <v>0</v>
      </c>
      <c r="U145" s="15">
        <f t="shared" si="28"/>
        <v>0</v>
      </c>
      <c r="V145" s="15">
        <f t="shared" si="29"/>
        <v>0</v>
      </c>
    </row>
    <row r="146" spans="1:22" x14ac:dyDescent="0.4">
      <c r="A146" s="78"/>
      <c r="B146" s="79"/>
      <c r="C146" s="79"/>
      <c r="D146" s="80"/>
      <c r="E146" s="81"/>
      <c r="F146" s="81"/>
      <c r="G146" s="82"/>
      <c r="H146" s="20">
        <f>IFERROR(SUMIF('4. Student Costs'!$A:$A,$A146,'4. Student Costs'!W:W),"")</f>
        <v>0</v>
      </c>
      <c r="I146" s="15">
        <f>IFERROR(SUMIF('4. Student Costs'!$A:$A,$A146,'4. Student Costs'!X:X),"")</f>
        <v>0</v>
      </c>
      <c r="J146" s="19">
        <f>IFERROR(SUMIF('4. Student Costs'!$A:$A,$A146,'4. Student Costs'!Y:Y),"")</f>
        <v>0</v>
      </c>
      <c r="K146" s="20">
        <f t="shared" si="20"/>
        <v>0</v>
      </c>
      <c r="L146" s="15">
        <f t="shared" si="21"/>
        <v>0</v>
      </c>
      <c r="M146" s="19">
        <f t="shared" si="22"/>
        <v>0</v>
      </c>
      <c r="N146" s="23">
        <f t="shared" si="24"/>
        <v>0</v>
      </c>
      <c r="O146" s="20">
        <f t="shared" si="23"/>
        <v>0</v>
      </c>
      <c r="P146" s="4">
        <f t="shared" si="25"/>
        <v>0</v>
      </c>
      <c r="Q146" s="242"/>
      <c r="R146" s="82"/>
      <c r="S146" s="15">
        <f t="shared" si="26"/>
        <v>0</v>
      </c>
      <c r="T146" s="19">
        <f t="shared" si="27"/>
        <v>0</v>
      </c>
      <c r="U146" s="15">
        <f t="shared" si="28"/>
        <v>0</v>
      </c>
      <c r="V146" s="15">
        <f t="shared" si="29"/>
        <v>0</v>
      </c>
    </row>
    <row r="147" spans="1:22" x14ac:dyDescent="0.4">
      <c r="A147" s="78"/>
      <c r="B147" s="79"/>
      <c r="C147" s="79"/>
      <c r="D147" s="80"/>
      <c r="E147" s="81"/>
      <c r="F147" s="81"/>
      <c r="G147" s="82"/>
      <c r="H147" s="20">
        <f>IFERROR(SUMIF('4. Student Costs'!$A:$A,$A147,'4. Student Costs'!W:W),"")</f>
        <v>0</v>
      </c>
      <c r="I147" s="15">
        <f>IFERROR(SUMIF('4. Student Costs'!$A:$A,$A147,'4. Student Costs'!X:X),"")</f>
        <v>0</v>
      </c>
      <c r="J147" s="19">
        <f>IFERROR(SUMIF('4. Student Costs'!$A:$A,$A147,'4. Student Costs'!Y:Y),"")</f>
        <v>0</v>
      </c>
      <c r="K147" s="20">
        <f t="shared" si="20"/>
        <v>0</v>
      </c>
      <c r="L147" s="15">
        <f t="shared" si="21"/>
        <v>0</v>
      </c>
      <c r="M147" s="19">
        <f t="shared" si="22"/>
        <v>0</v>
      </c>
      <c r="N147" s="23">
        <f t="shared" si="24"/>
        <v>0</v>
      </c>
      <c r="O147" s="20">
        <f t="shared" si="23"/>
        <v>0</v>
      </c>
      <c r="P147" s="4">
        <f t="shared" si="25"/>
        <v>0</v>
      </c>
      <c r="Q147" s="242"/>
      <c r="R147" s="82"/>
      <c r="S147" s="15">
        <f t="shared" si="26"/>
        <v>0</v>
      </c>
      <c r="T147" s="19">
        <f t="shared" si="27"/>
        <v>0</v>
      </c>
      <c r="U147" s="15">
        <f t="shared" si="28"/>
        <v>0</v>
      </c>
      <c r="V147" s="15">
        <f t="shared" si="29"/>
        <v>0</v>
      </c>
    </row>
    <row r="148" spans="1:22" x14ac:dyDescent="0.4">
      <c r="A148" s="78"/>
      <c r="B148" s="79"/>
      <c r="C148" s="79"/>
      <c r="D148" s="80"/>
      <c r="E148" s="81"/>
      <c r="F148" s="81"/>
      <c r="G148" s="82"/>
      <c r="H148" s="20">
        <f>IFERROR(SUMIF('4. Student Costs'!$A:$A,$A148,'4. Student Costs'!W:W),"")</f>
        <v>0</v>
      </c>
      <c r="I148" s="15">
        <f>IFERROR(SUMIF('4. Student Costs'!$A:$A,$A148,'4. Student Costs'!X:X),"")</f>
        <v>0</v>
      </c>
      <c r="J148" s="19">
        <f>IFERROR(SUMIF('4. Student Costs'!$A:$A,$A148,'4. Student Costs'!Y:Y),"")</f>
        <v>0</v>
      </c>
      <c r="K148" s="20">
        <f t="shared" si="20"/>
        <v>0</v>
      </c>
      <c r="L148" s="15">
        <f t="shared" si="21"/>
        <v>0</v>
      </c>
      <c r="M148" s="19">
        <f t="shared" si="22"/>
        <v>0</v>
      </c>
      <c r="N148" s="23">
        <f t="shared" si="24"/>
        <v>0</v>
      </c>
      <c r="O148" s="20">
        <f t="shared" si="23"/>
        <v>0</v>
      </c>
      <c r="P148" s="4">
        <f t="shared" si="25"/>
        <v>0</v>
      </c>
      <c r="Q148" s="242"/>
      <c r="R148" s="82"/>
      <c r="S148" s="15">
        <f t="shared" si="26"/>
        <v>0</v>
      </c>
      <c r="T148" s="19">
        <f t="shared" si="27"/>
        <v>0</v>
      </c>
      <c r="U148" s="15">
        <f t="shared" si="28"/>
        <v>0</v>
      </c>
      <c r="V148" s="15">
        <f t="shared" si="29"/>
        <v>0</v>
      </c>
    </row>
    <row r="149" spans="1:22" x14ac:dyDescent="0.4">
      <c r="A149" s="78"/>
      <c r="B149" s="79"/>
      <c r="C149" s="79"/>
      <c r="D149" s="80"/>
      <c r="E149" s="81"/>
      <c r="F149" s="81"/>
      <c r="G149" s="82"/>
      <c r="H149" s="20">
        <f>IFERROR(SUMIF('4. Student Costs'!$A:$A,$A149,'4. Student Costs'!W:W),"")</f>
        <v>0</v>
      </c>
      <c r="I149" s="15">
        <f>IFERROR(SUMIF('4. Student Costs'!$A:$A,$A149,'4. Student Costs'!X:X),"")</f>
        <v>0</v>
      </c>
      <c r="J149" s="19">
        <f>IFERROR(SUMIF('4. Student Costs'!$A:$A,$A149,'4. Student Costs'!Y:Y),"")</f>
        <v>0</v>
      </c>
      <c r="K149" s="20">
        <f t="shared" si="20"/>
        <v>0</v>
      </c>
      <c r="L149" s="15">
        <f t="shared" si="21"/>
        <v>0</v>
      </c>
      <c r="M149" s="19">
        <f t="shared" si="22"/>
        <v>0</v>
      </c>
      <c r="N149" s="23">
        <f t="shared" si="24"/>
        <v>0</v>
      </c>
      <c r="O149" s="20">
        <f t="shared" si="23"/>
        <v>0</v>
      </c>
      <c r="P149" s="4">
        <f t="shared" si="25"/>
        <v>0</v>
      </c>
      <c r="Q149" s="242"/>
      <c r="R149" s="82"/>
      <c r="S149" s="15">
        <f t="shared" si="26"/>
        <v>0</v>
      </c>
      <c r="T149" s="19">
        <f t="shared" si="27"/>
        <v>0</v>
      </c>
      <c r="U149" s="15">
        <f t="shared" si="28"/>
        <v>0</v>
      </c>
      <c r="V149" s="15">
        <f t="shared" si="29"/>
        <v>0</v>
      </c>
    </row>
    <row r="150" spans="1:22" x14ac:dyDescent="0.4">
      <c r="A150" s="78"/>
      <c r="B150" s="79"/>
      <c r="C150" s="79"/>
      <c r="D150" s="80"/>
      <c r="E150" s="81"/>
      <c r="F150" s="81"/>
      <c r="G150" s="82"/>
      <c r="H150" s="20">
        <f>IFERROR(SUMIF('4. Student Costs'!$A:$A,$A150,'4. Student Costs'!W:W),"")</f>
        <v>0</v>
      </c>
      <c r="I150" s="15">
        <f>IFERROR(SUMIF('4. Student Costs'!$A:$A,$A150,'4. Student Costs'!X:X),"")</f>
        <v>0</v>
      </c>
      <c r="J150" s="19">
        <f>IFERROR(SUMIF('4. Student Costs'!$A:$A,$A150,'4. Student Costs'!Y:Y),"")</f>
        <v>0</v>
      </c>
      <c r="K150" s="20">
        <f t="shared" si="20"/>
        <v>0</v>
      </c>
      <c r="L150" s="15">
        <f t="shared" si="21"/>
        <v>0</v>
      </c>
      <c r="M150" s="19">
        <f t="shared" si="22"/>
        <v>0</v>
      </c>
      <c r="N150" s="23">
        <f t="shared" si="24"/>
        <v>0</v>
      </c>
      <c r="O150" s="20">
        <f t="shared" si="23"/>
        <v>0</v>
      </c>
      <c r="P150" s="4">
        <f t="shared" si="25"/>
        <v>0</v>
      </c>
      <c r="Q150" s="242"/>
      <c r="R150" s="82"/>
      <c r="S150" s="15">
        <f t="shared" si="26"/>
        <v>0</v>
      </c>
      <c r="T150" s="19">
        <f t="shared" si="27"/>
        <v>0</v>
      </c>
      <c r="U150" s="15">
        <f t="shared" si="28"/>
        <v>0</v>
      </c>
      <c r="V150" s="15">
        <f t="shared" si="29"/>
        <v>0</v>
      </c>
    </row>
    <row r="151" spans="1:22" x14ac:dyDescent="0.4">
      <c r="A151" s="78"/>
      <c r="B151" s="79"/>
      <c r="C151" s="79"/>
      <c r="D151" s="80"/>
      <c r="E151" s="81"/>
      <c r="F151" s="81"/>
      <c r="G151" s="82"/>
      <c r="H151" s="20">
        <f>IFERROR(SUMIF('4. Student Costs'!$A:$A,$A151,'4. Student Costs'!W:W),"")</f>
        <v>0</v>
      </c>
      <c r="I151" s="15">
        <f>IFERROR(SUMIF('4. Student Costs'!$A:$A,$A151,'4. Student Costs'!X:X),"")</f>
        <v>0</v>
      </c>
      <c r="J151" s="19">
        <f>IFERROR(SUMIF('4. Student Costs'!$A:$A,$A151,'4. Student Costs'!Y:Y),"")</f>
        <v>0</v>
      </c>
      <c r="K151" s="20">
        <f t="shared" si="20"/>
        <v>0</v>
      </c>
      <c r="L151" s="15">
        <f t="shared" si="21"/>
        <v>0</v>
      </c>
      <c r="M151" s="19">
        <f t="shared" si="22"/>
        <v>0</v>
      </c>
      <c r="N151" s="23">
        <f t="shared" si="24"/>
        <v>0</v>
      </c>
      <c r="O151" s="20">
        <f t="shared" si="23"/>
        <v>0</v>
      </c>
      <c r="P151" s="4">
        <f t="shared" si="25"/>
        <v>0</v>
      </c>
      <c r="Q151" s="242"/>
      <c r="R151" s="82"/>
      <c r="S151" s="15">
        <f t="shared" si="26"/>
        <v>0</v>
      </c>
      <c r="T151" s="19">
        <f t="shared" si="27"/>
        <v>0</v>
      </c>
      <c r="U151" s="15">
        <f t="shared" si="28"/>
        <v>0</v>
      </c>
      <c r="V151" s="15">
        <f t="shared" si="29"/>
        <v>0</v>
      </c>
    </row>
    <row r="152" spans="1:22" x14ac:dyDescent="0.4">
      <c r="A152" s="78"/>
      <c r="B152" s="79"/>
      <c r="C152" s="79"/>
      <c r="D152" s="80"/>
      <c r="E152" s="81"/>
      <c r="F152" s="81"/>
      <c r="G152" s="82"/>
      <c r="H152" s="20">
        <f>IFERROR(SUMIF('4. Student Costs'!$A:$A,$A152,'4. Student Costs'!W:W),"")</f>
        <v>0</v>
      </c>
      <c r="I152" s="15">
        <f>IFERROR(SUMIF('4. Student Costs'!$A:$A,$A152,'4. Student Costs'!X:X),"")</f>
        <v>0</v>
      </c>
      <c r="J152" s="19">
        <f>IFERROR(SUMIF('4. Student Costs'!$A:$A,$A152,'4. Student Costs'!Y:Y),"")</f>
        <v>0</v>
      </c>
      <c r="K152" s="20">
        <f t="shared" si="20"/>
        <v>0</v>
      </c>
      <c r="L152" s="15">
        <f t="shared" si="21"/>
        <v>0</v>
      </c>
      <c r="M152" s="19">
        <f t="shared" si="22"/>
        <v>0</v>
      </c>
      <c r="N152" s="23">
        <f t="shared" si="24"/>
        <v>0</v>
      </c>
      <c r="O152" s="20">
        <f t="shared" si="23"/>
        <v>0</v>
      </c>
      <c r="P152" s="4">
        <f t="shared" si="25"/>
        <v>0</v>
      </c>
      <c r="Q152" s="242"/>
      <c r="R152" s="82"/>
      <c r="S152" s="15">
        <f t="shared" si="26"/>
        <v>0</v>
      </c>
      <c r="T152" s="19">
        <f t="shared" si="27"/>
        <v>0</v>
      </c>
      <c r="U152" s="15">
        <f t="shared" si="28"/>
        <v>0</v>
      </c>
      <c r="V152" s="15">
        <f t="shared" si="29"/>
        <v>0</v>
      </c>
    </row>
    <row r="153" spans="1:22" x14ac:dyDescent="0.4">
      <c r="A153" s="78"/>
      <c r="B153" s="79"/>
      <c r="C153" s="79"/>
      <c r="D153" s="80"/>
      <c r="E153" s="81"/>
      <c r="F153" s="81"/>
      <c r="G153" s="82"/>
      <c r="H153" s="20">
        <f>IFERROR(SUMIF('4. Student Costs'!$A:$A,$A153,'4. Student Costs'!W:W),"")</f>
        <v>0</v>
      </c>
      <c r="I153" s="15">
        <f>IFERROR(SUMIF('4. Student Costs'!$A:$A,$A153,'4. Student Costs'!X:X),"")</f>
        <v>0</v>
      </c>
      <c r="J153" s="19">
        <f>IFERROR(SUMIF('4. Student Costs'!$A:$A,$A153,'4. Student Costs'!Y:Y),"")</f>
        <v>0</v>
      </c>
      <c r="K153" s="20">
        <f t="shared" si="20"/>
        <v>0</v>
      </c>
      <c r="L153" s="15">
        <f t="shared" si="21"/>
        <v>0</v>
      </c>
      <c r="M153" s="19">
        <f t="shared" si="22"/>
        <v>0</v>
      </c>
      <c r="N153" s="23">
        <f t="shared" si="24"/>
        <v>0</v>
      </c>
      <c r="O153" s="20">
        <f t="shared" si="23"/>
        <v>0</v>
      </c>
      <c r="P153" s="4">
        <f t="shared" si="25"/>
        <v>0</v>
      </c>
      <c r="Q153" s="242"/>
      <c r="R153" s="82"/>
      <c r="S153" s="15">
        <f t="shared" si="26"/>
        <v>0</v>
      </c>
      <c r="T153" s="19">
        <f t="shared" si="27"/>
        <v>0</v>
      </c>
      <c r="U153" s="15">
        <f t="shared" si="28"/>
        <v>0</v>
      </c>
      <c r="V153" s="15">
        <f t="shared" si="29"/>
        <v>0</v>
      </c>
    </row>
    <row r="154" spans="1:22" x14ac:dyDescent="0.4">
      <c r="A154" s="78"/>
      <c r="B154" s="79"/>
      <c r="C154" s="79"/>
      <c r="D154" s="80"/>
      <c r="E154" s="81"/>
      <c r="F154" s="81"/>
      <c r="G154" s="82"/>
      <c r="H154" s="20">
        <f>IFERROR(SUMIF('4. Student Costs'!$A:$A,$A154,'4. Student Costs'!W:W),"")</f>
        <v>0</v>
      </c>
      <c r="I154" s="15">
        <f>IFERROR(SUMIF('4. Student Costs'!$A:$A,$A154,'4. Student Costs'!X:X),"")</f>
        <v>0</v>
      </c>
      <c r="J154" s="19">
        <f>IFERROR(SUMIF('4. Student Costs'!$A:$A,$A154,'4. Student Costs'!Y:Y),"")</f>
        <v>0</v>
      </c>
      <c r="K154" s="20">
        <f t="shared" si="20"/>
        <v>0</v>
      </c>
      <c r="L154" s="15">
        <f t="shared" si="21"/>
        <v>0</v>
      </c>
      <c r="M154" s="19">
        <f t="shared" si="22"/>
        <v>0</v>
      </c>
      <c r="N154" s="23">
        <f t="shared" si="24"/>
        <v>0</v>
      </c>
      <c r="O154" s="20">
        <f t="shared" si="23"/>
        <v>0</v>
      </c>
      <c r="P154" s="4">
        <f t="shared" si="25"/>
        <v>0</v>
      </c>
      <c r="Q154" s="242"/>
      <c r="R154" s="82"/>
      <c r="S154" s="15">
        <f t="shared" si="26"/>
        <v>0</v>
      </c>
      <c r="T154" s="19">
        <f t="shared" si="27"/>
        <v>0</v>
      </c>
      <c r="U154" s="15">
        <f t="shared" si="28"/>
        <v>0</v>
      </c>
      <c r="V154" s="15">
        <f t="shared" si="29"/>
        <v>0</v>
      </c>
    </row>
    <row r="155" spans="1:22" x14ac:dyDescent="0.4">
      <c r="A155" s="78"/>
      <c r="B155" s="79"/>
      <c r="C155" s="79"/>
      <c r="D155" s="80"/>
      <c r="E155" s="81"/>
      <c r="F155" s="81"/>
      <c r="G155" s="82"/>
      <c r="H155" s="20">
        <f>IFERROR(SUMIF('4. Student Costs'!$A:$A,$A155,'4. Student Costs'!W:W),"")</f>
        <v>0</v>
      </c>
      <c r="I155" s="15">
        <f>IFERROR(SUMIF('4. Student Costs'!$A:$A,$A155,'4. Student Costs'!X:X),"")</f>
        <v>0</v>
      </c>
      <c r="J155" s="19">
        <f>IFERROR(SUMIF('4. Student Costs'!$A:$A,$A155,'4. Student Costs'!Y:Y),"")</f>
        <v>0</v>
      </c>
      <c r="K155" s="20">
        <f t="shared" si="20"/>
        <v>0</v>
      </c>
      <c r="L155" s="15">
        <f t="shared" si="21"/>
        <v>0</v>
      </c>
      <c r="M155" s="19">
        <f t="shared" si="22"/>
        <v>0</v>
      </c>
      <c r="N155" s="23">
        <f t="shared" si="24"/>
        <v>0</v>
      </c>
      <c r="O155" s="20">
        <f t="shared" si="23"/>
        <v>0</v>
      </c>
      <c r="P155" s="4">
        <f t="shared" si="25"/>
        <v>0</v>
      </c>
      <c r="Q155" s="242"/>
      <c r="R155" s="82"/>
      <c r="S155" s="15">
        <f t="shared" si="26"/>
        <v>0</v>
      </c>
      <c r="T155" s="19">
        <f t="shared" si="27"/>
        <v>0</v>
      </c>
      <c r="U155" s="15">
        <f t="shared" si="28"/>
        <v>0</v>
      </c>
      <c r="V155" s="15">
        <f t="shared" si="29"/>
        <v>0</v>
      </c>
    </row>
    <row r="156" spans="1:22" x14ac:dyDescent="0.4">
      <c r="A156" s="78"/>
      <c r="B156" s="79"/>
      <c r="C156" s="79"/>
      <c r="D156" s="80"/>
      <c r="E156" s="81"/>
      <c r="F156" s="81"/>
      <c r="G156" s="82"/>
      <c r="H156" s="20">
        <f>IFERROR(SUMIF('4. Student Costs'!$A:$A,$A156,'4. Student Costs'!W:W),"")</f>
        <v>0</v>
      </c>
      <c r="I156" s="15">
        <f>IFERROR(SUMIF('4. Student Costs'!$A:$A,$A156,'4. Student Costs'!X:X),"")</f>
        <v>0</v>
      </c>
      <c r="J156" s="19">
        <f>IFERROR(SUMIF('4. Student Costs'!$A:$A,$A156,'4. Student Costs'!Y:Y),"")</f>
        <v>0</v>
      </c>
      <c r="K156" s="20">
        <f t="shared" si="20"/>
        <v>0</v>
      </c>
      <c r="L156" s="15">
        <f t="shared" si="21"/>
        <v>0</v>
      </c>
      <c r="M156" s="19">
        <f t="shared" si="22"/>
        <v>0</v>
      </c>
      <c r="N156" s="23">
        <f t="shared" si="24"/>
        <v>0</v>
      </c>
      <c r="O156" s="20">
        <f t="shared" si="23"/>
        <v>0</v>
      </c>
      <c r="P156" s="4">
        <f t="shared" si="25"/>
        <v>0</v>
      </c>
      <c r="Q156" s="242"/>
      <c r="R156" s="82"/>
      <c r="S156" s="15">
        <f t="shared" si="26"/>
        <v>0</v>
      </c>
      <c r="T156" s="19">
        <f t="shared" si="27"/>
        <v>0</v>
      </c>
      <c r="U156" s="15">
        <f t="shared" si="28"/>
        <v>0</v>
      </c>
      <c r="V156" s="15">
        <f t="shared" si="29"/>
        <v>0</v>
      </c>
    </row>
    <row r="157" spans="1:22" x14ac:dyDescent="0.4">
      <c r="A157" s="78"/>
      <c r="B157" s="79"/>
      <c r="C157" s="79"/>
      <c r="D157" s="80"/>
      <c r="E157" s="81"/>
      <c r="F157" s="81"/>
      <c r="G157" s="82"/>
      <c r="H157" s="20">
        <f>IFERROR(SUMIF('4. Student Costs'!$A:$A,$A157,'4. Student Costs'!W:W),"")</f>
        <v>0</v>
      </c>
      <c r="I157" s="15">
        <f>IFERROR(SUMIF('4. Student Costs'!$A:$A,$A157,'4. Student Costs'!X:X),"")</f>
        <v>0</v>
      </c>
      <c r="J157" s="19">
        <f>IFERROR(SUMIF('4. Student Costs'!$A:$A,$A157,'4. Student Costs'!Y:Y),"")</f>
        <v>0</v>
      </c>
      <c r="K157" s="20">
        <f t="shared" si="20"/>
        <v>0</v>
      </c>
      <c r="L157" s="15">
        <f t="shared" si="21"/>
        <v>0</v>
      </c>
      <c r="M157" s="19">
        <f t="shared" si="22"/>
        <v>0</v>
      </c>
      <c r="N157" s="23">
        <f t="shared" si="24"/>
        <v>0</v>
      </c>
      <c r="O157" s="20">
        <f t="shared" si="23"/>
        <v>0</v>
      </c>
      <c r="P157" s="4">
        <f t="shared" si="25"/>
        <v>0</v>
      </c>
      <c r="Q157" s="242"/>
      <c r="R157" s="82"/>
      <c r="S157" s="15">
        <f t="shared" si="26"/>
        <v>0</v>
      </c>
      <c r="T157" s="19">
        <f t="shared" si="27"/>
        <v>0</v>
      </c>
      <c r="U157" s="15">
        <f t="shared" si="28"/>
        <v>0</v>
      </c>
      <c r="V157" s="15">
        <f t="shared" si="29"/>
        <v>0</v>
      </c>
    </row>
    <row r="158" spans="1:22" x14ac:dyDescent="0.4">
      <c r="A158" s="78"/>
      <c r="B158" s="79"/>
      <c r="C158" s="79"/>
      <c r="D158" s="80"/>
      <c r="E158" s="81"/>
      <c r="F158" s="81"/>
      <c r="G158" s="82"/>
      <c r="H158" s="20">
        <f>IFERROR(SUMIF('4. Student Costs'!$A:$A,$A158,'4. Student Costs'!W:W),"")</f>
        <v>0</v>
      </c>
      <c r="I158" s="15">
        <f>IFERROR(SUMIF('4. Student Costs'!$A:$A,$A158,'4. Student Costs'!X:X),"")</f>
        <v>0</v>
      </c>
      <c r="J158" s="19">
        <f>IFERROR(SUMIF('4. Student Costs'!$A:$A,$A158,'4. Student Costs'!Y:Y),"")</f>
        <v>0</v>
      </c>
      <c r="K158" s="20">
        <f t="shared" si="20"/>
        <v>0</v>
      </c>
      <c r="L158" s="15">
        <f t="shared" si="21"/>
        <v>0</v>
      </c>
      <c r="M158" s="19">
        <f t="shared" si="22"/>
        <v>0</v>
      </c>
      <c r="N158" s="23">
        <f t="shared" si="24"/>
        <v>0</v>
      </c>
      <c r="O158" s="20">
        <f t="shared" si="23"/>
        <v>0</v>
      </c>
      <c r="P158" s="4">
        <f t="shared" si="25"/>
        <v>0</v>
      </c>
      <c r="Q158" s="242"/>
      <c r="R158" s="82"/>
      <c r="S158" s="15">
        <f t="shared" si="26"/>
        <v>0</v>
      </c>
      <c r="T158" s="19">
        <f t="shared" si="27"/>
        <v>0</v>
      </c>
      <c r="U158" s="15">
        <f t="shared" si="28"/>
        <v>0</v>
      </c>
      <c r="V158" s="15">
        <f t="shared" si="29"/>
        <v>0</v>
      </c>
    </row>
    <row r="159" spans="1:22" x14ac:dyDescent="0.4">
      <c r="A159" s="78"/>
      <c r="B159" s="79"/>
      <c r="C159" s="79"/>
      <c r="D159" s="80"/>
      <c r="E159" s="81"/>
      <c r="F159" s="81"/>
      <c r="G159" s="82"/>
      <c r="H159" s="20">
        <f>IFERROR(SUMIF('4. Student Costs'!$A:$A,$A159,'4. Student Costs'!W:W),"")</f>
        <v>0</v>
      </c>
      <c r="I159" s="15">
        <f>IFERROR(SUMIF('4. Student Costs'!$A:$A,$A159,'4. Student Costs'!X:X),"")</f>
        <v>0</v>
      </c>
      <c r="J159" s="19">
        <f>IFERROR(SUMIF('4. Student Costs'!$A:$A,$A159,'4. Student Costs'!Y:Y),"")</f>
        <v>0</v>
      </c>
      <c r="K159" s="20">
        <f t="shared" si="20"/>
        <v>0</v>
      </c>
      <c r="L159" s="15">
        <f t="shared" si="21"/>
        <v>0</v>
      </c>
      <c r="M159" s="19">
        <f t="shared" si="22"/>
        <v>0</v>
      </c>
      <c r="N159" s="23">
        <f t="shared" si="24"/>
        <v>0</v>
      </c>
      <c r="O159" s="20">
        <f t="shared" si="23"/>
        <v>0</v>
      </c>
      <c r="P159" s="4">
        <f t="shared" si="25"/>
        <v>0</v>
      </c>
      <c r="Q159" s="242"/>
      <c r="R159" s="82"/>
      <c r="S159" s="15">
        <f t="shared" si="26"/>
        <v>0</v>
      </c>
      <c r="T159" s="19">
        <f t="shared" si="27"/>
        <v>0</v>
      </c>
      <c r="U159" s="15">
        <f t="shared" si="28"/>
        <v>0</v>
      </c>
      <c r="V159" s="15">
        <f t="shared" si="29"/>
        <v>0</v>
      </c>
    </row>
    <row r="160" spans="1:22" x14ac:dyDescent="0.4">
      <c r="A160" s="78"/>
      <c r="B160" s="79"/>
      <c r="C160" s="79"/>
      <c r="D160" s="80"/>
      <c r="E160" s="81"/>
      <c r="F160" s="81"/>
      <c r="G160" s="82"/>
      <c r="H160" s="20">
        <f>IFERROR(SUMIF('4. Student Costs'!$A:$A,$A160,'4. Student Costs'!W:W),"")</f>
        <v>0</v>
      </c>
      <c r="I160" s="15">
        <f>IFERROR(SUMIF('4. Student Costs'!$A:$A,$A160,'4. Student Costs'!X:X),"")</f>
        <v>0</v>
      </c>
      <c r="J160" s="19">
        <f>IFERROR(SUMIF('4. Student Costs'!$A:$A,$A160,'4. Student Costs'!Y:Y),"")</f>
        <v>0</v>
      </c>
      <c r="K160" s="20">
        <f t="shared" si="20"/>
        <v>0</v>
      </c>
      <c r="L160" s="15">
        <f t="shared" si="21"/>
        <v>0</v>
      </c>
      <c r="M160" s="19">
        <f t="shared" si="22"/>
        <v>0</v>
      </c>
      <c r="N160" s="23">
        <f t="shared" si="24"/>
        <v>0</v>
      </c>
      <c r="O160" s="20">
        <f t="shared" si="23"/>
        <v>0</v>
      </c>
      <c r="P160" s="4">
        <f t="shared" si="25"/>
        <v>0</v>
      </c>
      <c r="Q160" s="242"/>
      <c r="R160" s="82"/>
      <c r="S160" s="15">
        <f t="shared" si="26"/>
        <v>0</v>
      </c>
      <c r="T160" s="19">
        <f t="shared" si="27"/>
        <v>0</v>
      </c>
      <c r="U160" s="15">
        <f t="shared" si="28"/>
        <v>0</v>
      </c>
      <c r="V160" s="15">
        <f t="shared" si="29"/>
        <v>0</v>
      </c>
    </row>
    <row r="161" spans="1:22" x14ac:dyDescent="0.4">
      <c r="A161" s="78"/>
      <c r="B161" s="79"/>
      <c r="C161" s="79"/>
      <c r="D161" s="80"/>
      <c r="E161" s="81"/>
      <c r="F161" s="81"/>
      <c r="G161" s="82"/>
      <c r="H161" s="20">
        <f>IFERROR(SUMIF('4. Student Costs'!$A:$A,$A161,'4. Student Costs'!W:W),"")</f>
        <v>0</v>
      </c>
      <c r="I161" s="15">
        <f>IFERROR(SUMIF('4. Student Costs'!$A:$A,$A161,'4. Student Costs'!X:X),"")</f>
        <v>0</v>
      </c>
      <c r="J161" s="19">
        <f>IFERROR(SUMIF('4. Student Costs'!$A:$A,$A161,'4. Student Costs'!Y:Y),"")</f>
        <v>0</v>
      </c>
      <c r="K161" s="20">
        <f t="shared" si="20"/>
        <v>0</v>
      </c>
      <c r="L161" s="15">
        <f t="shared" si="21"/>
        <v>0</v>
      </c>
      <c r="M161" s="19">
        <f t="shared" si="22"/>
        <v>0</v>
      </c>
      <c r="N161" s="23">
        <f t="shared" si="24"/>
        <v>0</v>
      </c>
      <c r="O161" s="20">
        <f t="shared" si="23"/>
        <v>0</v>
      </c>
      <c r="P161" s="4">
        <f t="shared" si="25"/>
        <v>0</v>
      </c>
      <c r="Q161" s="242"/>
      <c r="R161" s="82"/>
      <c r="S161" s="15">
        <f t="shared" si="26"/>
        <v>0</v>
      </c>
      <c r="T161" s="19">
        <f t="shared" si="27"/>
        <v>0</v>
      </c>
      <c r="U161" s="15">
        <f t="shared" si="28"/>
        <v>0</v>
      </c>
      <c r="V161" s="15">
        <f t="shared" si="29"/>
        <v>0</v>
      </c>
    </row>
    <row r="162" spans="1:22" x14ac:dyDescent="0.4">
      <c r="A162" s="78"/>
      <c r="B162" s="79"/>
      <c r="C162" s="79"/>
      <c r="D162" s="80"/>
      <c r="E162" s="81"/>
      <c r="F162" s="81"/>
      <c r="G162" s="82"/>
      <c r="H162" s="20">
        <f>IFERROR(SUMIF('4. Student Costs'!$A:$A,$A162,'4. Student Costs'!W:W),"")</f>
        <v>0</v>
      </c>
      <c r="I162" s="15">
        <f>IFERROR(SUMIF('4. Student Costs'!$A:$A,$A162,'4. Student Costs'!X:X),"")</f>
        <v>0</v>
      </c>
      <c r="J162" s="19">
        <f>IFERROR(SUMIF('4. Student Costs'!$A:$A,$A162,'4. Student Costs'!Y:Y),"")</f>
        <v>0</v>
      </c>
      <c r="K162" s="20">
        <f t="shared" si="20"/>
        <v>0</v>
      </c>
      <c r="L162" s="15">
        <f t="shared" si="21"/>
        <v>0</v>
      </c>
      <c r="M162" s="19">
        <f t="shared" si="22"/>
        <v>0</v>
      </c>
      <c r="N162" s="23">
        <f t="shared" si="24"/>
        <v>0</v>
      </c>
      <c r="O162" s="20">
        <f t="shared" si="23"/>
        <v>0</v>
      </c>
      <c r="P162" s="4">
        <f t="shared" si="25"/>
        <v>0</v>
      </c>
      <c r="Q162" s="242"/>
      <c r="R162" s="82"/>
      <c r="S162" s="15">
        <f t="shared" si="26"/>
        <v>0</v>
      </c>
      <c r="T162" s="19">
        <f t="shared" si="27"/>
        <v>0</v>
      </c>
      <c r="U162" s="15">
        <f t="shared" si="28"/>
        <v>0</v>
      </c>
      <c r="V162" s="15">
        <f t="shared" si="29"/>
        <v>0</v>
      </c>
    </row>
    <row r="163" spans="1:22" x14ac:dyDescent="0.4">
      <c r="A163" s="78"/>
      <c r="B163" s="79"/>
      <c r="C163" s="79"/>
      <c r="D163" s="80"/>
      <c r="E163" s="81"/>
      <c r="F163" s="81"/>
      <c r="G163" s="82"/>
      <c r="H163" s="20">
        <f>IFERROR(SUMIF('4. Student Costs'!$A:$A,$A163,'4. Student Costs'!W:W),"")</f>
        <v>0</v>
      </c>
      <c r="I163" s="15">
        <f>IFERROR(SUMIF('4. Student Costs'!$A:$A,$A163,'4. Student Costs'!X:X),"")</f>
        <v>0</v>
      </c>
      <c r="J163" s="19">
        <f>IFERROR(SUMIF('4. Student Costs'!$A:$A,$A163,'4. Student Costs'!Y:Y),"")</f>
        <v>0</v>
      </c>
      <c r="K163" s="20">
        <f t="shared" si="20"/>
        <v>0</v>
      </c>
      <c r="L163" s="15">
        <f t="shared" si="21"/>
        <v>0</v>
      </c>
      <c r="M163" s="19">
        <f t="shared" si="22"/>
        <v>0</v>
      </c>
      <c r="N163" s="23">
        <f t="shared" si="24"/>
        <v>0</v>
      </c>
      <c r="O163" s="20">
        <f t="shared" si="23"/>
        <v>0</v>
      </c>
      <c r="P163" s="4">
        <f t="shared" si="25"/>
        <v>0</v>
      </c>
      <c r="Q163" s="242"/>
      <c r="R163" s="82"/>
      <c r="S163" s="15">
        <f t="shared" si="26"/>
        <v>0</v>
      </c>
      <c r="T163" s="19">
        <f t="shared" si="27"/>
        <v>0</v>
      </c>
      <c r="U163" s="15">
        <f t="shared" si="28"/>
        <v>0</v>
      </c>
      <c r="V163" s="15">
        <f t="shared" si="29"/>
        <v>0</v>
      </c>
    </row>
    <row r="164" spans="1:22" x14ac:dyDescent="0.4">
      <c r="A164" s="78"/>
      <c r="B164" s="79"/>
      <c r="C164" s="79"/>
      <c r="D164" s="80"/>
      <c r="E164" s="81"/>
      <c r="F164" s="81"/>
      <c r="G164" s="82"/>
      <c r="H164" s="20">
        <f>IFERROR(SUMIF('4. Student Costs'!$A:$A,$A164,'4. Student Costs'!W:W),"")</f>
        <v>0</v>
      </c>
      <c r="I164" s="15">
        <f>IFERROR(SUMIF('4. Student Costs'!$A:$A,$A164,'4. Student Costs'!X:X),"")</f>
        <v>0</v>
      </c>
      <c r="J164" s="19">
        <f>IFERROR(SUMIF('4. Student Costs'!$A:$A,$A164,'4. Student Costs'!Y:Y),"")</f>
        <v>0</v>
      </c>
      <c r="K164" s="20">
        <f t="shared" si="20"/>
        <v>0</v>
      </c>
      <c r="L164" s="15">
        <f t="shared" si="21"/>
        <v>0</v>
      </c>
      <c r="M164" s="19">
        <f t="shared" si="22"/>
        <v>0</v>
      </c>
      <c r="N164" s="23">
        <f t="shared" si="24"/>
        <v>0</v>
      </c>
      <c r="O164" s="20">
        <f t="shared" si="23"/>
        <v>0</v>
      </c>
      <c r="P164" s="4">
        <f t="shared" si="25"/>
        <v>0</v>
      </c>
      <c r="Q164" s="242"/>
      <c r="R164" s="82"/>
      <c r="S164" s="15">
        <f t="shared" si="26"/>
        <v>0</v>
      </c>
      <c r="T164" s="19">
        <f t="shared" si="27"/>
        <v>0</v>
      </c>
      <c r="U164" s="15">
        <f t="shared" si="28"/>
        <v>0</v>
      </c>
      <c r="V164" s="15">
        <f t="shared" si="29"/>
        <v>0</v>
      </c>
    </row>
    <row r="165" spans="1:22" x14ac:dyDescent="0.4">
      <c r="A165" s="78"/>
      <c r="B165" s="79"/>
      <c r="C165" s="79"/>
      <c r="D165" s="80"/>
      <c r="E165" s="81"/>
      <c r="F165" s="81"/>
      <c r="G165" s="82"/>
      <c r="H165" s="20">
        <f>IFERROR(SUMIF('4. Student Costs'!$A:$A,$A165,'4. Student Costs'!W:W),"")</f>
        <v>0</v>
      </c>
      <c r="I165" s="15">
        <f>IFERROR(SUMIF('4. Student Costs'!$A:$A,$A165,'4. Student Costs'!X:X),"")</f>
        <v>0</v>
      </c>
      <c r="J165" s="19">
        <f>IFERROR(SUMIF('4. Student Costs'!$A:$A,$A165,'4. Student Costs'!Y:Y),"")</f>
        <v>0</v>
      </c>
      <c r="K165" s="20">
        <f t="shared" si="20"/>
        <v>0</v>
      </c>
      <c r="L165" s="15">
        <f t="shared" si="21"/>
        <v>0</v>
      </c>
      <c r="M165" s="19">
        <f t="shared" si="22"/>
        <v>0</v>
      </c>
      <c r="N165" s="23">
        <f t="shared" si="24"/>
        <v>0</v>
      </c>
      <c r="O165" s="20">
        <f t="shared" si="23"/>
        <v>0</v>
      </c>
      <c r="P165" s="4">
        <f t="shared" si="25"/>
        <v>0</v>
      </c>
      <c r="Q165" s="242"/>
      <c r="R165" s="82"/>
      <c r="S165" s="15">
        <f t="shared" si="26"/>
        <v>0</v>
      </c>
      <c r="T165" s="19">
        <f t="shared" si="27"/>
        <v>0</v>
      </c>
      <c r="U165" s="15">
        <f t="shared" si="28"/>
        <v>0</v>
      </c>
      <c r="V165" s="15">
        <f t="shared" si="29"/>
        <v>0</v>
      </c>
    </row>
    <row r="166" spans="1:22" x14ac:dyDescent="0.4">
      <c r="A166" s="78"/>
      <c r="B166" s="79"/>
      <c r="C166" s="79"/>
      <c r="D166" s="80"/>
      <c r="E166" s="81"/>
      <c r="F166" s="81"/>
      <c r="G166" s="82"/>
      <c r="H166" s="20">
        <f>IFERROR(SUMIF('4. Student Costs'!$A:$A,$A166,'4. Student Costs'!W:W),"")</f>
        <v>0</v>
      </c>
      <c r="I166" s="15">
        <f>IFERROR(SUMIF('4. Student Costs'!$A:$A,$A166,'4. Student Costs'!X:X),"")</f>
        <v>0</v>
      </c>
      <c r="J166" s="19">
        <f>IFERROR(SUMIF('4. Student Costs'!$A:$A,$A166,'4. Student Costs'!Y:Y),"")</f>
        <v>0</v>
      </c>
      <c r="K166" s="20">
        <f t="shared" si="20"/>
        <v>0</v>
      </c>
      <c r="L166" s="15">
        <f t="shared" si="21"/>
        <v>0</v>
      </c>
      <c r="M166" s="19">
        <f t="shared" si="22"/>
        <v>0</v>
      </c>
      <c r="N166" s="23">
        <f t="shared" si="24"/>
        <v>0</v>
      </c>
      <c r="O166" s="20">
        <f t="shared" si="23"/>
        <v>0</v>
      </c>
      <c r="P166" s="4">
        <f t="shared" si="25"/>
        <v>0</v>
      </c>
      <c r="Q166" s="242"/>
      <c r="R166" s="82"/>
      <c r="S166" s="15">
        <f t="shared" si="26"/>
        <v>0</v>
      </c>
      <c r="T166" s="19">
        <f t="shared" si="27"/>
        <v>0</v>
      </c>
      <c r="U166" s="15">
        <f t="shared" si="28"/>
        <v>0</v>
      </c>
      <c r="V166" s="15">
        <f t="shared" si="29"/>
        <v>0</v>
      </c>
    </row>
    <row r="167" spans="1:22" x14ac:dyDescent="0.4">
      <c r="A167" s="78"/>
      <c r="B167" s="79"/>
      <c r="C167" s="79"/>
      <c r="D167" s="80"/>
      <c r="E167" s="81"/>
      <c r="F167" s="81"/>
      <c r="G167" s="82"/>
      <c r="H167" s="20">
        <f>IFERROR(SUMIF('4. Student Costs'!$A:$A,$A167,'4. Student Costs'!W:W),"")</f>
        <v>0</v>
      </c>
      <c r="I167" s="15">
        <f>IFERROR(SUMIF('4. Student Costs'!$A:$A,$A167,'4. Student Costs'!X:X),"")</f>
        <v>0</v>
      </c>
      <c r="J167" s="19">
        <f>IFERROR(SUMIF('4. Student Costs'!$A:$A,$A167,'4. Student Costs'!Y:Y),"")</f>
        <v>0</v>
      </c>
      <c r="K167" s="20">
        <f t="shared" si="20"/>
        <v>0</v>
      </c>
      <c r="L167" s="15">
        <f t="shared" si="21"/>
        <v>0</v>
      </c>
      <c r="M167" s="19">
        <f t="shared" si="22"/>
        <v>0</v>
      </c>
      <c r="N167" s="23">
        <f t="shared" si="24"/>
        <v>0</v>
      </c>
      <c r="O167" s="20">
        <f t="shared" si="23"/>
        <v>0</v>
      </c>
      <c r="P167" s="4">
        <f t="shared" si="25"/>
        <v>0</v>
      </c>
      <c r="Q167" s="242"/>
      <c r="R167" s="82"/>
      <c r="S167" s="15">
        <f t="shared" si="26"/>
        <v>0</v>
      </c>
      <c r="T167" s="19">
        <f t="shared" si="27"/>
        <v>0</v>
      </c>
      <c r="U167" s="15">
        <f t="shared" si="28"/>
        <v>0</v>
      </c>
      <c r="V167" s="15">
        <f t="shared" si="29"/>
        <v>0</v>
      </c>
    </row>
    <row r="168" spans="1:22" x14ac:dyDescent="0.4">
      <c r="A168" s="78"/>
      <c r="B168" s="79"/>
      <c r="C168" s="79"/>
      <c r="D168" s="80"/>
      <c r="E168" s="81"/>
      <c r="F168" s="81"/>
      <c r="G168" s="82"/>
      <c r="H168" s="20">
        <f>IFERROR(SUMIF('4. Student Costs'!$A:$A,$A168,'4. Student Costs'!W:W),"")</f>
        <v>0</v>
      </c>
      <c r="I168" s="15">
        <f>IFERROR(SUMIF('4. Student Costs'!$A:$A,$A168,'4. Student Costs'!X:X),"")</f>
        <v>0</v>
      </c>
      <c r="J168" s="19">
        <f>IFERROR(SUMIF('4. Student Costs'!$A:$A,$A168,'4. Student Costs'!Y:Y),"")</f>
        <v>0</v>
      </c>
      <c r="K168" s="20">
        <f t="shared" si="20"/>
        <v>0</v>
      </c>
      <c r="L168" s="15">
        <f t="shared" si="21"/>
        <v>0</v>
      </c>
      <c r="M168" s="19">
        <f t="shared" si="22"/>
        <v>0</v>
      </c>
      <c r="N168" s="23">
        <f t="shared" si="24"/>
        <v>0</v>
      </c>
      <c r="O168" s="20">
        <f t="shared" si="23"/>
        <v>0</v>
      </c>
      <c r="P168" s="4">
        <f t="shared" si="25"/>
        <v>0</v>
      </c>
      <c r="Q168" s="242"/>
      <c r="R168" s="82"/>
      <c r="S168" s="15">
        <f t="shared" si="26"/>
        <v>0</v>
      </c>
      <c r="T168" s="19">
        <f t="shared" si="27"/>
        <v>0</v>
      </c>
      <c r="U168" s="15">
        <f t="shared" si="28"/>
        <v>0</v>
      </c>
      <c r="V168" s="15">
        <f t="shared" si="29"/>
        <v>0</v>
      </c>
    </row>
    <row r="169" spans="1:22" x14ac:dyDescent="0.4">
      <c r="A169" s="78"/>
      <c r="B169" s="79"/>
      <c r="C169" s="79"/>
      <c r="D169" s="80"/>
      <c r="E169" s="81"/>
      <c r="F169" s="81"/>
      <c r="G169" s="82"/>
      <c r="H169" s="20">
        <f>IFERROR(SUMIF('4. Student Costs'!$A:$A,$A169,'4. Student Costs'!W:W),"")</f>
        <v>0</v>
      </c>
      <c r="I169" s="15">
        <f>IFERROR(SUMIF('4. Student Costs'!$A:$A,$A169,'4. Student Costs'!X:X),"")</f>
        <v>0</v>
      </c>
      <c r="J169" s="19">
        <f>IFERROR(SUMIF('4. Student Costs'!$A:$A,$A169,'4. Student Costs'!Y:Y),"")</f>
        <v>0</v>
      </c>
      <c r="K169" s="20">
        <f t="shared" si="20"/>
        <v>0</v>
      </c>
      <c r="L169" s="15">
        <f t="shared" si="21"/>
        <v>0</v>
      </c>
      <c r="M169" s="19">
        <f t="shared" si="22"/>
        <v>0</v>
      </c>
      <c r="N169" s="23">
        <f t="shared" si="24"/>
        <v>0</v>
      </c>
      <c r="O169" s="20">
        <f t="shared" si="23"/>
        <v>0</v>
      </c>
      <c r="P169" s="4">
        <f t="shared" si="25"/>
        <v>0</v>
      </c>
      <c r="Q169" s="242"/>
      <c r="R169" s="82"/>
      <c r="S169" s="15">
        <f t="shared" si="26"/>
        <v>0</v>
      </c>
      <c r="T169" s="19">
        <f t="shared" si="27"/>
        <v>0</v>
      </c>
      <c r="U169" s="15">
        <f t="shared" si="28"/>
        <v>0</v>
      </c>
      <c r="V169" s="15">
        <f t="shared" si="29"/>
        <v>0</v>
      </c>
    </row>
    <row r="170" spans="1:22" x14ac:dyDescent="0.4">
      <c r="A170" s="78"/>
      <c r="B170" s="79"/>
      <c r="C170" s="79"/>
      <c r="D170" s="80"/>
      <c r="E170" s="81"/>
      <c r="F170" s="81"/>
      <c r="G170" s="82"/>
      <c r="H170" s="20">
        <f>IFERROR(SUMIF('4. Student Costs'!$A:$A,$A170,'4. Student Costs'!W:W),"")</f>
        <v>0</v>
      </c>
      <c r="I170" s="15">
        <f>IFERROR(SUMIF('4. Student Costs'!$A:$A,$A170,'4. Student Costs'!X:X),"")</f>
        <v>0</v>
      </c>
      <c r="J170" s="19">
        <f>IFERROR(SUMIF('4. Student Costs'!$A:$A,$A170,'4. Student Costs'!Y:Y),"")</f>
        <v>0</v>
      </c>
      <c r="K170" s="20">
        <f t="shared" si="20"/>
        <v>0</v>
      </c>
      <c r="L170" s="15">
        <f t="shared" si="21"/>
        <v>0</v>
      </c>
      <c r="M170" s="19">
        <f t="shared" si="22"/>
        <v>0</v>
      </c>
      <c r="N170" s="23">
        <f t="shared" si="24"/>
        <v>0</v>
      </c>
      <c r="O170" s="20">
        <f t="shared" si="23"/>
        <v>0</v>
      </c>
      <c r="P170" s="4">
        <f t="shared" si="25"/>
        <v>0</v>
      </c>
      <c r="Q170" s="242"/>
      <c r="R170" s="82"/>
      <c r="S170" s="15">
        <f t="shared" si="26"/>
        <v>0</v>
      </c>
      <c r="T170" s="19">
        <f t="shared" si="27"/>
        <v>0</v>
      </c>
      <c r="U170" s="15">
        <f t="shared" si="28"/>
        <v>0</v>
      </c>
      <c r="V170" s="15">
        <f t="shared" si="29"/>
        <v>0</v>
      </c>
    </row>
    <row r="171" spans="1:22" x14ac:dyDescent="0.4">
      <c r="A171" s="78"/>
      <c r="B171" s="79"/>
      <c r="C171" s="79"/>
      <c r="D171" s="80"/>
      <c r="E171" s="81"/>
      <c r="F171" s="81"/>
      <c r="G171" s="82"/>
      <c r="H171" s="20">
        <f>IFERROR(SUMIF('4. Student Costs'!$A:$A,$A171,'4. Student Costs'!W:W),"")</f>
        <v>0</v>
      </c>
      <c r="I171" s="15">
        <f>IFERROR(SUMIF('4. Student Costs'!$A:$A,$A171,'4. Student Costs'!X:X),"")</f>
        <v>0</v>
      </c>
      <c r="J171" s="19">
        <f>IFERROR(SUMIF('4. Student Costs'!$A:$A,$A171,'4. Student Costs'!Y:Y),"")</f>
        <v>0</v>
      </c>
      <c r="K171" s="20">
        <f t="shared" si="20"/>
        <v>0</v>
      </c>
      <c r="L171" s="15">
        <f t="shared" si="21"/>
        <v>0</v>
      </c>
      <c r="M171" s="19">
        <f t="shared" si="22"/>
        <v>0</v>
      </c>
      <c r="N171" s="23">
        <f t="shared" si="24"/>
        <v>0</v>
      </c>
      <c r="O171" s="20">
        <f t="shared" si="23"/>
        <v>0</v>
      </c>
      <c r="P171" s="4">
        <f t="shared" si="25"/>
        <v>0</v>
      </c>
      <c r="Q171" s="242"/>
      <c r="R171" s="82"/>
      <c r="S171" s="15">
        <f t="shared" si="26"/>
        <v>0</v>
      </c>
      <c r="T171" s="19">
        <f t="shared" si="27"/>
        <v>0</v>
      </c>
      <c r="U171" s="15">
        <f t="shared" si="28"/>
        <v>0</v>
      </c>
      <c r="V171" s="15">
        <f t="shared" si="29"/>
        <v>0</v>
      </c>
    </row>
    <row r="172" spans="1:22" x14ac:dyDescent="0.4">
      <c r="A172" s="78"/>
      <c r="B172" s="79"/>
      <c r="C172" s="79"/>
      <c r="D172" s="80"/>
      <c r="E172" s="81"/>
      <c r="F172" s="81"/>
      <c r="G172" s="82"/>
      <c r="H172" s="20">
        <f>IFERROR(SUMIF('4. Student Costs'!$A:$A,$A172,'4. Student Costs'!W:W),"")</f>
        <v>0</v>
      </c>
      <c r="I172" s="15">
        <f>IFERROR(SUMIF('4. Student Costs'!$A:$A,$A172,'4. Student Costs'!X:X),"")</f>
        <v>0</v>
      </c>
      <c r="J172" s="19">
        <f>IFERROR(SUMIF('4. Student Costs'!$A:$A,$A172,'4. Student Costs'!Y:Y),"")</f>
        <v>0</v>
      </c>
      <c r="K172" s="20">
        <f t="shared" si="20"/>
        <v>0</v>
      </c>
      <c r="L172" s="15">
        <f t="shared" si="21"/>
        <v>0</v>
      </c>
      <c r="M172" s="19">
        <f t="shared" si="22"/>
        <v>0</v>
      </c>
      <c r="N172" s="23">
        <f t="shared" si="24"/>
        <v>0</v>
      </c>
      <c r="O172" s="20">
        <f t="shared" si="23"/>
        <v>0</v>
      </c>
      <c r="P172" s="4">
        <f t="shared" si="25"/>
        <v>0</v>
      </c>
      <c r="Q172" s="242"/>
      <c r="R172" s="82"/>
      <c r="S172" s="15">
        <f t="shared" si="26"/>
        <v>0</v>
      </c>
      <c r="T172" s="19">
        <f t="shared" si="27"/>
        <v>0</v>
      </c>
      <c r="U172" s="15">
        <f t="shared" si="28"/>
        <v>0</v>
      </c>
      <c r="V172" s="15">
        <f t="shared" si="29"/>
        <v>0</v>
      </c>
    </row>
    <row r="173" spans="1:22" x14ac:dyDescent="0.4">
      <c r="A173" s="78"/>
      <c r="B173" s="79"/>
      <c r="C173" s="79"/>
      <c r="D173" s="80"/>
      <c r="E173" s="81"/>
      <c r="F173" s="81"/>
      <c r="G173" s="82"/>
      <c r="H173" s="20">
        <f>IFERROR(SUMIF('4. Student Costs'!$A:$A,$A173,'4. Student Costs'!W:W),"")</f>
        <v>0</v>
      </c>
      <c r="I173" s="15">
        <f>IFERROR(SUMIF('4. Student Costs'!$A:$A,$A173,'4. Student Costs'!X:X),"")</f>
        <v>0</v>
      </c>
      <c r="J173" s="19">
        <f>IFERROR(SUMIF('4. Student Costs'!$A:$A,$A173,'4. Student Costs'!Y:Y),"")</f>
        <v>0</v>
      </c>
      <c r="K173" s="20">
        <f t="shared" si="20"/>
        <v>0</v>
      </c>
      <c r="L173" s="15">
        <f t="shared" si="21"/>
        <v>0</v>
      </c>
      <c r="M173" s="19">
        <f t="shared" si="22"/>
        <v>0</v>
      </c>
      <c r="N173" s="23">
        <f t="shared" si="24"/>
        <v>0</v>
      </c>
      <c r="O173" s="20">
        <f t="shared" si="23"/>
        <v>0</v>
      </c>
      <c r="P173" s="4">
        <f t="shared" si="25"/>
        <v>0</v>
      </c>
      <c r="Q173" s="242"/>
      <c r="R173" s="82"/>
      <c r="S173" s="15">
        <f t="shared" si="26"/>
        <v>0</v>
      </c>
      <c r="T173" s="19">
        <f t="shared" si="27"/>
        <v>0</v>
      </c>
      <c r="U173" s="15">
        <f t="shared" si="28"/>
        <v>0</v>
      </c>
      <c r="V173" s="15">
        <f t="shared" si="29"/>
        <v>0</v>
      </c>
    </row>
    <row r="174" spans="1:22" x14ac:dyDescent="0.4">
      <c r="A174" s="78"/>
      <c r="B174" s="79"/>
      <c r="C174" s="79"/>
      <c r="D174" s="80"/>
      <c r="E174" s="81"/>
      <c r="F174" s="81"/>
      <c r="G174" s="82"/>
      <c r="H174" s="20">
        <f>IFERROR(SUMIF('4. Student Costs'!$A:$A,$A174,'4. Student Costs'!W:W),"")</f>
        <v>0</v>
      </c>
      <c r="I174" s="15">
        <f>IFERROR(SUMIF('4. Student Costs'!$A:$A,$A174,'4. Student Costs'!X:X),"")</f>
        <v>0</v>
      </c>
      <c r="J174" s="19">
        <f>IFERROR(SUMIF('4. Student Costs'!$A:$A,$A174,'4. Student Costs'!Y:Y),"")</f>
        <v>0</v>
      </c>
      <c r="K174" s="20">
        <f t="shared" si="20"/>
        <v>0</v>
      </c>
      <c r="L174" s="15">
        <f t="shared" si="21"/>
        <v>0</v>
      </c>
      <c r="M174" s="19">
        <f t="shared" si="22"/>
        <v>0</v>
      </c>
      <c r="N174" s="23">
        <f t="shared" si="24"/>
        <v>0</v>
      </c>
      <c r="O174" s="20">
        <f t="shared" si="23"/>
        <v>0</v>
      </c>
      <c r="P174" s="4">
        <f t="shared" si="25"/>
        <v>0</v>
      </c>
      <c r="Q174" s="242"/>
      <c r="R174" s="82"/>
      <c r="S174" s="15">
        <f t="shared" si="26"/>
        <v>0</v>
      </c>
      <c r="T174" s="19">
        <f t="shared" si="27"/>
        <v>0</v>
      </c>
      <c r="U174" s="15">
        <f t="shared" si="28"/>
        <v>0</v>
      </c>
      <c r="V174" s="15">
        <f t="shared" si="29"/>
        <v>0</v>
      </c>
    </row>
    <row r="175" spans="1:22" x14ac:dyDescent="0.4">
      <c r="A175" s="78"/>
      <c r="B175" s="79"/>
      <c r="C175" s="79"/>
      <c r="D175" s="80"/>
      <c r="E175" s="81"/>
      <c r="F175" s="81"/>
      <c r="G175" s="82"/>
      <c r="H175" s="20">
        <f>IFERROR(SUMIF('4. Student Costs'!$A:$A,$A175,'4. Student Costs'!W:W),"")</f>
        <v>0</v>
      </c>
      <c r="I175" s="15">
        <f>IFERROR(SUMIF('4. Student Costs'!$A:$A,$A175,'4. Student Costs'!X:X),"")</f>
        <v>0</v>
      </c>
      <c r="J175" s="19">
        <f>IFERROR(SUMIF('4. Student Costs'!$A:$A,$A175,'4. Student Costs'!Y:Y),"")</f>
        <v>0</v>
      </c>
      <c r="K175" s="20">
        <f t="shared" si="20"/>
        <v>0</v>
      </c>
      <c r="L175" s="15">
        <f t="shared" si="21"/>
        <v>0</v>
      </c>
      <c r="M175" s="19">
        <f t="shared" si="22"/>
        <v>0</v>
      </c>
      <c r="N175" s="23">
        <f t="shared" si="24"/>
        <v>0</v>
      </c>
      <c r="O175" s="20">
        <f t="shared" si="23"/>
        <v>0</v>
      </c>
      <c r="P175" s="4">
        <f t="shared" si="25"/>
        <v>0</v>
      </c>
      <c r="Q175" s="242"/>
      <c r="R175" s="82"/>
      <c r="S175" s="15">
        <f t="shared" si="26"/>
        <v>0</v>
      </c>
      <c r="T175" s="19">
        <f t="shared" si="27"/>
        <v>0</v>
      </c>
      <c r="U175" s="15">
        <f t="shared" si="28"/>
        <v>0</v>
      </c>
      <c r="V175" s="15">
        <f t="shared" si="29"/>
        <v>0</v>
      </c>
    </row>
    <row r="176" spans="1:22" x14ac:dyDescent="0.4">
      <c r="A176" s="78"/>
      <c r="B176" s="79"/>
      <c r="C176" s="79"/>
      <c r="D176" s="80"/>
      <c r="E176" s="81"/>
      <c r="F176" s="81"/>
      <c r="G176" s="82"/>
      <c r="H176" s="20">
        <f>IFERROR(SUMIF('4. Student Costs'!$A:$A,$A176,'4. Student Costs'!W:W),"")</f>
        <v>0</v>
      </c>
      <c r="I176" s="15">
        <f>IFERROR(SUMIF('4. Student Costs'!$A:$A,$A176,'4. Student Costs'!X:X),"")</f>
        <v>0</v>
      </c>
      <c r="J176" s="19">
        <f>IFERROR(SUMIF('4. Student Costs'!$A:$A,$A176,'4. Student Costs'!Y:Y),"")</f>
        <v>0</v>
      </c>
      <c r="K176" s="20">
        <f t="shared" si="20"/>
        <v>0</v>
      </c>
      <c r="L176" s="15">
        <f t="shared" si="21"/>
        <v>0</v>
      </c>
      <c r="M176" s="19">
        <f t="shared" si="22"/>
        <v>0</v>
      </c>
      <c r="N176" s="23">
        <f t="shared" si="24"/>
        <v>0</v>
      </c>
      <c r="O176" s="20">
        <f t="shared" si="23"/>
        <v>0</v>
      </c>
      <c r="P176" s="4">
        <f t="shared" si="25"/>
        <v>0</v>
      </c>
      <c r="Q176" s="242"/>
      <c r="R176" s="82"/>
      <c r="S176" s="15">
        <f t="shared" si="26"/>
        <v>0</v>
      </c>
      <c r="T176" s="19">
        <f t="shared" si="27"/>
        <v>0</v>
      </c>
      <c r="U176" s="15">
        <f t="shared" si="28"/>
        <v>0</v>
      </c>
      <c r="V176" s="15">
        <f t="shared" si="29"/>
        <v>0</v>
      </c>
    </row>
    <row r="177" spans="1:22" x14ac:dyDescent="0.4">
      <c r="A177" s="78"/>
      <c r="B177" s="79"/>
      <c r="C177" s="79"/>
      <c r="D177" s="80"/>
      <c r="E177" s="81"/>
      <c r="F177" s="81"/>
      <c r="G177" s="82"/>
      <c r="H177" s="20">
        <f>IFERROR(SUMIF('4. Student Costs'!$A:$A,$A177,'4. Student Costs'!W:W),"")</f>
        <v>0</v>
      </c>
      <c r="I177" s="15">
        <f>IFERROR(SUMIF('4. Student Costs'!$A:$A,$A177,'4. Student Costs'!X:X),"")</f>
        <v>0</v>
      </c>
      <c r="J177" s="19">
        <f>IFERROR(SUMIF('4. Student Costs'!$A:$A,$A177,'4. Student Costs'!Y:Y),"")</f>
        <v>0</v>
      </c>
      <c r="K177" s="20">
        <f t="shared" si="20"/>
        <v>0</v>
      </c>
      <c r="L177" s="15">
        <f t="shared" si="21"/>
        <v>0</v>
      </c>
      <c r="M177" s="19">
        <f t="shared" si="22"/>
        <v>0</v>
      </c>
      <c r="N177" s="23">
        <f t="shared" si="24"/>
        <v>0</v>
      </c>
      <c r="O177" s="20">
        <f t="shared" si="23"/>
        <v>0</v>
      </c>
      <c r="P177" s="4">
        <f t="shared" si="25"/>
        <v>0</v>
      </c>
      <c r="Q177" s="242"/>
      <c r="R177" s="82"/>
      <c r="S177" s="15">
        <f t="shared" si="26"/>
        <v>0</v>
      </c>
      <c r="T177" s="19">
        <f t="shared" si="27"/>
        <v>0</v>
      </c>
      <c r="U177" s="15">
        <f t="shared" si="28"/>
        <v>0</v>
      </c>
      <c r="V177" s="15">
        <f t="shared" si="29"/>
        <v>0</v>
      </c>
    </row>
    <row r="178" spans="1:22" x14ac:dyDescent="0.4">
      <c r="A178" s="78"/>
      <c r="B178" s="79"/>
      <c r="C178" s="79"/>
      <c r="D178" s="80"/>
      <c r="E178" s="81"/>
      <c r="F178" s="81"/>
      <c r="G178" s="82"/>
      <c r="H178" s="20">
        <f>IFERROR(SUMIF('4. Student Costs'!$A:$A,$A178,'4. Student Costs'!W:W),"")</f>
        <v>0</v>
      </c>
      <c r="I178" s="15">
        <f>IFERROR(SUMIF('4. Student Costs'!$A:$A,$A178,'4. Student Costs'!X:X),"")</f>
        <v>0</v>
      </c>
      <c r="J178" s="19">
        <f>IFERROR(SUMIF('4. Student Costs'!$A:$A,$A178,'4. Student Costs'!Y:Y),"")</f>
        <v>0</v>
      </c>
      <c r="K178" s="20">
        <f t="shared" si="20"/>
        <v>0</v>
      </c>
      <c r="L178" s="15">
        <f t="shared" si="21"/>
        <v>0</v>
      </c>
      <c r="M178" s="19">
        <f t="shared" si="22"/>
        <v>0</v>
      </c>
      <c r="N178" s="23">
        <f t="shared" si="24"/>
        <v>0</v>
      </c>
      <c r="O178" s="20">
        <f t="shared" si="23"/>
        <v>0</v>
      </c>
      <c r="P178" s="4">
        <f t="shared" si="25"/>
        <v>0</v>
      </c>
      <c r="Q178" s="242"/>
      <c r="R178" s="82"/>
      <c r="S178" s="15">
        <f t="shared" si="26"/>
        <v>0</v>
      </c>
      <c r="T178" s="19">
        <f t="shared" si="27"/>
        <v>0</v>
      </c>
      <c r="U178" s="15">
        <f t="shared" si="28"/>
        <v>0</v>
      </c>
      <c r="V178" s="15">
        <f t="shared" si="29"/>
        <v>0</v>
      </c>
    </row>
    <row r="179" spans="1:22" x14ac:dyDescent="0.4">
      <c r="A179" s="78"/>
      <c r="B179" s="79"/>
      <c r="C179" s="79"/>
      <c r="D179" s="80"/>
      <c r="E179" s="81"/>
      <c r="F179" s="81"/>
      <c r="G179" s="82"/>
      <c r="H179" s="20">
        <f>IFERROR(SUMIF('4. Student Costs'!$A:$A,$A179,'4. Student Costs'!W:W),"")</f>
        <v>0</v>
      </c>
      <c r="I179" s="15">
        <f>IFERROR(SUMIF('4. Student Costs'!$A:$A,$A179,'4. Student Costs'!X:X),"")</f>
        <v>0</v>
      </c>
      <c r="J179" s="19">
        <f>IFERROR(SUMIF('4. Student Costs'!$A:$A,$A179,'4. Student Costs'!Y:Y),"")</f>
        <v>0</v>
      </c>
      <c r="K179" s="20">
        <f t="shared" si="20"/>
        <v>0</v>
      </c>
      <c r="L179" s="15">
        <f t="shared" si="21"/>
        <v>0</v>
      </c>
      <c r="M179" s="19">
        <f t="shared" si="22"/>
        <v>0</v>
      </c>
      <c r="N179" s="23">
        <f t="shared" si="24"/>
        <v>0</v>
      </c>
      <c r="O179" s="20">
        <f t="shared" si="23"/>
        <v>0</v>
      </c>
      <c r="P179" s="4">
        <f t="shared" si="25"/>
        <v>0</v>
      </c>
      <c r="Q179" s="242"/>
      <c r="R179" s="82"/>
      <c r="S179" s="15">
        <f t="shared" si="26"/>
        <v>0</v>
      </c>
      <c r="T179" s="19">
        <f t="shared" si="27"/>
        <v>0</v>
      </c>
      <c r="U179" s="15">
        <f t="shared" si="28"/>
        <v>0</v>
      </c>
      <c r="V179" s="15">
        <f t="shared" si="29"/>
        <v>0</v>
      </c>
    </row>
    <row r="180" spans="1:22" x14ac:dyDescent="0.4">
      <c r="A180" s="78"/>
      <c r="B180" s="79"/>
      <c r="C180" s="79"/>
      <c r="D180" s="80"/>
      <c r="E180" s="81"/>
      <c r="F180" s="81"/>
      <c r="G180" s="82"/>
      <c r="H180" s="20">
        <f>IFERROR(SUMIF('4. Student Costs'!$A:$A,$A180,'4. Student Costs'!W:W),"")</f>
        <v>0</v>
      </c>
      <c r="I180" s="15">
        <f>IFERROR(SUMIF('4. Student Costs'!$A:$A,$A180,'4. Student Costs'!X:X),"")</f>
        <v>0</v>
      </c>
      <c r="J180" s="19">
        <f>IFERROR(SUMIF('4. Student Costs'!$A:$A,$A180,'4. Student Costs'!Y:Y),"")</f>
        <v>0</v>
      </c>
      <c r="K180" s="20">
        <f t="shared" si="20"/>
        <v>0</v>
      </c>
      <c r="L180" s="15">
        <f t="shared" si="21"/>
        <v>0</v>
      </c>
      <c r="M180" s="19">
        <f t="shared" si="22"/>
        <v>0</v>
      </c>
      <c r="N180" s="23">
        <f t="shared" si="24"/>
        <v>0</v>
      </c>
      <c r="O180" s="20">
        <f t="shared" si="23"/>
        <v>0</v>
      </c>
      <c r="P180" s="4">
        <f t="shared" si="25"/>
        <v>0</v>
      </c>
      <c r="Q180" s="242"/>
      <c r="R180" s="82"/>
      <c r="S180" s="15">
        <f t="shared" si="26"/>
        <v>0</v>
      </c>
      <c r="T180" s="19">
        <f t="shared" si="27"/>
        <v>0</v>
      </c>
      <c r="U180" s="15">
        <f t="shared" si="28"/>
        <v>0</v>
      </c>
      <c r="V180" s="15">
        <f t="shared" si="29"/>
        <v>0</v>
      </c>
    </row>
    <row r="181" spans="1:22" x14ac:dyDescent="0.4">
      <c r="A181" s="78"/>
      <c r="B181" s="79"/>
      <c r="C181" s="79"/>
      <c r="D181" s="80"/>
      <c r="E181" s="81"/>
      <c r="F181" s="81"/>
      <c r="G181" s="82"/>
      <c r="H181" s="20">
        <f>IFERROR(SUMIF('4. Student Costs'!$A:$A,$A181,'4. Student Costs'!W:W),"")</f>
        <v>0</v>
      </c>
      <c r="I181" s="15">
        <f>IFERROR(SUMIF('4. Student Costs'!$A:$A,$A181,'4. Student Costs'!X:X),"")</f>
        <v>0</v>
      </c>
      <c r="J181" s="19">
        <f>IFERROR(SUMIF('4. Student Costs'!$A:$A,$A181,'4. Student Costs'!Y:Y),"")</f>
        <v>0</v>
      </c>
      <c r="K181" s="20">
        <f t="shared" si="20"/>
        <v>0</v>
      </c>
      <c r="L181" s="15">
        <f t="shared" si="21"/>
        <v>0</v>
      </c>
      <c r="M181" s="19">
        <f t="shared" si="22"/>
        <v>0</v>
      </c>
      <c r="N181" s="23">
        <f t="shared" si="24"/>
        <v>0</v>
      </c>
      <c r="O181" s="20">
        <f t="shared" si="23"/>
        <v>0</v>
      </c>
      <c r="P181" s="4">
        <f t="shared" si="25"/>
        <v>0</v>
      </c>
      <c r="Q181" s="242"/>
      <c r="R181" s="82"/>
      <c r="S181" s="15">
        <f t="shared" si="26"/>
        <v>0</v>
      </c>
      <c r="T181" s="19">
        <f t="shared" si="27"/>
        <v>0</v>
      </c>
      <c r="U181" s="15">
        <f t="shared" si="28"/>
        <v>0</v>
      </c>
      <c r="V181" s="15">
        <f t="shared" si="29"/>
        <v>0</v>
      </c>
    </row>
    <row r="182" spans="1:22" x14ac:dyDescent="0.4">
      <c r="A182" s="78"/>
      <c r="B182" s="79"/>
      <c r="C182" s="79"/>
      <c r="D182" s="80"/>
      <c r="E182" s="81"/>
      <c r="F182" s="81"/>
      <c r="G182" s="82"/>
      <c r="H182" s="20">
        <f>IFERROR(SUMIF('4. Student Costs'!$A:$A,$A182,'4. Student Costs'!W:W),"")</f>
        <v>0</v>
      </c>
      <c r="I182" s="15">
        <f>IFERROR(SUMIF('4. Student Costs'!$A:$A,$A182,'4. Student Costs'!X:X),"")</f>
        <v>0</v>
      </c>
      <c r="J182" s="19">
        <f>IFERROR(SUMIF('4. Student Costs'!$A:$A,$A182,'4. Student Costs'!Y:Y),"")</f>
        <v>0</v>
      </c>
      <c r="K182" s="20">
        <f t="shared" si="20"/>
        <v>0</v>
      </c>
      <c r="L182" s="15">
        <f t="shared" si="21"/>
        <v>0</v>
      </c>
      <c r="M182" s="19">
        <f t="shared" si="22"/>
        <v>0</v>
      </c>
      <c r="N182" s="23">
        <f t="shared" si="24"/>
        <v>0</v>
      </c>
      <c r="O182" s="20">
        <f t="shared" si="23"/>
        <v>0</v>
      </c>
      <c r="P182" s="4">
        <f t="shared" si="25"/>
        <v>0</v>
      </c>
      <c r="Q182" s="242"/>
      <c r="R182" s="82"/>
      <c r="S182" s="15">
        <f t="shared" si="26"/>
        <v>0</v>
      </c>
      <c r="T182" s="19">
        <f t="shared" si="27"/>
        <v>0</v>
      </c>
      <c r="U182" s="15">
        <f t="shared" si="28"/>
        <v>0</v>
      </c>
      <c r="V182" s="15">
        <f t="shared" si="29"/>
        <v>0</v>
      </c>
    </row>
    <row r="183" spans="1:22" x14ac:dyDescent="0.4">
      <c r="A183" s="78"/>
      <c r="B183" s="79"/>
      <c r="C183" s="79"/>
      <c r="D183" s="80"/>
      <c r="E183" s="81"/>
      <c r="F183" s="81"/>
      <c r="G183" s="82"/>
      <c r="H183" s="20">
        <f>IFERROR(SUMIF('4. Student Costs'!$A:$A,$A183,'4. Student Costs'!W:W),"")</f>
        <v>0</v>
      </c>
      <c r="I183" s="15">
        <f>IFERROR(SUMIF('4. Student Costs'!$A:$A,$A183,'4. Student Costs'!X:X),"")</f>
        <v>0</v>
      </c>
      <c r="J183" s="19">
        <f>IFERROR(SUMIF('4. Student Costs'!$A:$A,$A183,'4. Student Costs'!Y:Y),"")</f>
        <v>0</v>
      </c>
      <c r="K183" s="20">
        <f t="shared" si="20"/>
        <v>0</v>
      </c>
      <c r="L183" s="15">
        <f t="shared" si="21"/>
        <v>0</v>
      </c>
      <c r="M183" s="19">
        <f t="shared" si="22"/>
        <v>0</v>
      </c>
      <c r="N183" s="23">
        <f t="shared" si="24"/>
        <v>0</v>
      </c>
      <c r="O183" s="20">
        <f t="shared" si="23"/>
        <v>0</v>
      </c>
      <c r="P183" s="4">
        <f t="shared" si="25"/>
        <v>0</v>
      </c>
      <c r="Q183" s="242"/>
      <c r="R183" s="82"/>
      <c r="S183" s="15">
        <f t="shared" si="26"/>
        <v>0</v>
      </c>
      <c r="T183" s="19">
        <f t="shared" si="27"/>
        <v>0</v>
      </c>
      <c r="U183" s="15">
        <f t="shared" si="28"/>
        <v>0</v>
      </c>
      <c r="V183" s="15">
        <f t="shared" si="29"/>
        <v>0</v>
      </c>
    </row>
    <row r="184" spans="1:22" x14ac:dyDescent="0.4">
      <c r="A184" s="78"/>
      <c r="B184" s="79"/>
      <c r="C184" s="79"/>
      <c r="D184" s="80"/>
      <c r="E184" s="81"/>
      <c r="F184" s="81"/>
      <c r="G184" s="82"/>
      <c r="H184" s="20">
        <f>IFERROR(SUMIF('4. Student Costs'!$A:$A,$A184,'4. Student Costs'!W:W),"")</f>
        <v>0</v>
      </c>
      <c r="I184" s="15">
        <f>IFERROR(SUMIF('4. Student Costs'!$A:$A,$A184,'4. Student Costs'!X:X),"")</f>
        <v>0</v>
      </c>
      <c r="J184" s="19">
        <f>IFERROR(SUMIF('4. Student Costs'!$A:$A,$A184,'4. Student Costs'!Y:Y),"")</f>
        <v>0</v>
      </c>
      <c r="K184" s="20">
        <f t="shared" si="20"/>
        <v>0</v>
      </c>
      <c r="L184" s="15">
        <f t="shared" si="21"/>
        <v>0</v>
      </c>
      <c r="M184" s="19">
        <f t="shared" si="22"/>
        <v>0</v>
      </c>
      <c r="N184" s="23">
        <f t="shared" si="24"/>
        <v>0</v>
      </c>
      <c r="O184" s="20">
        <f t="shared" si="23"/>
        <v>0</v>
      </c>
      <c r="P184" s="4">
        <f t="shared" si="25"/>
        <v>0</v>
      </c>
      <c r="Q184" s="242"/>
      <c r="R184" s="82"/>
      <c r="S184" s="15">
        <f t="shared" si="26"/>
        <v>0</v>
      </c>
      <c r="T184" s="19">
        <f t="shared" si="27"/>
        <v>0</v>
      </c>
      <c r="U184" s="15">
        <f t="shared" si="28"/>
        <v>0</v>
      </c>
      <c r="V184" s="15">
        <f t="shared" si="29"/>
        <v>0</v>
      </c>
    </row>
    <row r="185" spans="1:22" x14ac:dyDescent="0.4">
      <c r="A185" s="78"/>
      <c r="B185" s="79"/>
      <c r="C185" s="79"/>
      <c r="D185" s="80"/>
      <c r="E185" s="81"/>
      <c r="F185" s="81"/>
      <c r="G185" s="82"/>
      <c r="H185" s="20">
        <f>IFERROR(SUMIF('4. Student Costs'!$A:$A,$A185,'4. Student Costs'!W:W),"")</f>
        <v>0</v>
      </c>
      <c r="I185" s="15">
        <f>IFERROR(SUMIF('4. Student Costs'!$A:$A,$A185,'4. Student Costs'!X:X),"")</f>
        <v>0</v>
      </c>
      <c r="J185" s="19">
        <f>IFERROR(SUMIF('4. Student Costs'!$A:$A,$A185,'4. Student Costs'!Y:Y),"")</f>
        <v>0</v>
      </c>
      <c r="K185" s="20">
        <f t="shared" si="20"/>
        <v>0</v>
      </c>
      <c r="L185" s="15">
        <f t="shared" si="21"/>
        <v>0</v>
      </c>
      <c r="M185" s="19">
        <f t="shared" si="22"/>
        <v>0</v>
      </c>
      <c r="N185" s="23">
        <f t="shared" si="24"/>
        <v>0</v>
      </c>
      <c r="O185" s="20">
        <f t="shared" si="23"/>
        <v>0</v>
      </c>
      <c r="P185" s="4">
        <f t="shared" si="25"/>
        <v>0</v>
      </c>
      <c r="Q185" s="242"/>
      <c r="R185" s="82"/>
      <c r="S185" s="15">
        <f t="shared" si="26"/>
        <v>0</v>
      </c>
      <c r="T185" s="19">
        <f t="shared" si="27"/>
        <v>0</v>
      </c>
      <c r="U185" s="15">
        <f t="shared" si="28"/>
        <v>0</v>
      </c>
      <c r="V185" s="15">
        <f t="shared" si="29"/>
        <v>0</v>
      </c>
    </row>
    <row r="186" spans="1:22" x14ac:dyDescent="0.4">
      <c r="A186" s="78"/>
      <c r="B186" s="79"/>
      <c r="C186" s="79"/>
      <c r="D186" s="80"/>
      <c r="E186" s="81"/>
      <c r="F186" s="81"/>
      <c r="G186" s="82"/>
      <c r="H186" s="20">
        <f>IFERROR(SUMIF('4. Student Costs'!$A:$A,$A186,'4. Student Costs'!W:W),"")</f>
        <v>0</v>
      </c>
      <c r="I186" s="15">
        <f>IFERROR(SUMIF('4. Student Costs'!$A:$A,$A186,'4. Student Costs'!X:X),"")</f>
        <v>0</v>
      </c>
      <c r="J186" s="19">
        <f>IFERROR(SUMIF('4. Student Costs'!$A:$A,$A186,'4. Student Costs'!Y:Y),"")</f>
        <v>0</v>
      </c>
      <c r="K186" s="20">
        <f t="shared" si="20"/>
        <v>0</v>
      </c>
      <c r="L186" s="15">
        <f t="shared" si="21"/>
        <v>0</v>
      </c>
      <c r="M186" s="19">
        <f t="shared" si="22"/>
        <v>0</v>
      </c>
      <c r="N186" s="23">
        <f t="shared" si="24"/>
        <v>0</v>
      </c>
      <c r="O186" s="20">
        <f t="shared" si="23"/>
        <v>0</v>
      </c>
      <c r="P186" s="4">
        <f t="shared" si="25"/>
        <v>0</v>
      </c>
      <c r="Q186" s="242"/>
      <c r="R186" s="82"/>
      <c r="S186" s="15">
        <f t="shared" si="26"/>
        <v>0</v>
      </c>
      <c r="T186" s="19">
        <f t="shared" si="27"/>
        <v>0</v>
      </c>
      <c r="U186" s="15">
        <f t="shared" si="28"/>
        <v>0</v>
      </c>
      <c r="V186" s="15">
        <f t="shared" si="29"/>
        <v>0</v>
      </c>
    </row>
    <row r="187" spans="1:22" x14ac:dyDescent="0.4">
      <c r="A187" s="78"/>
      <c r="B187" s="79"/>
      <c r="C187" s="79"/>
      <c r="D187" s="80"/>
      <c r="E187" s="81"/>
      <c r="F187" s="81"/>
      <c r="G187" s="82"/>
      <c r="H187" s="20">
        <f>IFERROR(SUMIF('4. Student Costs'!$A:$A,$A187,'4. Student Costs'!W:W),"")</f>
        <v>0</v>
      </c>
      <c r="I187" s="15">
        <f>IFERROR(SUMIF('4. Student Costs'!$A:$A,$A187,'4. Student Costs'!X:X),"")</f>
        <v>0</v>
      </c>
      <c r="J187" s="19">
        <f>IFERROR(SUMIF('4. Student Costs'!$A:$A,$A187,'4. Student Costs'!Y:Y),"")</f>
        <v>0</v>
      </c>
      <c r="K187" s="20">
        <f t="shared" si="20"/>
        <v>0</v>
      </c>
      <c r="L187" s="15">
        <f t="shared" si="21"/>
        <v>0</v>
      </c>
      <c r="M187" s="19">
        <f t="shared" si="22"/>
        <v>0</v>
      </c>
      <c r="N187" s="23">
        <f t="shared" si="24"/>
        <v>0</v>
      </c>
      <c r="O187" s="20">
        <f t="shared" si="23"/>
        <v>0</v>
      </c>
      <c r="P187" s="4">
        <f t="shared" si="25"/>
        <v>0</v>
      </c>
      <c r="Q187" s="242"/>
      <c r="R187" s="82"/>
      <c r="S187" s="15">
        <f t="shared" si="26"/>
        <v>0</v>
      </c>
      <c r="T187" s="19">
        <f t="shared" si="27"/>
        <v>0</v>
      </c>
      <c r="U187" s="15">
        <f t="shared" si="28"/>
        <v>0</v>
      </c>
      <c r="V187" s="15">
        <f t="shared" si="29"/>
        <v>0</v>
      </c>
    </row>
    <row r="188" spans="1:22" x14ac:dyDescent="0.4">
      <c r="A188" s="78"/>
      <c r="B188" s="79"/>
      <c r="C188" s="79"/>
      <c r="D188" s="80"/>
      <c r="E188" s="81"/>
      <c r="F188" s="81"/>
      <c r="G188" s="82"/>
      <c r="H188" s="20">
        <f>IFERROR(SUMIF('4. Student Costs'!$A:$A,$A188,'4. Student Costs'!W:W),"")</f>
        <v>0</v>
      </c>
      <c r="I188" s="15">
        <f>IFERROR(SUMIF('4. Student Costs'!$A:$A,$A188,'4. Student Costs'!X:X),"")</f>
        <v>0</v>
      </c>
      <c r="J188" s="19">
        <f>IFERROR(SUMIF('4. Student Costs'!$A:$A,$A188,'4. Student Costs'!Y:Y),"")</f>
        <v>0</v>
      </c>
      <c r="K188" s="20">
        <f t="shared" si="20"/>
        <v>0</v>
      </c>
      <c r="L188" s="15">
        <f t="shared" si="21"/>
        <v>0</v>
      </c>
      <c r="M188" s="19">
        <f t="shared" si="22"/>
        <v>0</v>
      </c>
      <c r="N188" s="23">
        <f t="shared" si="24"/>
        <v>0</v>
      </c>
      <c r="O188" s="20">
        <f t="shared" si="23"/>
        <v>0</v>
      </c>
      <c r="P188" s="4">
        <f t="shared" si="25"/>
        <v>0</v>
      </c>
      <c r="Q188" s="242"/>
      <c r="R188" s="82"/>
      <c r="S188" s="15">
        <f t="shared" si="26"/>
        <v>0</v>
      </c>
      <c r="T188" s="19">
        <f t="shared" si="27"/>
        <v>0</v>
      </c>
      <c r="U188" s="15">
        <f t="shared" si="28"/>
        <v>0</v>
      </c>
      <c r="V188" s="15">
        <f t="shared" si="29"/>
        <v>0</v>
      </c>
    </row>
    <row r="189" spans="1:22" x14ac:dyDescent="0.4">
      <c r="A189" s="78"/>
      <c r="B189" s="79"/>
      <c r="C189" s="79"/>
      <c r="D189" s="80"/>
      <c r="E189" s="81"/>
      <c r="F189" s="81"/>
      <c r="G189" s="82"/>
      <c r="H189" s="20">
        <f>IFERROR(SUMIF('4. Student Costs'!$A:$A,$A189,'4. Student Costs'!W:W),"")</f>
        <v>0</v>
      </c>
      <c r="I189" s="15">
        <f>IFERROR(SUMIF('4. Student Costs'!$A:$A,$A189,'4. Student Costs'!X:X),"")</f>
        <v>0</v>
      </c>
      <c r="J189" s="19">
        <f>IFERROR(SUMIF('4. Student Costs'!$A:$A,$A189,'4. Student Costs'!Y:Y),"")</f>
        <v>0</v>
      </c>
      <c r="K189" s="20">
        <f t="shared" si="20"/>
        <v>0</v>
      </c>
      <c r="L189" s="15">
        <f t="shared" si="21"/>
        <v>0</v>
      </c>
      <c r="M189" s="19">
        <f t="shared" si="22"/>
        <v>0</v>
      </c>
      <c r="N189" s="23">
        <f t="shared" si="24"/>
        <v>0</v>
      </c>
      <c r="O189" s="20">
        <f t="shared" si="23"/>
        <v>0</v>
      </c>
      <c r="P189" s="4">
        <f t="shared" si="25"/>
        <v>0</v>
      </c>
      <c r="Q189" s="242"/>
      <c r="R189" s="82"/>
      <c r="S189" s="15">
        <f t="shared" si="26"/>
        <v>0</v>
      </c>
      <c r="T189" s="19">
        <f t="shared" si="27"/>
        <v>0</v>
      </c>
      <c r="U189" s="15">
        <f t="shared" si="28"/>
        <v>0</v>
      </c>
      <c r="V189" s="15">
        <f t="shared" si="29"/>
        <v>0</v>
      </c>
    </row>
    <row r="190" spans="1:22" x14ac:dyDescent="0.4">
      <c r="A190" s="78"/>
      <c r="B190" s="79"/>
      <c r="C190" s="79"/>
      <c r="D190" s="80"/>
      <c r="E190" s="81"/>
      <c r="F190" s="81"/>
      <c r="G190" s="82"/>
      <c r="H190" s="20">
        <f>IFERROR(SUMIF('4. Student Costs'!$A:$A,$A190,'4. Student Costs'!W:W),"")</f>
        <v>0</v>
      </c>
      <c r="I190" s="15">
        <f>IFERROR(SUMIF('4. Student Costs'!$A:$A,$A190,'4. Student Costs'!X:X),"")</f>
        <v>0</v>
      </c>
      <c r="J190" s="19">
        <f>IFERROR(SUMIF('4. Student Costs'!$A:$A,$A190,'4. Student Costs'!Y:Y),"")</f>
        <v>0</v>
      </c>
      <c r="K190" s="20">
        <f t="shared" si="20"/>
        <v>0</v>
      </c>
      <c r="L190" s="15">
        <f t="shared" si="21"/>
        <v>0</v>
      </c>
      <c r="M190" s="19">
        <f t="shared" si="22"/>
        <v>0</v>
      </c>
      <c r="N190" s="23">
        <f t="shared" si="24"/>
        <v>0</v>
      </c>
      <c r="O190" s="20">
        <f t="shared" si="23"/>
        <v>0</v>
      </c>
      <c r="P190" s="4">
        <f t="shared" si="25"/>
        <v>0</v>
      </c>
      <c r="Q190" s="242"/>
      <c r="R190" s="82"/>
      <c r="S190" s="15">
        <f t="shared" si="26"/>
        <v>0</v>
      </c>
      <c r="T190" s="19">
        <f t="shared" si="27"/>
        <v>0</v>
      </c>
      <c r="U190" s="15">
        <f t="shared" si="28"/>
        <v>0</v>
      </c>
      <c r="V190" s="15">
        <f t="shared" si="29"/>
        <v>0</v>
      </c>
    </row>
    <row r="191" spans="1:22" x14ac:dyDescent="0.4">
      <c r="A191" s="78"/>
      <c r="B191" s="79"/>
      <c r="C191" s="79"/>
      <c r="D191" s="80"/>
      <c r="E191" s="81"/>
      <c r="F191" s="81"/>
      <c r="G191" s="82"/>
      <c r="H191" s="20">
        <f>IFERROR(SUMIF('4. Student Costs'!$A:$A,$A191,'4. Student Costs'!W:W),"")</f>
        <v>0</v>
      </c>
      <c r="I191" s="15">
        <f>IFERROR(SUMIF('4. Student Costs'!$A:$A,$A191,'4. Student Costs'!X:X),"")</f>
        <v>0</v>
      </c>
      <c r="J191" s="19">
        <f>IFERROR(SUMIF('4. Student Costs'!$A:$A,$A191,'4. Student Costs'!Y:Y),"")</f>
        <v>0</v>
      </c>
      <c r="K191" s="20">
        <f t="shared" si="20"/>
        <v>0</v>
      </c>
      <c r="L191" s="15">
        <f t="shared" si="21"/>
        <v>0</v>
      </c>
      <c r="M191" s="19">
        <f t="shared" si="22"/>
        <v>0</v>
      </c>
      <c r="N191" s="23">
        <f t="shared" si="24"/>
        <v>0</v>
      </c>
      <c r="O191" s="20">
        <f t="shared" si="23"/>
        <v>0</v>
      </c>
      <c r="P191" s="4">
        <f t="shared" si="25"/>
        <v>0</v>
      </c>
      <c r="Q191" s="242"/>
      <c r="R191" s="82"/>
      <c r="S191" s="15">
        <f t="shared" si="26"/>
        <v>0</v>
      </c>
      <c r="T191" s="19">
        <f t="shared" si="27"/>
        <v>0</v>
      </c>
      <c r="U191" s="15">
        <f t="shared" si="28"/>
        <v>0</v>
      </c>
      <c r="V191" s="15">
        <f t="shared" si="29"/>
        <v>0</v>
      </c>
    </row>
    <row r="192" spans="1:22" x14ac:dyDescent="0.4">
      <c r="A192" s="78"/>
      <c r="B192" s="79"/>
      <c r="C192" s="79"/>
      <c r="D192" s="80"/>
      <c r="E192" s="81"/>
      <c r="F192" s="81"/>
      <c r="G192" s="82"/>
      <c r="H192" s="20">
        <f>IFERROR(SUMIF('4. Student Costs'!$A:$A,$A192,'4. Student Costs'!W:W),"")</f>
        <v>0</v>
      </c>
      <c r="I192" s="15">
        <f>IFERROR(SUMIF('4. Student Costs'!$A:$A,$A192,'4. Student Costs'!X:X),"")</f>
        <v>0</v>
      </c>
      <c r="J192" s="19">
        <f>IFERROR(SUMIF('4. Student Costs'!$A:$A,$A192,'4. Student Costs'!Y:Y),"")</f>
        <v>0</v>
      </c>
      <c r="K192" s="20">
        <f t="shared" si="20"/>
        <v>0</v>
      </c>
      <c r="L192" s="15">
        <f t="shared" si="21"/>
        <v>0</v>
      </c>
      <c r="M192" s="19">
        <f t="shared" si="22"/>
        <v>0</v>
      </c>
      <c r="N192" s="23">
        <f t="shared" si="24"/>
        <v>0</v>
      </c>
      <c r="O192" s="20">
        <f t="shared" si="23"/>
        <v>0</v>
      </c>
      <c r="P192" s="4">
        <f t="shared" si="25"/>
        <v>0</v>
      </c>
      <c r="Q192" s="242"/>
      <c r="R192" s="82"/>
      <c r="S192" s="15">
        <f t="shared" si="26"/>
        <v>0</v>
      </c>
      <c r="T192" s="19">
        <f t="shared" si="27"/>
        <v>0</v>
      </c>
      <c r="U192" s="15">
        <f t="shared" si="28"/>
        <v>0</v>
      </c>
      <c r="V192" s="15">
        <f t="shared" si="29"/>
        <v>0</v>
      </c>
    </row>
    <row r="193" spans="1:22" x14ac:dyDescent="0.4">
      <c r="A193" s="78"/>
      <c r="B193" s="79"/>
      <c r="C193" s="79"/>
      <c r="D193" s="80"/>
      <c r="E193" s="81"/>
      <c r="F193" s="81"/>
      <c r="G193" s="82"/>
      <c r="H193" s="20">
        <f>IFERROR(SUMIF('4. Student Costs'!$A:$A,$A193,'4. Student Costs'!W:W),"")</f>
        <v>0</v>
      </c>
      <c r="I193" s="15">
        <f>IFERROR(SUMIF('4. Student Costs'!$A:$A,$A193,'4. Student Costs'!X:X),"")</f>
        <v>0</v>
      </c>
      <c r="J193" s="19">
        <f>IFERROR(SUMIF('4. Student Costs'!$A:$A,$A193,'4. Student Costs'!Y:Y),"")</f>
        <v>0</v>
      </c>
      <c r="K193" s="20">
        <f t="shared" si="20"/>
        <v>0</v>
      </c>
      <c r="L193" s="15">
        <f t="shared" si="21"/>
        <v>0</v>
      </c>
      <c r="M193" s="19">
        <f t="shared" si="22"/>
        <v>0</v>
      </c>
      <c r="N193" s="23">
        <f t="shared" si="24"/>
        <v>0</v>
      </c>
      <c r="O193" s="20">
        <f t="shared" si="23"/>
        <v>0</v>
      </c>
      <c r="P193" s="4">
        <f t="shared" si="25"/>
        <v>0</v>
      </c>
      <c r="Q193" s="242"/>
      <c r="R193" s="82"/>
      <c r="S193" s="15">
        <f t="shared" si="26"/>
        <v>0</v>
      </c>
      <c r="T193" s="19">
        <f t="shared" si="27"/>
        <v>0</v>
      </c>
      <c r="U193" s="15">
        <f t="shared" si="28"/>
        <v>0</v>
      </c>
      <c r="V193" s="15">
        <f t="shared" si="29"/>
        <v>0</v>
      </c>
    </row>
    <row r="194" spans="1:22" x14ac:dyDescent="0.4">
      <c r="A194" s="78"/>
      <c r="B194" s="79"/>
      <c r="C194" s="79"/>
      <c r="D194" s="80"/>
      <c r="E194" s="81"/>
      <c r="F194" s="81"/>
      <c r="G194" s="82"/>
      <c r="H194" s="20">
        <f>IFERROR(SUMIF('4. Student Costs'!$A:$A,$A194,'4. Student Costs'!W:W),"")</f>
        <v>0</v>
      </c>
      <c r="I194" s="15">
        <f>IFERROR(SUMIF('4. Student Costs'!$A:$A,$A194,'4. Student Costs'!X:X),"")</f>
        <v>0</v>
      </c>
      <c r="J194" s="19">
        <f>IFERROR(SUMIF('4. Student Costs'!$A:$A,$A194,'4. Student Costs'!Y:Y),"")</f>
        <v>0</v>
      </c>
      <c r="K194" s="20">
        <f t="shared" si="20"/>
        <v>0</v>
      </c>
      <c r="L194" s="15">
        <f t="shared" si="21"/>
        <v>0</v>
      </c>
      <c r="M194" s="19">
        <f t="shared" si="22"/>
        <v>0</v>
      </c>
      <c r="N194" s="23">
        <f t="shared" si="24"/>
        <v>0</v>
      </c>
      <c r="O194" s="20">
        <f t="shared" si="23"/>
        <v>0</v>
      </c>
      <c r="P194" s="4">
        <f t="shared" si="25"/>
        <v>0</v>
      </c>
      <c r="Q194" s="242"/>
      <c r="R194" s="82"/>
      <c r="S194" s="15">
        <f t="shared" si="26"/>
        <v>0</v>
      </c>
      <c r="T194" s="19">
        <f t="shared" si="27"/>
        <v>0</v>
      </c>
      <c r="U194" s="15">
        <f t="shared" si="28"/>
        <v>0</v>
      </c>
      <c r="V194" s="15">
        <f t="shared" si="29"/>
        <v>0</v>
      </c>
    </row>
    <row r="195" spans="1:22" x14ac:dyDescent="0.4">
      <c r="A195" s="78"/>
      <c r="B195" s="79"/>
      <c r="C195" s="79"/>
      <c r="D195" s="80"/>
      <c r="E195" s="81"/>
      <c r="F195" s="81"/>
      <c r="G195" s="82"/>
      <c r="H195" s="20">
        <f>IFERROR(SUMIF('4. Student Costs'!$A:$A,$A195,'4. Student Costs'!W:W),"")</f>
        <v>0</v>
      </c>
      <c r="I195" s="15">
        <f>IFERROR(SUMIF('4. Student Costs'!$A:$A,$A195,'4. Student Costs'!X:X),"")</f>
        <v>0</v>
      </c>
      <c r="J195" s="19">
        <f>IFERROR(SUMIF('4. Student Costs'!$A:$A,$A195,'4. Student Costs'!Y:Y),"")</f>
        <v>0</v>
      </c>
      <c r="K195" s="20">
        <f t="shared" si="20"/>
        <v>0</v>
      </c>
      <c r="L195" s="15">
        <f t="shared" si="21"/>
        <v>0</v>
      </c>
      <c r="M195" s="19">
        <f t="shared" si="22"/>
        <v>0</v>
      </c>
      <c r="N195" s="23">
        <f t="shared" si="24"/>
        <v>0</v>
      </c>
      <c r="O195" s="20">
        <f t="shared" si="23"/>
        <v>0</v>
      </c>
      <c r="P195" s="4">
        <f t="shared" si="25"/>
        <v>0</v>
      </c>
      <c r="Q195" s="242"/>
      <c r="R195" s="82"/>
      <c r="S195" s="15">
        <f t="shared" si="26"/>
        <v>0</v>
      </c>
      <c r="T195" s="19">
        <f t="shared" si="27"/>
        <v>0</v>
      </c>
      <c r="U195" s="15">
        <f t="shared" si="28"/>
        <v>0</v>
      </c>
      <c r="V195" s="15">
        <f t="shared" si="29"/>
        <v>0</v>
      </c>
    </row>
    <row r="196" spans="1:22" x14ac:dyDescent="0.4">
      <c r="A196" s="78"/>
      <c r="B196" s="79"/>
      <c r="C196" s="79"/>
      <c r="D196" s="80"/>
      <c r="E196" s="81"/>
      <c r="F196" s="81"/>
      <c r="G196" s="82"/>
      <c r="H196" s="20">
        <f>IFERROR(SUMIF('4. Student Costs'!$A:$A,$A196,'4. Student Costs'!W:W),"")</f>
        <v>0</v>
      </c>
      <c r="I196" s="15">
        <f>IFERROR(SUMIF('4. Student Costs'!$A:$A,$A196,'4. Student Costs'!X:X),"")</f>
        <v>0</v>
      </c>
      <c r="J196" s="19">
        <f>IFERROR(SUMIF('4. Student Costs'!$A:$A,$A196,'4. Student Costs'!Y:Y),"")</f>
        <v>0</v>
      </c>
      <c r="K196" s="20">
        <f t="shared" si="20"/>
        <v>0</v>
      </c>
      <c r="L196" s="15">
        <f t="shared" si="21"/>
        <v>0</v>
      </c>
      <c r="M196" s="19">
        <f t="shared" si="22"/>
        <v>0</v>
      </c>
      <c r="N196" s="23">
        <f t="shared" si="24"/>
        <v>0</v>
      </c>
      <c r="O196" s="20">
        <f t="shared" si="23"/>
        <v>0</v>
      </c>
      <c r="P196" s="4">
        <f t="shared" si="25"/>
        <v>0</v>
      </c>
      <c r="Q196" s="242"/>
      <c r="R196" s="82"/>
      <c r="S196" s="15">
        <f t="shared" si="26"/>
        <v>0</v>
      </c>
      <c r="T196" s="19">
        <f t="shared" si="27"/>
        <v>0</v>
      </c>
      <c r="U196" s="15">
        <f t="shared" si="28"/>
        <v>0</v>
      </c>
      <c r="V196" s="15">
        <f t="shared" si="29"/>
        <v>0</v>
      </c>
    </row>
    <row r="197" spans="1:22" x14ac:dyDescent="0.4">
      <c r="A197" s="78"/>
      <c r="B197" s="79"/>
      <c r="C197" s="79"/>
      <c r="D197" s="80"/>
      <c r="E197" s="81"/>
      <c r="F197" s="81"/>
      <c r="G197" s="82"/>
      <c r="H197" s="20">
        <f>IFERROR(SUMIF('4. Student Costs'!$A:$A,$A197,'4. Student Costs'!W:W),"")</f>
        <v>0</v>
      </c>
      <c r="I197" s="15">
        <f>IFERROR(SUMIF('4. Student Costs'!$A:$A,$A197,'4. Student Costs'!X:X),"")</f>
        <v>0</v>
      </c>
      <c r="J197" s="19">
        <f>IFERROR(SUMIF('4. Student Costs'!$A:$A,$A197,'4. Student Costs'!Y:Y),"")</f>
        <v>0</v>
      </c>
      <c r="K197" s="20">
        <f t="shared" si="20"/>
        <v>0</v>
      </c>
      <c r="L197" s="15">
        <f t="shared" si="21"/>
        <v>0</v>
      </c>
      <c r="M197" s="19">
        <f t="shared" si="22"/>
        <v>0</v>
      </c>
      <c r="N197" s="23">
        <f t="shared" si="24"/>
        <v>0</v>
      </c>
      <c r="O197" s="20">
        <f t="shared" si="23"/>
        <v>0</v>
      </c>
      <c r="P197" s="4">
        <f t="shared" si="25"/>
        <v>0</v>
      </c>
      <c r="Q197" s="242"/>
      <c r="R197" s="82"/>
      <c r="S197" s="15">
        <f t="shared" si="26"/>
        <v>0</v>
      </c>
      <c r="T197" s="19">
        <f t="shared" si="27"/>
        <v>0</v>
      </c>
      <c r="U197" s="15">
        <f t="shared" si="28"/>
        <v>0</v>
      </c>
      <c r="V197" s="15">
        <f t="shared" si="29"/>
        <v>0</v>
      </c>
    </row>
    <row r="198" spans="1:22" x14ac:dyDescent="0.4">
      <c r="A198" s="78"/>
      <c r="B198" s="79"/>
      <c r="C198" s="79"/>
      <c r="D198" s="80"/>
      <c r="E198" s="81"/>
      <c r="F198" s="81"/>
      <c r="G198" s="82"/>
      <c r="H198" s="20">
        <f>IFERROR(SUMIF('4. Student Costs'!$A:$A,$A198,'4. Student Costs'!W:W),"")</f>
        <v>0</v>
      </c>
      <c r="I198" s="15">
        <f>IFERROR(SUMIF('4. Student Costs'!$A:$A,$A198,'4. Student Costs'!X:X),"")</f>
        <v>0</v>
      </c>
      <c r="J198" s="19">
        <f>IFERROR(SUMIF('4. Student Costs'!$A:$A,$A198,'4. Student Costs'!Y:Y),"")</f>
        <v>0</v>
      </c>
      <c r="K198" s="20">
        <f t="shared" si="20"/>
        <v>0</v>
      </c>
      <c r="L198" s="15">
        <f t="shared" si="21"/>
        <v>0</v>
      </c>
      <c r="M198" s="19">
        <f t="shared" si="22"/>
        <v>0</v>
      </c>
      <c r="N198" s="23">
        <f t="shared" si="24"/>
        <v>0</v>
      </c>
      <c r="O198" s="20">
        <f t="shared" si="23"/>
        <v>0</v>
      </c>
      <c r="P198" s="4">
        <f t="shared" si="25"/>
        <v>0</v>
      </c>
      <c r="Q198" s="242"/>
      <c r="R198" s="82"/>
      <c r="S198" s="15">
        <f t="shared" si="26"/>
        <v>0</v>
      </c>
      <c r="T198" s="19">
        <f t="shared" si="27"/>
        <v>0</v>
      </c>
      <c r="U198" s="15">
        <f t="shared" si="28"/>
        <v>0</v>
      </c>
      <c r="V198" s="15">
        <f t="shared" si="29"/>
        <v>0</v>
      </c>
    </row>
    <row r="199" spans="1:22" x14ac:dyDescent="0.4">
      <c r="A199" s="78"/>
      <c r="B199" s="79"/>
      <c r="C199" s="79"/>
      <c r="D199" s="80"/>
      <c r="E199" s="81"/>
      <c r="F199" s="81"/>
      <c r="G199" s="82"/>
      <c r="H199" s="20">
        <f>IFERROR(SUMIF('4. Student Costs'!$A:$A,$A199,'4. Student Costs'!W:W),"")</f>
        <v>0</v>
      </c>
      <c r="I199" s="15">
        <f>IFERROR(SUMIF('4. Student Costs'!$A:$A,$A199,'4. Student Costs'!X:X),"")</f>
        <v>0</v>
      </c>
      <c r="J199" s="19">
        <f>IFERROR(SUMIF('4. Student Costs'!$A:$A,$A199,'4. Student Costs'!Y:Y),"")</f>
        <v>0</v>
      </c>
      <c r="K199" s="20">
        <f t="shared" si="20"/>
        <v>0</v>
      </c>
      <c r="L199" s="15">
        <f t="shared" si="21"/>
        <v>0</v>
      </c>
      <c r="M199" s="19">
        <f t="shared" si="22"/>
        <v>0</v>
      </c>
      <c r="N199" s="23">
        <f t="shared" si="24"/>
        <v>0</v>
      </c>
      <c r="O199" s="20">
        <f t="shared" si="23"/>
        <v>0</v>
      </c>
      <c r="P199" s="4">
        <f t="shared" si="25"/>
        <v>0</v>
      </c>
      <c r="Q199" s="242"/>
      <c r="R199" s="82"/>
      <c r="S199" s="15">
        <f t="shared" si="26"/>
        <v>0</v>
      </c>
      <c r="T199" s="19">
        <f t="shared" si="27"/>
        <v>0</v>
      </c>
      <c r="U199" s="15">
        <f t="shared" si="28"/>
        <v>0</v>
      </c>
      <c r="V199" s="15">
        <f t="shared" si="29"/>
        <v>0</v>
      </c>
    </row>
    <row r="200" spans="1:22" x14ac:dyDescent="0.4">
      <c r="A200" s="78"/>
      <c r="B200" s="79"/>
      <c r="C200" s="79"/>
      <c r="D200" s="80"/>
      <c r="E200" s="81"/>
      <c r="F200" s="81"/>
      <c r="G200" s="82"/>
      <c r="H200" s="20">
        <f>IFERROR(SUMIF('4. Student Costs'!$A:$A,$A200,'4. Student Costs'!W:W),"")</f>
        <v>0</v>
      </c>
      <c r="I200" s="15">
        <f>IFERROR(SUMIF('4. Student Costs'!$A:$A,$A200,'4. Student Costs'!X:X),"")</f>
        <v>0</v>
      </c>
      <c r="J200" s="19">
        <f>IFERROR(SUMIF('4. Student Costs'!$A:$A,$A200,'4. Student Costs'!Y:Y),"")</f>
        <v>0</v>
      </c>
      <c r="K200" s="20">
        <f t="shared" si="20"/>
        <v>0</v>
      </c>
      <c r="L200" s="15">
        <f t="shared" si="21"/>
        <v>0</v>
      </c>
      <c r="M200" s="19">
        <f t="shared" si="22"/>
        <v>0</v>
      </c>
      <c r="N200" s="23">
        <f t="shared" si="24"/>
        <v>0</v>
      </c>
      <c r="O200" s="20">
        <f t="shared" si="23"/>
        <v>0</v>
      </c>
      <c r="P200" s="4">
        <f t="shared" si="25"/>
        <v>0</v>
      </c>
      <c r="Q200" s="242"/>
      <c r="R200" s="82"/>
      <c r="S200" s="15">
        <f t="shared" si="26"/>
        <v>0</v>
      </c>
      <c r="T200" s="19">
        <f t="shared" si="27"/>
        <v>0</v>
      </c>
      <c r="U200" s="15">
        <f t="shared" si="28"/>
        <v>0</v>
      </c>
      <c r="V200" s="15">
        <f t="shared" si="29"/>
        <v>0</v>
      </c>
    </row>
    <row r="201" spans="1:22" x14ac:dyDescent="0.4">
      <c r="A201" s="78"/>
      <c r="B201" s="79"/>
      <c r="C201" s="79"/>
      <c r="D201" s="80"/>
      <c r="E201" s="81"/>
      <c r="F201" s="81"/>
      <c r="G201" s="82"/>
      <c r="H201" s="20">
        <f>IFERROR(SUMIF('4. Student Costs'!$A:$A,$A201,'4. Student Costs'!W:W),"")</f>
        <v>0</v>
      </c>
      <c r="I201" s="15">
        <f>IFERROR(SUMIF('4. Student Costs'!$A:$A,$A201,'4. Student Costs'!X:X),"")</f>
        <v>0</v>
      </c>
      <c r="J201" s="19">
        <f>IFERROR(SUMIF('4. Student Costs'!$A:$A,$A201,'4. Student Costs'!Y:Y),"")</f>
        <v>0</v>
      </c>
      <c r="K201" s="20">
        <f t="shared" si="20"/>
        <v>0</v>
      </c>
      <c r="L201" s="15">
        <f t="shared" si="21"/>
        <v>0</v>
      </c>
      <c r="M201" s="19">
        <f t="shared" si="22"/>
        <v>0</v>
      </c>
      <c r="N201" s="23">
        <f t="shared" si="24"/>
        <v>0</v>
      </c>
      <c r="O201" s="20">
        <f t="shared" si="23"/>
        <v>0</v>
      </c>
      <c r="P201" s="4">
        <f t="shared" si="25"/>
        <v>0</v>
      </c>
      <c r="Q201" s="242"/>
      <c r="R201" s="82"/>
      <c r="S201" s="15">
        <f t="shared" si="26"/>
        <v>0</v>
      </c>
      <c r="T201" s="19">
        <f t="shared" si="27"/>
        <v>0</v>
      </c>
      <c r="U201" s="15">
        <f t="shared" si="28"/>
        <v>0</v>
      </c>
      <c r="V201" s="15">
        <f t="shared" si="29"/>
        <v>0</v>
      </c>
    </row>
    <row r="202" spans="1:22" x14ac:dyDescent="0.4">
      <c r="A202" s="78"/>
      <c r="B202" s="79"/>
      <c r="C202" s="79"/>
      <c r="D202" s="80"/>
      <c r="E202" s="81"/>
      <c r="F202" s="81"/>
      <c r="G202" s="82"/>
      <c r="H202" s="20">
        <f>IFERROR(SUMIF('4. Student Costs'!$A:$A,$A202,'4. Student Costs'!W:W),"")</f>
        <v>0</v>
      </c>
      <c r="I202" s="15">
        <f>IFERROR(SUMIF('4. Student Costs'!$A:$A,$A202,'4. Student Costs'!X:X),"")</f>
        <v>0</v>
      </c>
      <c r="J202" s="19">
        <f>IFERROR(SUMIF('4. Student Costs'!$A:$A,$A202,'4. Student Costs'!Y:Y),"")</f>
        <v>0</v>
      </c>
      <c r="K202" s="20">
        <f t="shared" si="20"/>
        <v>0</v>
      </c>
      <c r="L202" s="15">
        <f t="shared" si="21"/>
        <v>0</v>
      </c>
      <c r="M202" s="19">
        <f t="shared" si="22"/>
        <v>0</v>
      </c>
      <c r="N202" s="23">
        <f t="shared" si="24"/>
        <v>0</v>
      </c>
      <c r="O202" s="20">
        <f t="shared" si="23"/>
        <v>0</v>
      </c>
      <c r="P202" s="4">
        <f t="shared" si="25"/>
        <v>0</v>
      </c>
      <c r="Q202" s="242"/>
      <c r="R202" s="82"/>
      <c r="S202" s="15">
        <f t="shared" si="26"/>
        <v>0</v>
      </c>
      <c r="T202" s="19">
        <f t="shared" si="27"/>
        <v>0</v>
      </c>
      <c r="U202" s="15">
        <f t="shared" si="28"/>
        <v>0</v>
      </c>
      <c r="V202" s="15">
        <f t="shared" si="29"/>
        <v>0</v>
      </c>
    </row>
    <row r="203" spans="1:22" x14ac:dyDescent="0.4">
      <c r="A203" s="78"/>
      <c r="B203" s="79"/>
      <c r="C203" s="79"/>
      <c r="D203" s="80"/>
      <c r="E203" s="81"/>
      <c r="F203" s="81"/>
      <c r="G203" s="82"/>
      <c r="H203" s="20">
        <f>IFERROR(SUMIF('4. Student Costs'!$A:$A,$A203,'4. Student Costs'!W:W),"")</f>
        <v>0</v>
      </c>
      <c r="I203" s="15">
        <f>IFERROR(SUMIF('4. Student Costs'!$A:$A,$A203,'4. Student Costs'!X:X),"")</f>
        <v>0</v>
      </c>
      <c r="J203" s="19">
        <f>IFERROR(SUMIF('4. Student Costs'!$A:$A,$A203,'4. Student Costs'!Y:Y),"")</f>
        <v>0</v>
      </c>
      <c r="K203" s="20">
        <f t="shared" si="20"/>
        <v>0</v>
      </c>
      <c r="L203" s="15">
        <f t="shared" si="21"/>
        <v>0</v>
      </c>
      <c r="M203" s="19">
        <f t="shared" si="22"/>
        <v>0</v>
      </c>
      <c r="N203" s="23">
        <f t="shared" si="24"/>
        <v>0</v>
      </c>
      <c r="O203" s="20">
        <f t="shared" si="23"/>
        <v>0</v>
      </c>
      <c r="P203" s="4">
        <f t="shared" si="25"/>
        <v>0</v>
      </c>
      <c r="Q203" s="242"/>
      <c r="R203" s="82"/>
      <c r="S203" s="15">
        <f t="shared" si="26"/>
        <v>0</v>
      </c>
      <c r="T203" s="19">
        <f t="shared" si="27"/>
        <v>0</v>
      </c>
      <c r="U203" s="15">
        <f t="shared" si="28"/>
        <v>0</v>
      </c>
      <c r="V203" s="15">
        <f t="shared" si="29"/>
        <v>0</v>
      </c>
    </row>
    <row r="204" spans="1:22" x14ac:dyDescent="0.4">
      <c r="A204" s="78"/>
      <c r="B204" s="79"/>
      <c r="C204" s="79"/>
      <c r="D204" s="80"/>
      <c r="E204" s="81"/>
      <c r="F204" s="81"/>
      <c r="G204" s="82"/>
      <c r="H204" s="20">
        <f>IFERROR(SUMIF('4. Student Costs'!$A:$A,$A204,'4. Student Costs'!W:W),"")</f>
        <v>0</v>
      </c>
      <c r="I204" s="15">
        <f>IFERROR(SUMIF('4. Student Costs'!$A:$A,$A204,'4. Student Costs'!X:X),"")</f>
        <v>0</v>
      </c>
      <c r="J204" s="19">
        <f>IFERROR(SUMIF('4. Student Costs'!$A:$A,$A204,'4. Student Costs'!Y:Y),"")</f>
        <v>0</v>
      </c>
      <c r="K204" s="20">
        <f t="shared" ref="K204:K267" si="30">IFERROR($G204*rate_ss_aid,0)</f>
        <v>0</v>
      </c>
      <c r="L204" s="15">
        <f t="shared" ref="L204:L267" si="31">IFERROR($G204*rate_ss_local,0)</f>
        <v>0</v>
      </c>
      <c r="M204" s="19">
        <f t="shared" ref="M204:M267" si="32">IFERROR($G204*rate_ss_grant,0)</f>
        <v>0</v>
      </c>
      <c r="N204" s="23">
        <f t="shared" si="24"/>
        <v>0</v>
      </c>
      <c r="O204" s="20">
        <f t="shared" ref="O204:O267" si="33">IFERROR(ROUND((H204+K204)*sped_rate,2),0)</f>
        <v>0</v>
      </c>
      <c r="P204" s="4">
        <f t="shared" si="25"/>
        <v>0</v>
      </c>
      <c r="Q204" s="242"/>
      <c r="R204" s="82"/>
      <c r="S204" s="15">
        <f t="shared" si="26"/>
        <v>0</v>
      </c>
      <c r="T204" s="19">
        <f t="shared" si="27"/>
        <v>0</v>
      </c>
      <c r="U204" s="15">
        <f t="shared" si="28"/>
        <v>0</v>
      </c>
      <c r="V204" s="15">
        <f t="shared" si="29"/>
        <v>0</v>
      </c>
    </row>
    <row r="205" spans="1:22" x14ac:dyDescent="0.4">
      <c r="A205" s="78"/>
      <c r="B205" s="79"/>
      <c r="C205" s="79"/>
      <c r="D205" s="80"/>
      <c r="E205" s="81"/>
      <c r="F205" s="81"/>
      <c r="G205" s="82"/>
      <c r="H205" s="20">
        <f>IFERROR(SUMIF('4. Student Costs'!$A:$A,$A205,'4. Student Costs'!W:W),"")</f>
        <v>0</v>
      </c>
      <c r="I205" s="15">
        <f>IFERROR(SUMIF('4. Student Costs'!$A:$A,$A205,'4. Student Costs'!X:X),"")</f>
        <v>0</v>
      </c>
      <c r="J205" s="19">
        <f>IFERROR(SUMIF('4. Student Costs'!$A:$A,$A205,'4. Student Costs'!Y:Y),"")</f>
        <v>0</v>
      </c>
      <c r="K205" s="20">
        <f t="shared" si="30"/>
        <v>0</v>
      </c>
      <c r="L205" s="15">
        <f t="shared" si="31"/>
        <v>0</v>
      </c>
      <c r="M205" s="19">
        <f t="shared" si="32"/>
        <v>0</v>
      </c>
      <c r="N205" s="23">
        <f t="shared" ref="N205:N268" si="34">SUM(H205:M205)</f>
        <v>0</v>
      </c>
      <c r="O205" s="20">
        <f t="shared" si="33"/>
        <v>0</v>
      </c>
      <c r="P205" s="4">
        <f t="shared" ref="P205:P268" si="35">J205+M205</f>
        <v>0</v>
      </c>
      <c r="Q205" s="242"/>
      <c r="R205" s="82"/>
      <c r="S205" s="15">
        <f t="shared" ref="S205:S268" si="36">SUM(O205:R205)</f>
        <v>0</v>
      </c>
      <c r="T205" s="19">
        <f t="shared" ref="T205:T268" si="37">MAX(0,S205-30000)</f>
        <v>0</v>
      </c>
      <c r="U205" s="15">
        <f t="shared" ref="U205:U268" si="38">MAX(N205-T205-30000,0)</f>
        <v>0</v>
      </c>
      <c r="V205" s="15">
        <f t="shared" ref="V205:V268" si="39">ROUND(U205*0.9,2)</f>
        <v>0</v>
      </c>
    </row>
    <row r="206" spans="1:22" x14ac:dyDescent="0.4">
      <c r="A206" s="78"/>
      <c r="B206" s="79"/>
      <c r="C206" s="79"/>
      <c r="D206" s="80"/>
      <c r="E206" s="81"/>
      <c r="F206" s="81"/>
      <c r="G206" s="82"/>
      <c r="H206" s="20">
        <f>IFERROR(SUMIF('4. Student Costs'!$A:$A,$A206,'4. Student Costs'!W:W),"")</f>
        <v>0</v>
      </c>
      <c r="I206" s="15">
        <f>IFERROR(SUMIF('4. Student Costs'!$A:$A,$A206,'4. Student Costs'!X:X),"")</f>
        <v>0</v>
      </c>
      <c r="J206" s="19">
        <f>IFERROR(SUMIF('4. Student Costs'!$A:$A,$A206,'4. Student Costs'!Y:Y),"")</f>
        <v>0</v>
      </c>
      <c r="K206" s="20">
        <f t="shared" si="30"/>
        <v>0</v>
      </c>
      <c r="L206" s="15">
        <f t="shared" si="31"/>
        <v>0</v>
      </c>
      <c r="M206" s="19">
        <f t="shared" si="32"/>
        <v>0</v>
      </c>
      <c r="N206" s="23">
        <f t="shared" si="34"/>
        <v>0</v>
      </c>
      <c r="O206" s="20">
        <f t="shared" si="33"/>
        <v>0</v>
      </c>
      <c r="P206" s="4">
        <f t="shared" si="35"/>
        <v>0</v>
      </c>
      <c r="Q206" s="242"/>
      <c r="R206" s="82"/>
      <c r="S206" s="15">
        <f t="shared" si="36"/>
        <v>0</v>
      </c>
      <c r="T206" s="19">
        <f t="shared" si="37"/>
        <v>0</v>
      </c>
      <c r="U206" s="15">
        <f t="shared" si="38"/>
        <v>0</v>
      </c>
      <c r="V206" s="15">
        <f t="shared" si="39"/>
        <v>0</v>
      </c>
    </row>
    <row r="207" spans="1:22" x14ac:dyDescent="0.4">
      <c r="A207" s="78"/>
      <c r="B207" s="79"/>
      <c r="C207" s="79"/>
      <c r="D207" s="80"/>
      <c r="E207" s="81"/>
      <c r="F207" s="81"/>
      <c r="G207" s="82"/>
      <c r="H207" s="20">
        <f>IFERROR(SUMIF('4. Student Costs'!$A:$A,$A207,'4. Student Costs'!W:W),"")</f>
        <v>0</v>
      </c>
      <c r="I207" s="15">
        <f>IFERROR(SUMIF('4. Student Costs'!$A:$A,$A207,'4. Student Costs'!X:X),"")</f>
        <v>0</v>
      </c>
      <c r="J207" s="19">
        <f>IFERROR(SUMIF('4. Student Costs'!$A:$A,$A207,'4. Student Costs'!Y:Y),"")</f>
        <v>0</v>
      </c>
      <c r="K207" s="20">
        <f t="shared" si="30"/>
        <v>0</v>
      </c>
      <c r="L207" s="15">
        <f t="shared" si="31"/>
        <v>0</v>
      </c>
      <c r="M207" s="19">
        <f t="shared" si="32"/>
        <v>0</v>
      </c>
      <c r="N207" s="23">
        <f t="shared" si="34"/>
        <v>0</v>
      </c>
      <c r="O207" s="20">
        <f t="shared" si="33"/>
        <v>0</v>
      </c>
      <c r="P207" s="4">
        <f t="shared" si="35"/>
        <v>0</v>
      </c>
      <c r="Q207" s="242"/>
      <c r="R207" s="82"/>
      <c r="S207" s="15">
        <f t="shared" si="36"/>
        <v>0</v>
      </c>
      <c r="T207" s="19">
        <f t="shared" si="37"/>
        <v>0</v>
      </c>
      <c r="U207" s="15">
        <f t="shared" si="38"/>
        <v>0</v>
      </c>
      <c r="V207" s="15">
        <f t="shared" si="39"/>
        <v>0</v>
      </c>
    </row>
    <row r="208" spans="1:22" x14ac:dyDescent="0.4">
      <c r="A208" s="78"/>
      <c r="B208" s="79"/>
      <c r="C208" s="79"/>
      <c r="D208" s="80"/>
      <c r="E208" s="81"/>
      <c r="F208" s="81"/>
      <c r="G208" s="82"/>
      <c r="H208" s="20">
        <f>IFERROR(SUMIF('4. Student Costs'!$A:$A,$A208,'4. Student Costs'!W:W),"")</f>
        <v>0</v>
      </c>
      <c r="I208" s="15">
        <f>IFERROR(SUMIF('4. Student Costs'!$A:$A,$A208,'4. Student Costs'!X:X),"")</f>
        <v>0</v>
      </c>
      <c r="J208" s="19">
        <f>IFERROR(SUMIF('4. Student Costs'!$A:$A,$A208,'4. Student Costs'!Y:Y),"")</f>
        <v>0</v>
      </c>
      <c r="K208" s="20">
        <f t="shared" si="30"/>
        <v>0</v>
      </c>
      <c r="L208" s="15">
        <f t="shared" si="31"/>
        <v>0</v>
      </c>
      <c r="M208" s="19">
        <f t="shared" si="32"/>
        <v>0</v>
      </c>
      <c r="N208" s="23">
        <f t="shared" si="34"/>
        <v>0</v>
      </c>
      <c r="O208" s="20">
        <f t="shared" si="33"/>
        <v>0</v>
      </c>
      <c r="P208" s="4">
        <f t="shared" si="35"/>
        <v>0</v>
      </c>
      <c r="Q208" s="242"/>
      <c r="R208" s="82"/>
      <c r="S208" s="15">
        <f t="shared" si="36"/>
        <v>0</v>
      </c>
      <c r="T208" s="19">
        <f t="shared" si="37"/>
        <v>0</v>
      </c>
      <c r="U208" s="15">
        <f t="shared" si="38"/>
        <v>0</v>
      </c>
      <c r="V208" s="15">
        <f t="shared" si="39"/>
        <v>0</v>
      </c>
    </row>
    <row r="209" spans="1:22" x14ac:dyDescent="0.4">
      <c r="A209" s="78"/>
      <c r="B209" s="79"/>
      <c r="C209" s="79"/>
      <c r="D209" s="80"/>
      <c r="E209" s="81"/>
      <c r="F209" s="81"/>
      <c r="G209" s="82"/>
      <c r="H209" s="20">
        <f>IFERROR(SUMIF('4. Student Costs'!$A:$A,$A209,'4. Student Costs'!W:W),"")</f>
        <v>0</v>
      </c>
      <c r="I209" s="15">
        <f>IFERROR(SUMIF('4. Student Costs'!$A:$A,$A209,'4. Student Costs'!X:X),"")</f>
        <v>0</v>
      </c>
      <c r="J209" s="19">
        <f>IFERROR(SUMIF('4. Student Costs'!$A:$A,$A209,'4. Student Costs'!Y:Y),"")</f>
        <v>0</v>
      </c>
      <c r="K209" s="20">
        <f t="shared" si="30"/>
        <v>0</v>
      </c>
      <c r="L209" s="15">
        <f t="shared" si="31"/>
        <v>0</v>
      </c>
      <c r="M209" s="19">
        <f t="shared" si="32"/>
        <v>0</v>
      </c>
      <c r="N209" s="23">
        <f t="shared" si="34"/>
        <v>0</v>
      </c>
      <c r="O209" s="20">
        <f t="shared" si="33"/>
        <v>0</v>
      </c>
      <c r="P209" s="4">
        <f t="shared" si="35"/>
        <v>0</v>
      </c>
      <c r="Q209" s="242"/>
      <c r="R209" s="82"/>
      <c r="S209" s="15">
        <f t="shared" si="36"/>
        <v>0</v>
      </c>
      <c r="T209" s="19">
        <f t="shared" si="37"/>
        <v>0</v>
      </c>
      <c r="U209" s="15">
        <f t="shared" si="38"/>
        <v>0</v>
      </c>
      <c r="V209" s="15">
        <f t="shared" si="39"/>
        <v>0</v>
      </c>
    </row>
    <row r="210" spans="1:22" x14ac:dyDescent="0.4">
      <c r="A210" s="78"/>
      <c r="B210" s="79"/>
      <c r="C210" s="79"/>
      <c r="D210" s="80"/>
      <c r="E210" s="81"/>
      <c r="F210" s="81"/>
      <c r="G210" s="82"/>
      <c r="H210" s="20">
        <f>IFERROR(SUMIF('4. Student Costs'!$A:$A,$A210,'4. Student Costs'!W:W),"")</f>
        <v>0</v>
      </c>
      <c r="I210" s="15">
        <f>IFERROR(SUMIF('4. Student Costs'!$A:$A,$A210,'4. Student Costs'!X:X),"")</f>
        <v>0</v>
      </c>
      <c r="J210" s="19">
        <f>IFERROR(SUMIF('4. Student Costs'!$A:$A,$A210,'4. Student Costs'!Y:Y),"")</f>
        <v>0</v>
      </c>
      <c r="K210" s="20">
        <f t="shared" si="30"/>
        <v>0</v>
      </c>
      <c r="L210" s="15">
        <f t="shared" si="31"/>
        <v>0</v>
      </c>
      <c r="M210" s="19">
        <f t="shared" si="32"/>
        <v>0</v>
      </c>
      <c r="N210" s="23">
        <f t="shared" si="34"/>
        <v>0</v>
      </c>
      <c r="O210" s="20">
        <f t="shared" si="33"/>
        <v>0</v>
      </c>
      <c r="P210" s="4">
        <f t="shared" si="35"/>
        <v>0</v>
      </c>
      <c r="Q210" s="242"/>
      <c r="R210" s="82"/>
      <c r="S210" s="15">
        <f t="shared" si="36"/>
        <v>0</v>
      </c>
      <c r="T210" s="19">
        <f t="shared" si="37"/>
        <v>0</v>
      </c>
      <c r="U210" s="15">
        <f t="shared" si="38"/>
        <v>0</v>
      </c>
      <c r="V210" s="15">
        <f t="shared" si="39"/>
        <v>0</v>
      </c>
    </row>
    <row r="211" spans="1:22" x14ac:dyDescent="0.4">
      <c r="A211" s="78"/>
      <c r="B211" s="79"/>
      <c r="C211" s="79"/>
      <c r="D211" s="80"/>
      <c r="E211" s="81"/>
      <c r="F211" s="81"/>
      <c r="G211" s="82"/>
      <c r="H211" s="20">
        <f>IFERROR(SUMIF('4. Student Costs'!$A:$A,$A211,'4. Student Costs'!W:W),"")</f>
        <v>0</v>
      </c>
      <c r="I211" s="15">
        <f>IFERROR(SUMIF('4. Student Costs'!$A:$A,$A211,'4. Student Costs'!X:X),"")</f>
        <v>0</v>
      </c>
      <c r="J211" s="19">
        <f>IFERROR(SUMIF('4. Student Costs'!$A:$A,$A211,'4. Student Costs'!Y:Y),"")</f>
        <v>0</v>
      </c>
      <c r="K211" s="20">
        <f t="shared" si="30"/>
        <v>0</v>
      </c>
      <c r="L211" s="15">
        <f t="shared" si="31"/>
        <v>0</v>
      </c>
      <c r="M211" s="19">
        <f t="shared" si="32"/>
        <v>0</v>
      </c>
      <c r="N211" s="23">
        <f t="shared" si="34"/>
        <v>0</v>
      </c>
      <c r="O211" s="20">
        <f t="shared" si="33"/>
        <v>0</v>
      </c>
      <c r="P211" s="4">
        <f t="shared" si="35"/>
        <v>0</v>
      </c>
      <c r="Q211" s="242"/>
      <c r="R211" s="82"/>
      <c r="S211" s="15">
        <f t="shared" si="36"/>
        <v>0</v>
      </c>
      <c r="T211" s="19">
        <f t="shared" si="37"/>
        <v>0</v>
      </c>
      <c r="U211" s="15">
        <f t="shared" si="38"/>
        <v>0</v>
      </c>
      <c r="V211" s="15">
        <f t="shared" si="39"/>
        <v>0</v>
      </c>
    </row>
    <row r="212" spans="1:22" x14ac:dyDescent="0.4">
      <c r="A212" s="78"/>
      <c r="B212" s="79"/>
      <c r="C212" s="79"/>
      <c r="D212" s="80"/>
      <c r="E212" s="81"/>
      <c r="F212" s="81"/>
      <c r="G212" s="82"/>
      <c r="H212" s="20">
        <f>IFERROR(SUMIF('4. Student Costs'!$A:$A,$A212,'4. Student Costs'!W:W),"")</f>
        <v>0</v>
      </c>
      <c r="I212" s="15">
        <f>IFERROR(SUMIF('4. Student Costs'!$A:$A,$A212,'4. Student Costs'!X:X),"")</f>
        <v>0</v>
      </c>
      <c r="J212" s="19">
        <f>IFERROR(SUMIF('4. Student Costs'!$A:$A,$A212,'4. Student Costs'!Y:Y),"")</f>
        <v>0</v>
      </c>
      <c r="K212" s="20">
        <f t="shared" si="30"/>
        <v>0</v>
      </c>
      <c r="L212" s="15">
        <f t="shared" si="31"/>
        <v>0</v>
      </c>
      <c r="M212" s="19">
        <f t="shared" si="32"/>
        <v>0</v>
      </c>
      <c r="N212" s="23">
        <f t="shared" si="34"/>
        <v>0</v>
      </c>
      <c r="O212" s="20">
        <f t="shared" si="33"/>
        <v>0</v>
      </c>
      <c r="P212" s="4">
        <f t="shared" si="35"/>
        <v>0</v>
      </c>
      <c r="Q212" s="242"/>
      <c r="R212" s="82"/>
      <c r="S212" s="15">
        <f t="shared" si="36"/>
        <v>0</v>
      </c>
      <c r="T212" s="19">
        <f t="shared" si="37"/>
        <v>0</v>
      </c>
      <c r="U212" s="15">
        <f t="shared" si="38"/>
        <v>0</v>
      </c>
      <c r="V212" s="15">
        <f t="shared" si="39"/>
        <v>0</v>
      </c>
    </row>
    <row r="213" spans="1:22" x14ac:dyDescent="0.4">
      <c r="A213" s="78"/>
      <c r="B213" s="79"/>
      <c r="C213" s="79"/>
      <c r="D213" s="80"/>
      <c r="E213" s="81"/>
      <c r="F213" s="81"/>
      <c r="G213" s="82"/>
      <c r="H213" s="20">
        <f>IFERROR(SUMIF('4. Student Costs'!$A:$A,$A213,'4. Student Costs'!W:W),"")</f>
        <v>0</v>
      </c>
      <c r="I213" s="15">
        <f>IFERROR(SUMIF('4. Student Costs'!$A:$A,$A213,'4. Student Costs'!X:X),"")</f>
        <v>0</v>
      </c>
      <c r="J213" s="19">
        <f>IFERROR(SUMIF('4. Student Costs'!$A:$A,$A213,'4. Student Costs'!Y:Y),"")</f>
        <v>0</v>
      </c>
      <c r="K213" s="20">
        <f t="shared" si="30"/>
        <v>0</v>
      </c>
      <c r="L213" s="15">
        <f t="shared" si="31"/>
        <v>0</v>
      </c>
      <c r="M213" s="19">
        <f t="shared" si="32"/>
        <v>0</v>
      </c>
      <c r="N213" s="23">
        <f t="shared" si="34"/>
        <v>0</v>
      </c>
      <c r="O213" s="20">
        <f t="shared" si="33"/>
        <v>0</v>
      </c>
      <c r="P213" s="4">
        <f t="shared" si="35"/>
        <v>0</v>
      </c>
      <c r="Q213" s="242"/>
      <c r="R213" s="82"/>
      <c r="S213" s="15">
        <f t="shared" si="36"/>
        <v>0</v>
      </c>
      <c r="T213" s="19">
        <f t="shared" si="37"/>
        <v>0</v>
      </c>
      <c r="U213" s="15">
        <f t="shared" si="38"/>
        <v>0</v>
      </c>
      <c r="V213" s="15">
        <f t="shared" si="39"/>
        <v>0</v>
      </c>
    </row>
    <row r="214" spans="1:22" x14ac:dyDescent="0.4">
      <c r="A214" s="78"/>
      <c r="B214" s="79"/>
      <c r="C214" s="79"/>
      <c r="D214" s="80"/>
      <c r="E214" s="81"/>
      <c r="F214" s="81"/>
      <c r="G214" s="82"/>
      <c r="H214" s="20">
        <f>IFERROR(SUMIF('4. Student Costs'!$A:$A,$A214,'4. Student Costs'!W:W),"")</f>
        <v>0</v>
      </c>
      <c r="I214" s="15">
        <f>IFERROR(SUMIF('4. Student Costs'!$A:$A,$A214,'4. Student Costs'!X:X),"")</f>
        <v>0</v>
      </c>
      <c r="J214" s="19">
        <f>IFERROR(SUMIF('4. Student Costs'!$A:$A,$A214,'4. Student Costs'!Y:Y),"")</f>
        <v>0</v>
      </c>
      <c r="K214" s="20">
        <f t="shared" si="30"/>
        <v>0</v>
      </c>
      <c r="L214" s="15">
        <f t="shared" si="31"/>
        <v>0</v>
      </c>
      <c r="M214" s="19">
        <f t="shared" si="32"/>
        <v>0</v>
      </c>
      <c r="N214" s="23">
        <f t="shared" si="34"/>
        <v>0</v>
      </c>
      <c r="O214" s="20">
        <f t="shared" si="33"/>
        <v>0</v>
      </c>
      <c r="P214" s="4">
        <f t="shared" si="35"/>
        <v>0</v>
      </c>
      <c r="Q214" s="242"/>
      <c r="R214" s="82"/>
      <c r="S214" s="15">
        <f t="shared" si="36"/>
        <v>0</v>
      </c>
      <c r="T214" s="19">
        <f t="shared" si="37"/>
        <v>0</v>
      </c>
      <c r="U214" s="15">
        <f t="shared" si="38"/>
        <v>0</v>
      </c>
      <c r="V214" s="15">
        <f t="shared" si="39"/>
        <v>0</v>
      </c>
    </row>
    <row r="215" spans="1:22" x14ac:dyDescent="0.4">
      <c r="A215" s="78"/>
      <c r="B215" s="79"/>
      <c r="C215" s="79"/>
      <c r="D215" s="80"/>
      <c r="E215" s="81"/>
      <c r="F215" s="81"/>
      <c r="G215" s="82"/>
      <c r="H215" s="20">
        <f>IFERROR(SUMIF('4. Student Costs'!$A:$A,$A215,'4. Student Costs'!W:W),"")</f>
        <v>0</v>
      </c>
      <c r="I215" s="15">
        <f>IFERROR(SUMIF('4. Student Costs'!$A:$A,$A215,'4. Student Costs'!X:X),"")</f>
        <v>0</v>
      </c>
      <c r="J215" s="19">
        <f>IFERROR(SUMIF('4. Student Costs'!$A:$A,$A215,'4. Student Costs'!Y:Y),"")</f>
        <v>0</v>
      </c>
      <c r="K215" s="20">
        <f t="shared" si="30"/>
        <v>0</v>
      </c>
      <c r="L215" s="15">
        <f t="shared" si="31"/>
        <v>0</v>
      </c>
      <c r="M215" s="19">
        <f t="shared" si="32"/>
        <v>0</v>
      </c>
      <c r="N215" s="23">
        <f t="shared" si="34"/>
        <v>0</v>
      </c>
      <c r="O215" s="20">
        <f t="shared" si="33"/>
        <v>0</v>
      </c>
      <c r="P215" s="4">
        <f t="shared" si="35"/>
        <v>0</v>
      </c>
      <c r="Q215" s="242"/>
      <c r="R215" s="82"/>
      <c r="S215" s="15">
        <f t="shared" si="36"/>
        <v>0</v>
      </c>
      <c r="T215" s="19">
        <f t="shared" si="37"/>
        <v>0</v>
      </c>
      <c r="U215" s="15">
        <f t="shared" si="38"/>
        <v>0</v>
      </c>
      <c r="V215" s="15">
        <f t="shared" si="39"/>
        <v>0</v>
      </c>
    </row>
    <row r="216" spans="1:22" x14ac:dyDescent="0.4">
      <c r="A216" s="78"/>
      <c r="B216" s="79"/>
      <c r="C216" s="79"/>
      <c r="D216" s="80"/>
      <c r="E216" s="81"/>
      <c r="F216" s="81"/>
      <c r="G216" s="82"/>
      <c r="H216" s="20">
        <f>IFERROR(SUMIF('4. Student Costs'!$A:$A,$A216,'4. Student Costs'!W:W),"")</f>
        <v>0</v>
      </c>
      <c r="I216" s="15">
        <f>IFERROR(SUMIF('4. Student Costs'!$A:$A,$A216,'4. Student Costs'!X:X),"")</f>
        <v>0</v>
      </c>
      <c r="J216" s="19">
        <f>IFERROR(SUMIF('4. Student Costs'!$A:$A,$A216,'4. Student Costs'!Y:Y),"")</f>
        <v>0</v>
      </c>
      <c r="K216" s="20">
        <f t="shared" si="30"/>
        <v>0</v>
      </c>
      <c r="L216" s="15">
        <f t="shared" si="31"/>
        <v>0</v>
      </c>
      <c r="M216" s="19">
        <f t="shared" si="32"/>
        <v>0</v>
      </c>
      <c r="N216" s="23">
        <f t="shared" si="34"/>
        <v>0</v>
      </c>
      <c r="O216" s="20">
        <f t="shared" si="33"/>
        <v>0</v>
      </c>
      <c r="P216" s="4">
        <f t="shared" si="35"/>
        <v>0</v>
      </c>
      <c r="Q216" s="242"/>
      <c r="R216" s="82"/>
      <c r="S216" s="15">
        <f t="shared" si="36"/>
        <v>0</v>
      </c>
      <c r="T216" s="19">
        <f t="shared" si="37"/>
        <v>0</v>
      </c>
      <c r="U216" s="15">
        <f t="shared" si="38"/>
        <v>0</v>
      </c>
      <c r="V216" s="15">
        <f t="shared" si="39"/>
        <v>0</v>
      </c>
    </row>
    <row r="217" spans="1:22" x14ac:dyDescent="0.4">
      <c r="A217" s="78"/>
      <c r="B217" s="79"/>
      <c r="C217" s="79"/>
      <c r="D217" s="80"/>
      <c r="E217" s="81"/>
      <c r="F217" s="81"/>
      <c r="G217" s="82"/>
      <c r="H217" s="20">
        <f>IFERROR(SUMIF('4. Student Costs'!$A:$A,$A217,'4. Student Costs'!W:W),"")</f>
        <v>0</v>
      </c>
      <c r="I217" s="15">
        <f>IFERROR(SUMIF('4. Student Costs'!$A:$A,$A217,'4. Student Costs'!X:X),"")</f>
        <v>0</v>
      </c>
      <c r="J217" s="19">
        <f>IFERROR(SUMIF('4. Student Costs'!$A:$A,$A217,'4. Student Costs'!Y:Y),"")</f>
        <v>0</v>
      </c>
      <c r="K217" s="20">
        <f t="shared" si="30"/>
        <v>0</v>
      </c>
      <c r="L217" s="15">
        <f t="shared" si="31"/>
        <v>0</v>
      </c>
      <c r="M217" s="19">
        <f t="shared" si="32"/>
        <v>0</v>
      </c>
      <c r="N217" s="23">
        <f t="shared" si="34"/>
        <v>0</v>
      </c>
      <c r="O217" s="20">
        <f t="shared" si="33"/>
        <v>0</v>
      </c>
      <c r="P217" s="4">
        <f t="shared" si="35"/>
        <v>0</v>
      </c>
      <c r="Q217" s="242"/>
      <c r="R217" s="82"/>
      <c r="S217" s="15">
        <f t="shared" si="36"/>
        <v>0</v>
      </c>
      <c r="T217" s="19">
        <f t="shared" si="37"/>
        <v>0</v>
      </c>
      <c r="U217" s="15">
        <f t="shared" si="38"/>
        <v>0</v>
      </c>
      <c r="V217" s="15">
        <f t="shared" si="39"/>
        <v>0</v>
      </c>
    </row>
    <row r="218" spans="1:22" x14ac:dyDescent="0.4">
      <c r="A218" s="78"/>
      <c r="B218" s="79"/>
      <c r="C218" s="79"/>
      <c r="D218" s="80"/>
      <c r="E218" s="81"/>
      <c r="F218" s="81"/>
      <c r="G218" s="82"/>
      <c r="H218" s="20">
        <f>IFERROR(SUMIF('4. Student Costs'!$A:$A,$A218,'4. Student Costs'!W:W),"")</f>
        <v>0</v>
      </c>
      <c r="I218" s="15">
        <f>IFERROR(SUMIF('4. Student Costs'!$A:$A,$A218,'4. Student Costs'!X:X),"")</f>
        <v>0</v>
      </c>
      <c r="J218" s="19">
        <f>IFERROR(SUMIF('4. Student Costs'!$A:$A,$A218,'4. Student Costs'!Y:Y),"")</f>
        <v>0</v>
      </c>
      <c r="K218" s="20">
        <f t="shared" si="30"/>
        <v>0</v>
      </c>
      <c r="L218" s="15">
        <f t="shared" si="31"/>
        <v>0</v>
      </c>
      <c r="M218" s="19">
        <f t="shared" si="32"/>
        <v>0</v>
      </c>
      <c r="N218" s="23">
        <f t="shared" si="34"/>
        <v>0</v>
      </c>
      <c r="O218" s="20">
        <f t="shared" si="33"/>
        <v>0</v>
      </c>
      <c r="P218" s="4">
        <f t="shared" si="35"/>
        <v>0</v>
      </c>
      <c r="Q218" s="242"/>
      <c r="R218" s="82"/>
      <c r="S218" s="15">
        <f t="shared" si="36"/>
        <v>0</v>
      </c>
      <c r="T218" s="19">
        <f t="shared" si="37"/>
        <v>0</v>
      </c>
      <c r="U218" s="15">
        <f t="shared" si="38"/>
        <v>0</v>
      </c>
      <c r="V218" s="15">
        <f t="shared" si="39"/>
        <v>0</v>
      </c>
    </row>
    <row r="219" spans="1:22" x14ac:dyDescent="0.4">
      <c r="A219" s="78"/>
      <c r="B219" s="79"/>
      <c r="C219" s="79"/>
      <c r="D219" s="80"/>
      <c r="E219" s="81"/>
      <c r="F219" s="81"/>
      <c r="G219" s="82"/>
      <c r="H219" s="20">
        <f>IFERROR(SUMIF('4. Student Costs'!$A:$A,$A219,'4. Student Costs'!W:W),"")</f>
        <v>0</v>
      </c>
      <c r="I219" s="15">
        <f>IFERROR(SUMIF('4. Student Costs'!$A:$A,$A219,'4. Student Costs'!X:X),"")</f>
        <v>0</v>
      </c>
      <c r="J219" s="19">
        <f>IFERROR(SUMIF('4. Student Costs'!$A:$A,$A219,'4. Student Costs'!Y:Y),"")</f>
        <v>0</v>
      </c>
      <c r="K219" s="20">
        <f t="shared" si="30"/>
        <v>0</v>
      </c>
      <c r="L219" s="15">
        <f t="shared" si="31"/>
        <v>0</v>
      </c>
      <c r="M219" s="19">
        <f t="shared" si="32"/>
        <v>0</v>
      </c>
      <c r="N219" s="23">
        <f t="shared" si="34"/>
        <v>0</v>
      </c>
      <c r="O219" s="20">
        <f t="shared" si="33"/>
        <v>0</v>
      </c>
      <c r="P219" s="4">
        <f t="shared" si="35"/>
        <v>0</v>
      </c>
      <c r="Q219" s="242"/>
      <c r="R219" s="82"/>
      <c r="S219" s="15">
        <f t="shared" si="36"/>
        <v>0</v>
      </c>
      <c r="T219" s="19">
        <f t="shared" si="37"/>
        <v>0</v>
      </c>
      <c r="U219" s="15">
        <f t="shared" si="38"/>
        <v>0</v>
      </c>
      <c r="V219" s="15">
        <f t="shared" si="39"/>
        <v>0</v>
      </c>
    </row>
    <row r="220" spans="1:22" x14ac:dyDescent="0.4">
      <c r="A220" s="78"/>
      <c r="B220" s="79"/>
      <c r="C220" s="79"/>
      <c r="D220" s="80"/>
      <c r="E220" s="81"/>
      <c r="F220" s="81"/>
      <c r="G220" s="82"/>
      <c r="H220" s="20">
        <f>IFERROR(SUMIF('4. Student Costs'!$A:$A,$A220,'4. Student Costs'!W:W),"")</f>
        <v>0</v>
      </c>
      <c r="I220" s="15">
        <f>IFERROR(SUMIF('4. Student Costs'!$A:$A,$A220,'4. Student Costs'!X:X),"")</f>
        <v>0</v>
      </c>
      <c r="J220" s="19">
        <f>IFERROR(SUMIF('4. Student Costs'!$A:$A,$A220,'4. Student Costs'!Y:Y),"")</f>
        <v>0</v>
      </c>
      <c r="K220" s="20">
        <f t="shared" si="30"/>
        <v>0</v>
      </c>
      <c r="L220" s="15">
        <f t="shared" si="31"/>
        <v>0</v>
      </c>
      <c r="M220" s="19">
        <f t="shared" si="32"/>
        <v>0</v>
      </c>
      <c r="N220" s="23">
        <f t="shared" si="34"/>
        <v>0</v>
      </c>
      <c r="O220" s="20">
        <f t="shared" si="33"/>
        <v>0</v>
      </c>
      <c r="P220" s="4">
        <f t="shared" si="35"/>
        <v>0</v>
      </c>
      <c r="Q220" s="242"/>
      <c r="R220" s="82"/>
      <c r="S220" s="15">
        <f t="shared" si="36"/>
        <v>0</v>
      </c>
      <c r="T220" s="19">
        <f t="shared" si="37"/>
        <v>0</v>
      </c>
      <c r="U220" s="15">
        <f t="shared" si="38"/>
        <v>0</v>
      </c>
      <c r="V220" s="15">
        <f t="shared" si="39"/>
        <v>0</v>
      </c>
    </row>
    <row r="221" spans="1:22" x14ac:dyDescent="0.4">
      <c r="A221" s="78"/>
      <c r="B221" s="79"/>
      <c r="C221" s="79"/>
      <c r="D221" s="80"/>
      <c r="E221" s="81"/>
      <c r="F221" s="81"/>
      <c r="G221" s="82"/>
      <c r="H221" s="20">
        <f>IFERROR(SUMIF('4. Student Costs'!$A:$A,$A221,'4. Student Costs'!W:W),"")</f>
        <v>0</v>
      </c>
      <c r="I221" s="15">
        <f>IFERROR(SUMIF('4. Student Costs'!$A:$A,$A221,'4. Student Costs'!X:X),"")</f>
        <v>0</v>
      </c>
      <c r="J221" s="19">
        <f>IFERROR(SUMIF('4. Student Costs'!$A:$A,$A221,'4. Student Costs'!Y:Y),"")</f>
        <v>0</v>
      </c>
      <c r="K221" s="20">
        <f t="shared" si="30"/>
        <v>0</v>
      </c>
      <c r="L221" s="15">
        <f t="shared" si="31"/>
        <v>0</v>
      </c>
      <c r="M221" s="19">
        <f t="shared" si="32"/>
        <v>0</v>
      </c>
      <c r="N221" s="23">
        <f t="shared" si="34"/>
        <v>0</v>
      </c>
      <c r="O221" s="20">
        <f t="shared" si="33"/>
        <v>0</v>
      </c>
      <c r="P221" s="4">
        <f t="shared" si="35"/>
        <v>0</v>
      </c>
      <c r="Q221" s="242"/>
      <c r="R221" s="82"/>
      <c r="S221" s="15">
        <f t="shared" si="36"/>
        <v>0</v>
      </c>
      <c r="T221" s="19">
        <f t="shared" si="37"/>
        <v>0</v>
      </c>
      <c r="U221" s="15">
        <f t="shared" si="38"/>
        <v>0</v>
      </c>
      <c r="V221" s="15">
        <f t="shared" si="39"/>
        <v>0</v>
      </c>
    </row>
    <row r="222" spans="1:22" x14ac:dyDescent="0.4">
      <c r="A222" s="78"/>
      <c r="B222" s="79"/>
      <c r="C222" s="79"/>
      <c r="D222" s="80"/>
      <c r="E222" s="81"/>
      <c r="F222" s="81"/>
      <c r="G222" s="82"/>
      <c r="H222" s="20">
        <f>IFERROR(SUMIF('4. Student Costs'!$A:$A,$A222,'4. Student Costs'!W:W),"")</f>
        <v>0</v>
      </c>
      <c r="I222" s="15">
        <f>IFERROR(SUMIF('4. Student Costs'!$A:$A,$A222,'4. Student Costs'!X:X),"")</f>
        <v>0</v>
      </c>
      <c r="J222" s="19">
        <f>IFERROR(SUMIF('4. Student Costs'!$A:$A,$A222,'4. Student Costs'!Y:Y),"")</f>
        <v>0</v>
      </c>
      <c r="K222" s="20">
        <f t="shared" si="30"/>
        <v>0</v>
      </c>
      <c r="L222" s="15">
        <f t="shared" si="31"/>
        <v>0</v>
      </c>
      <c r="M222" s="19">
        <f t="shared" si="32"/>
        <v>0</v>
      </c>
      <c r="N222" s="23">
        <f t="shared" si="34"/>
        <v>0</v>
      </c>
      <c r="O222" s="20">
        <f t="shared" si="33"/>
        <v>0</v>
      </c>
      <c r="P222" s="4">
        <f t="shared" si="35"/>
        <v>0</v>
      </c>
      <c r="Q222" s="242"/>
      <c r="R222" s="82"/>
      <c r="S222" s="15">
        <f t="shared" si="36"/>
        <v>0</v>
      </c>
      <c r="T222" s="19">
        <f t="shared" si="37"/>
        <v>0</v>
      </c>
      <c r="U222" s="15">
        <f t="shared" si="38"/>
        <v>0</v>
      </c>
      <c r="V222" s="15">
        <f t="shared" si="39"/>
        <v>0</v>
      </c>
    </row>
    <row r="223" spans="1:22" x14ac:dyDescent="0.4">
      <c r="A223" s="78"/>
      <c r="B223" s="79"/>
      <c r="C223" s="79"/>
      <c r="D223" s="80"/>
      <c r="E223" s="81"/>
      <c r="F223" s="81"/>
      <c r="G223" s="82"/>
      <c r="H223" s="20">
        <f>IFERROR(SUMIF('4. Student Costs'!$A:$A,$A223,'4. Student Costs'!W:W),"")</f>
        <v>0</v>
      </c>
      <c r="I223" s="15">
        <f>IFERROR(SUMIF('4. Student Costs'!$A:$A,$A223,'4. Student Costs'!X:X),"")</f>
        <v>0</v>
      </c>
      <c r="J223" s="19">
        <f>IFERROR(SUMIF('4. Student Costs'!$A:$A,$A223,'4. Student Costs'!Y:Y),"")</f>
        <v>0</v>
      </c>
      <c r="K223" s="20">
        <f t="shared" si="30"/>
        <v>0</v>
      </c>
      <c r="L223" s="15">
        <f t="shared" si="31"/>
        <v>0</v>
      </c>
      <c r="M223" s="19">
        <f t="shared" si="32"/>
        <v>0</v>
      </c>
      <c r="N223" s="23">
        <f t="shared" si="34"/>
        <v>0</v>
      </c>
      <c r="O223" s="20">
        <f t="shared" si="33"/>
        <v>0</v>
      </c>
      <c r="P223" s="4">
        <f t="shared" si="35"/>
        <v>0</v>
      </c>
      <c r="Q223" s="242"/>
      <c r="R223" s="82"/>
      <c r="S223" s="15">
        <f t="shared" si="36"/>
        <v>0</v>
      </c>
      <c r="T223" s="19">
        <f t="shared" si="37"/>
        <v>0</v>
      </c>
      <c r="U223" s="15">
        <f t="shared" si="38"/>
        <v>0</v>
      </c>
      <c r="V223" s="15">
        <f t="shared" si="39"/>
        <v>0</v>
      </c>
    </row>
    <row r="224" spans="1:22" x14ac:dyDescent="0.4">
      <c r="A224" s="78"/>
      <c r="B224" s="79"/>
      <c r="C224" s="79"/>
      <c r="D224" s="80"/>
      <c r="E224" s="81"/>
      <c r="F224" s="81"/>
      <c r="G224" s="82"/>
      <c r="H224" s="20">
        <f>IFERROR(SUMIF('4. Student Costs'!$A:$A,$A224,'4. Student Costs'!W:W),"")</f>
        <v>0</v>
      </c>
      <c r="I224" s="15">
        <f>IFERROR(SUMIF('4. Student Costs'!$A:$A,$A224,'4. Student Costs'!X:X),"")</f>
        <v>0</v>
      </c>
      <c r="J224" s="19">
        <f>IFERROR(SUMIF('4. Student Costs'!$A:$A,$A224,'4. Student Costs'!Y:Y),"")</f>
        <v>0</v>
      </c>
      <c r="K224" s="20">
        <f t="shared" si="30"/>
        <v>0</v>
      </c>
      <c r="L224" s="15">
        <f t="shared" si="31"/>
        <v>0</v>
      </c>
      <c r="M224" s="19">
        <f t="shared" si="32"/>
        <v>0</v>
      </c>
      <c r="N224" s="23">
        <f t="shared" si="34"/>
        <v>0</v>
      </c>
      <c r="O224" s="20">
        <f t="shared" si="33"/>
        <v>0</v>
      </c>
      <c r="P224" s="4">
        <f t="shared" si="35"/>
        <v>0</v>
      </c>
      <c r="Q224" s="242"/>
      <c r="R224" s="82"/>
      <c r="S224" s="15">
        <f t="shared" si="36"/>
        <v>0</v>
      </c>
      <c r="T224" s="19">
        <f t="shared" si="37"/>
        <v>0</v>
      </c>
      <c r="U224" s="15">
        <f t="shared" si="38"/>
        <v>0</v>
      </c>
      <c r="V224" s="15">
        <f t="shared" si="39"/>
        <v>0</v>
      </c>
    </row>
    <row r="225" spans="1:22" x14ac:dyDescent="0.4">
      <c r="A225" s="78"/>
      <c r="B225" s="79"/>
      <c r="C225" s="79"/>
      <c r="D225" s="80"/>
      <c r="E225" s="81"/>
      <c r="F225" s="81"/>
      <c r="G225" s="82"/>
      <c r="H225" s="20">
        <f>IFERROR(SUMIF('4. Student Costs'!$A:$A,$A225,'4. Student Costs'!W:W),"")</f>
        <v>0</v>
      </c>
      <c r="I225" s="15">
        <f>IFERROR(SUMIF('4. Student Costs'!$A:$A,$A225,'4. Student Costs'!X:X),"")</f>
        <v>0</v>
      </c>
      <c r="J225" s="19">
        <f>IFERROR(SUMIF('4. Student Costs'!$A:$A,$A225,'4. Student Costs'!Y:Y),"")</f>
        <v>0</v>
      </c>
      <c r="K225" s="20">
        <f t="shared" si="30"/>
        <v>0</v>
      </c>
      <c r="L225" s="15">
        <f t="shared" si="31"/>
        <v>0</v>
      </c>
      <c r="M225" s="19">
        <f t="shared" si="32"/>
        <v>0</v>
      </c>
      <c r="N225" s="23">
        <f t="shared" si="34"/>
        <v>0</v>
      </c>
      <c r="O225" s="20">
        <f t="shared" si="33"/>
        <v>0</v>
      </c>
      <c r="P225" s="4">
        <f t="shared" si="35"/>
        <v>0</v>
      </c>
      <c r="Q225" s="242"/>
      <c r="R225" s="82"/>
      <c r="S225" s="15">
        <f t="shared" si="36"/>
        <v>0</v>
      </c>
      <c r="T225" s="19">
        <f t="shared" si="37"/>
        <v>0</v>
      </c>
      <c r="U225" s="15">
        <f t="shared" si="38"/>
        <v>0</v>
      </c>
      <c r="V225" s="15">
        <f t="shared" si="39"/>
        <v>0</v>
      </c>
    </row>
    <row r="226" spans="1:22" x14ac:dyDescent="0.4">
      <c r="A226" s="78"/>
      <c r="B226" s="79"/>
      <c r="C226" s="79"/>
      <c r="D226" s="80"/>
      <c r="E226" s="81"/>
      <c r="F226" s="81"/>
      <c r="G226" s="82"/>
      <c r="H226" s="20">
        <f>IFERROR(SUMIF('4. Student Costs'!$A:$A,$A226,'4. Student Costs'!W:W),"")</f>
        <v>0</v>
      </c>
      <c r="I226" s="15">
        <f>IFERROR(SUMIF('4. Student Costs'!$A:$A,$A226,'4. Student Costs'!X:X),"")</f>
        <v>0</v>
      </c>
      <c r="J226" s="19">
        <f>IFERROR(SUMIF('4. Student Costs'!$A:$A,$A226,'4. Student Costs'!Y:Y),"")</f>
        <v>0</v>
      </c>
      <c r="K226" s="20">
        <f t="shared" si="30"/>
        <v>0</v>
      </c>
      <c r="L226" s="15">
        <f t="shared" si="31"/>
        <v>0</v>
      </c>
      <c r="M226" s="19">
        <f t="shared" si="32"/>
        <v>0</v>
      </c>
      <c r="N226" s="23">
        <f t="shared" si="34"/>
        <v>0</v>
      </c>
      <c r="O226" s="20">
        <f t="shared" si="33"/>
        <v>0</v>
      </c>
      <c r="P226" s="4">
        <f t="shared" si="35"/>
        <v>0</v>
      </c>
      <c r="Q226" s="242"/>
      <c r="R226" s="82"/>
      <c r="S226" s="15">
        <f t="shared" si="36"/>
        <v>0</v>
      </c>
      <c r="T226" s="19">
        <f t="shared" si="37"/>
        <v>0</v>
      </c>
      <c r="U226" s="15">
        <f t="shared" si="38"/>
        <v>0</v>
      </c>
      <c r="V226" s="15">
        <f t="shared" si="39"/>
        <v>0</v>
      </c>
    </row>
    <row r="227" spans="1:22" x14ac:dyDescent="0.4">
      <c r="A227" s="78"/>
      <c r="B227" s="79"/>
      <c r="C227" s="79"/>
      <c r="D227" s="80"/>
      <c r="E227" s="81"/>
      <c r="F227" s="81"/>
      <c r="G227" s="82"/>
      <c r="H227" s="20">
        <f>IFERROR(SUMIF('4. Student Costs'!$A:$A,$A227,'4. Student Costs'!W:W),"")</f>
        <v>0</v>
      </c>
      <c r="I227" s="15">
        <f>IFERROR(SUMIF('4. Student Costs'!$A:$A,$A227,'4. Student Costs'!X:X),"")</f>
        <v>0</v>
      </c>
      <c r="J227" s="19">
        <f>IFERROR(SUMIF('4. Student Costs'!$A:$A,$A227,'4. Student Costs'!Y:Y),"")</f>
        <v>0</v>
      </c>
      <c r="K227" s="20">
        <f t="shared" si="30"/>
        <v>0</v>
      </c>
      <c r="L227" s="15">
        <f t="shared" si="31"/>
        <v>0</v>
      </c>
      <c r="M227" s="19">
        <f t="shared" si="32"/>
        <v>0</v>
      </c>
      <c r="N227" s="23">
        <f t="shared" si="34"/>
        <v>0</v>
      </c>
      <c r="O227" s="20">
        <f t="shared" si="33"/>
        <v>0</v>
      </c>
      <c r="P227" s="4">
        <f t="shared" si="35"/>
        <v>0</v>
      </c>
      <c r="Q227" s="242"/>
      <c r="R227" s="82"/>
      <c r="S227" s="15">
        <f t="shared" si="36"/>
        <v>0</v>
      </c>
      <c r="T227" s="19">
        <f t="shared" si="37"/>
        <v>0</v>
      </c>
      <c r="U227" s="15">
        <f t="shared" si="38"/>
        <v>0</v>
      </c>
      <c r="V227" s="15">
        <f t="shared" si="39"/>
        <v>0</v>
      </c>
    </row>
    <row r="228" spans="1:22" x14ac:dyDescent="0.4">
      <c r="A228" s="78"/>
      <c r="B228" s="79"/>
      <c r="C228" s="79"/>
      <c r="D228" s="80"/>
      <c r="E228" s="81"/>
      <c r="F228" s="81"/>
      <c r="G228" s="82"/>
      <c r="H228" s="20">
        <f>IFERROR(SUMIF('4. Student Costs'!$A:$A,$A228,'4. Student Costs'!W:W),"")</f>
        <v>0</v>
      </c>
      <c r="I228" s="15">
        <f>IFERROR(SUMIF('4. Student Costs'!$A:$A,$A228,'4. Student Costs'!X:X),"")</f>
        <v>0</v>
      </c>
      <c r="J228" s="19">
        <f>IFERROR(SUMIF('4. Student Costs'!$A:$A,$A228,'4. Student Costs'!Y:Y),"")</f>
        <v>0</v>
      </c>
      <c r="K228" s="20">
        <f t="shared" si="30"/>
        <v>0</v>
      </c>
      <c r="L228" s="15">
        <f t="shared" si="31"/>
        <v>0</v>
      </c>
      <c r="M228" s="19">
        <f t="shared" si="32"/>
        <v>0</v>
      </c>
      <c r="N228" s="23">
        <f t="shared" si="34"/>
        <v>0</v>
      </c>
      <c r="O228" s="20">
        <f t="shared" si="33"/>
        <v>0</v>
      </c>
      <c r="P228" s="4">
        <f t="shared" si="35"/>
        <v>0</v>
      </c>
      <c r="Q228" s="242"/>
      <c r="R228" s="82"/>
      <c r="S228" s="15">
        <f t="shared" si="36"/>
        <v>0</v>
      </c>
      <c r="T228" s="19">
        <f t="shared" si="37"/>
        <v>0</v>
      </c>
      <c r="U228" s="15">
        <f t="shared" si="38"/>
        <v>0</v>
      </c>
      <c r="V228" s="15">
        <f t="shared" si="39"/>
        <v>0</v>
      </c>
    </row>
    <row r="229" spans="1:22" x14ac:dyDescent="0.4">
      <c r="A229" s="78"/>
      <c r="B229" s="79"/>
      <c r="C229" s="79"/>
      <c r="D229" s="80"/>
      <c r="E229" s="81"/>
      <c r="F229" s="81"/>
      <c r="G229" s="82"/>
      <c r="H229" s="20">
        <f>IFERROR(SUMIF('4. Student Costs'!$A:$A,$A229,'4. Student Costs'!W:W),"")</f>
        <v>0</v>
      </c>
      <c r="I229" s="15">
        <f>IFERROR(SUMIF('4. Student Costs'!$A:$A,$A229,'4. Student Costs'!X:X),"")</f>
        <v>0</v>
      </c>
      <c r="J229" s="19">
        <f>IFERROR(SUMIF('4. Student Costs'!$A:$A,$A229,'4. Student Costs'!Y:Y),"")</f>
        <v>0</v>
      </c>
      <c r="K229" s="20">
        <f t="shared" si="30"/>
        <v>0</v>
      </c>
      <c r="L229" s="15">
        <f t="shared" si="31"/>
        <v>0</v>
      </c>
      <c r="M229" s="19">
        <f t="shared" si="32"/>
        <v>0</v>
      </c>
      <c r="N229" s="23">
        <f t="shared" si="34"/>
        <v>0</v>
      </c>
      <c r="O229" s="20">
        <f t="shared" si="33"/>
        <v>0</v>
      </c>
      <c r="P229" s="4">
        <f t="shared" si="35"/>
        <v>0</v>
      </c>
      <c r="Q229" s="242"/>
      <c r="R229" s="82"/>
      <c r="S229" s="15">
        <f t="shared" si="36"/>
        <v>0</v>
      </c>
      <c r="T229" s="19">
        <f t="shared" si="37"/>
        <v>0</v>
      </c>
      <c r="U229" s="15">
        <f t="shared" si="38"/>
        <v>0</v>
      </c>
      <c r="V229" s="15">
        <f t="shared" si="39"/>
        <v>0</v>
      </c>
    </row>
    <row r="230" spans="1:22" x14ac:dyDescent="0.4">
      <c r="A230" s="78"/>
      <c r="B230" s="79"/>
      <c r="C230" s="79"/>
      <c r="D230" s="80"/>
      <c r="E230" s="81"/>
      <c r="F230" s="81"/>
      <c r="G230" s="82"/>
      <c r="H230" s="20">
        <f>IFERROR(SUMIF('4. Student Costs'!$A:$A,$A230,'4. Student Costs'!W:W),"")</f>
        <v>0</v>
      </c>
      <c r="I230" s="15">
        <f>IFERROR(SUMIF('4. Student Costs'!$A:$A,$A230,'4. Student Costs'!X:X),"")</f>
        <v>0</v>
      </c>
      <c r="J230" s="19">
        <f>IFERROR(SUMIF('4. Student Costs'!$A:$A,$A230,'4. Student Costs'!Y:Y),"")</f>
        <v>0</v>
      </c>
      <c r="K230" s="20">
        <f t="shared" si="30"/>
        <v>0</v>
      </c>
      <c r="L230" s="15">
        <f t="shared" si="31"/>
        <v>0</v>
      </c>
      <c r="M230" s="19">
        <f t="shared" si="32"/>
        <v>0</v>
      </c>
      <c r="N230" s="23">
        <f t="shared" si="34"/>
        <v>0</v>
      </c>
      <c r="O230" s="20">
        <f t="shared" si="33"/>
        <v>0</v>
      </c>
      <c r="P230" s="4">
        <f t="shared" si="35"/>
        <v>0</v>
      </c>
      <c r="Q230" s="242"/>
      <c r="R230" s="82"/>
      <c r="S230" s="15">
        <f t="shared" si="36"/>
        <v>0</v>
      </c>
      <c r="T230" s="19">
        <f t="shared" si="37"/>
        <v>0</v>
      </c>
      <c r="U230" s="15">
        <f t="shared" si="38"/>
        <v>0</v>
      </c>
      <c r="V230" s="15">
        <f t="shared" si="39"/>
        <v>0</v>
      </c>
    </row>
    <row r="231" spans="1:22" x14ac:dyDescent="0.4">
      <c r="A231" s="78"/>
      <c r="B231" s="79"/>
      <c r="C231" s="79"/>
      <c r="D231" s="80"/>
      <c r="E231" s="81"/>
      <c r="F231" s="81"/>
      <c r="G231" s="82"/>
      <c r="H231" s="20">
        <f>IFERROR(SUMIF('4. Student Costs'!$A:$A,$A231,'4. Student Costs'!W:W),"")</f>
        <v>0</v>
      </c>
      <c r="I231" s="15">
        <f>IFERROR(SUMIF('4. Student Costs'!$A:$A,$A231,'4. Student Costs'!X:X),"")</f>
        <v>0</v>
      </c>
      <c r="J231" s="19">
        <f>IFERROR(SUMIF('4. Student Costs'!$A:$A,$A231,'4. Student Costs'!Y:Y),"")</f>
        <v>0</v>
      </c>
      <c r="K231" s="20">
        <f t="shared" si="30"/>
        <v>0</v>
      </c>
      <c r="L231" s="15">
        <f t="shared" si="31"/>
        <v>0</v>
      </c>
      <c r="M231" s="19">
        <f t="shared" si="32"/>
        <v>0</v>
      </c>
      <c r="N231" s="23">
        <f t="shared" si="34"/>
        <v>0</v>
      </c>
      <c r="O231" s="20">
        <f t="shared" si="33"/>
        <v>0</v>
      </c>
      <c r="P231" s="4">
        <f t="shared" si="35"/>
        <v>0</v>
      </c>
      <c r="Q231" s="242"/>
      <c r="R231" s="82"/>
      <c r="S231" s="15">
        <f t="shared" si="36"/>
        <v>0</v>
      </c>
      <c r="T231" s="19">
        <f t="shared" si="37"/>
        <v>0</v>
      </c>
      <c r="U231" s="15">
        <f t="shared" si="38"/>
        <v>0</v>
      </c>
      <c r="V231" s="15">
        <f t="shared" si="39"/>
        <v>0</v>
      </c>
    </row>
    <row r="232" spans="1:22" x14ac:dyDescent="0.4">
      <c r="A232" s="78"/>
      <c r="B232" s="79"/>
      <c r="C232" s="79"/>
      <c r="D232" s="80"/>
      <c r="E232" s="81"/>
      <c r="F232" s="81"/>
      <c r="G232" s="82"/>
      <c r="H232" s="20">
        <f>IFERROR(SUMIF('4. Student Costs'!$A:$A,$A232,'4. Student Costs'!W:W),"")</f>
        <v>0</v>
      </c>
      <c r="I232" s="15">
        <f>IFERROR(SUMIF('4. Student Costs'!$A:$A,$A232,'4. Student Costs'!X:X),"")</f>
        <v>0</v>
      </c>
      <c r="J232" s="19">
        <f>IFERROR(SUMIF('4. Student Costs'!$A:$A,$A232,'4. Student Costs'!Y:Y),"")</f>
        <v>0</v>
      </c>
      <c r="K232" s="20">
        <f t="shared" si="30"/>
        <v>0</v>
      </c>
      <c r="L232" s="15">
        <f t="shared" si="31"/>
        <v>0</v>
      </c>
      <c r="M232" s="19">
        <f t="shared" si="32"/>
        <v>0</v>
      </c>
      <c r="N232" s="23">
        <f t="shared" si="34"/>
        <v>0</v>
      </c>
      <c r="O232" s="20">
        <f t="shared" si="33"/>
        <v>0</v>
      </c>
      <c r="P232" s="4">
        <f t="shared" si="35"/>
        <v>0</v>
      </c>
      <c r="Q232" s="242"/>
      <c r="R232" s="82"/>
      <c r="S232" s="15">
        <f t="shared" si="36"/>
        <v>0</v>
      </c>
      <c r="T232" s="19">
        <f t="shared" si="37"/>
        <v>0</v>
      </c>
      <c r="U232" s="15">
        <f t="shared" si="38"/>
        <v>0</v>
      </c>
      <c r="V232" s="15">
        <f t="shared" si="39"/>
        <v>0</v>
      </c>
    </row>
    <row r="233" spans="1:22" x14ac:dyDescent="0.4">
      <c r="A233" s="78"/>
      <c r="B233" s="79"/>
      <c r="C233" s="79"/>
      <c r="D233" s="80"/>
      <c r="E233" s="81"/>
      <c r="F233" s="81"/>
      <c r="G233" s="82"/>
      <c r="H233" s="20">
        <f>IFERROR(SUMIF('4. Student Costs'!$A:$A,$A233,'4. Student Costs'!W:W),"")</f>
        <v>0</v>
      </c>
      <c r="I233" s="15">
        <f>IFERROR(SUMIF('4. Student Costs'!$A:$A,$A233,'4. Student Costs'!X:X),"")</f>
        <v>0</v>
      </c>
      <c r="J233" s="19">
        <f>IFERROR(SUMIF('4. Student Costs'!$A:$A,$A233,'4. Student Costs'!Y:Y),"")</f>
        <v>0</v>
      </c>
      <c r="K233" s="20">
        <f t="shared" si="30"/>
        <v>0</v>
      </c>
      <c r="L233" s="15">
        <f t="shared" si="31"/>
        <v>0</v>
      </c>
      <c r="M233" s="19">
        <f t="shared" si="32"/>
        <v>0</v>
      </c>
      <c r="N233" s="23">
        <f t="shared" si="34"/>
        <v>0</v>
      </c>
      <c r="O233" s="20">
        <f t="shared" si="33"/>
        <v>0</v>
      </c>
      <c r="P233" s="4">
        <f t="shared" si="35"/>
        <v>0</v>
      </c>
      <c r="Q233" s="242"/>
      <c r="R233" s="82"/>
      <c r="S233" s="15">
        <f t="shared" si="36"/>
        <v>0</v>
      </c>
      <c r="T233" s="19">
        <f t="shared" si="37"/>
        <v>0</v>
      </c>
      <c r="U233" s="15">
        <f t="shared" si="38"/>
        <v>0</v>
      </c>
      <c r="V233" s="15">
        <f t="shared" si="39"/>
        <v>0</v>
      </c>
    </row>
    <row r="234" spans="1:22" x14ac:dyDescent="0.4">
      <c r="A234" s="78"/>
      <c r="B234" s="79"/>
      <c r="C234" s="79"/>
      <c r="D234" s="80"/>
      <c r="E234" s="81"/>
      <c r="F234" s="81"/>
      <c r="G234" s="82"/>
      <c r="H234" s="20">
        <f>IFERROR(SUMIF('4. Student Costs'!$A:$A,$A234,'4. Student Costs'!W:W),"")</f>
        <v>0</v>
      </c>
      <c r="I234" s="15">
        <f>IFERROR(SUMIF('4. Student Costs'!$A:$A,$A234,'4. Student Costs'!X:X),"")</f>
        <v>0</v>
      </c>
      <c r="J234" s="19">
        <f>IFERROR(SUMIF('4. Student Costs'!$A:$A,$A234,'4. Student Costs'!Y:Y),"")</f>
        <v>0</v>
      </c>
      <c r="K234" s="20">
        <f t="shared" si="30"/>
        <v>0</v>
      </c>
      <c r="L234" s="15">
        <f t="shared" si="31"/>
        <v>0</v>
      </c>
      <c r="M234" s="19">
        <f t="shared" si="32"/>
        <v>0</v>
      </c>
      <c r="N234" s="23">
        <f t="shared" si="34"/>
        <v>0</v>
      </c>
      <c r="O234" s="20">
        <f t="shared" si="33"/>
        <v>0</v>
      </c>
      <c r="P234" s="4">
        <f t="shared" si="35"/>
        <v>0</v>
      </c>
      <c r="Q234" s="242"/>
      <c r="R234" s="82"/>
      <c r="S234" s="15">
        <f t="shared" si="36"/>
        <v>0</v>
      </c>
      <c r="T234" s="19">
        <f t="shared" si="37"/>
        <v>0</v>
      </c>
      <c r="U234" s="15">
        <f t="shared" si="38"/>
        <v>0</v>
      </c>
      <c r="V234" s="15">
        <f t="shared" si="39"/>
        <v>0</v>
      </c>
    </row>
    <row r="235" spans="1:22" x14ac:dyDescent="0.4">
      <c r="A235" s="78"/>
      <c r="B235" s="79"/>
      <c r="C235" s="79"/>
      <c r="D235" s="80"/>
      <c r="E235" s="81"/>
      <c r="F235" s="81"/>
      <c r="G235" s="82"/>
      <c r="H235" s="20">
        <f>IFERROR(SUMIF('4. Student Costs'!$A:$A,$A235,'4. Student Costs'!W:W),"")</f>
        <v>0</v>
      </c>
      <c r="I235" s="15">
        <f>IFERROR(SUMIF('4. Student Costs'!$A:$A,$A235,'4. Student Costs'!X:X),"")</f>
        <v>0</v>
      </c>
      <c r="J235" s="19">
        <f>IFERROR(SUMIF('4. Student Costs'!$A:$A,$A235,'4. Student Costs'!Y:Y),"")</f>
        <v>0</v>
      </c>
      <c r="K235" s="20">
        <f t="shared" si="30"/>
        <v>0</v>
      </c>
      <c r="L235" s="15">
        <f t="shared" si="31"/>
        <v>0</v>
      </c>
      <c r="M235" s="19">
        <f t="shared" si="32"/>
        <v>0</v>
      </c>
      <c r="N235" s="23">
        <f t="shared" si="34"/>
        <v>0</v>
      </c>
      <c r="O235" s="20">
        <f t="shared" si="33"/>
        <v>0</v>
      </c>
      <c r="P235" s="4">
        <f t="shared" si="35"/>
        <v>0</v>
      </c>
      <c r="Q235" s="242"/>
      <c r="R235" s="82"/>
      <c r="S235" s="15">
        <f t="shared" si="36"/>
        <v>0</v>
      </c>
      <c r="T235" s="19">
        <f t="shared" si="37"/>
        <v>0</v>
      </c>
      <c r="U235" s="15">
        <f t="shared" si="38"/>
        <v>0</v>
      </c>
      <c r="V235" s="15">
        <f t="shared" si="39"/>
        <v>0</v>
      </c>
    </row>
    <row r="236" spans="1:22" x14ac:dyDescent="0.4">
      <c r="A236" s="78"/>
      <c r="B236" s="79"/>
      <c r="C236" s="79"/>
      <c r="D236" s="80"/>
      <c r="E236" s="81"/>
      <c r="F236" s="81"/>
      <c r="G236" s="82"/>
      <c r="H236" s="20">
        <f>IFERROR(SUMIF('4. Student Costs'!$A:$A,$A236,'4. Student Costs'!W:W),"")</f>
        <v>0</v>
      </c>
      <c r="I236" s="15">
        <f>IFERROR(SUMIF('4. Student Costs'!$A:$A,$A236,'4. Student Costs'!X:X),"")</f>
        <v>0</v>
      </c>
      <c r="J236" s="19">
        <f>IFERROR(SUMIF('4. Student Costs'!$A:$A,$A236,'4. Student Costs'!Y:Y),"")</f>
        <v>0</v>
      </c>
      <c r="K236" s="20">
        <f t="shared" si="30"/>
        <v>0</v>
      </c>
      <c r="L236" s="15">
        <f t="shared" si="31"/>
        <v>0</v>
      </c>
      <c r="M236" s="19">
        <f t="shared" si="32"/>
        <v>0</v>
      </c>
      <c r="N236" s="23">
        <f t="shared" si="34"/>
        <v>0</v>
      </c>
      <c r="O236" s="20">
        <f t="shared" si="33"/>
        <v>0</v>
      </c>
      <c r="P236" s="4">
        <f t="shared" si="35"/>
        <v>0</v>
      </c>
      <c r="Q236" s="242"/>
      <c r="R236" s="82"/>
      <c r="S236" s="15">
        <f t="shared" si="36"/>
        <v>0</v>
      </c>
      <c r="T236" s="19">
        <f t="shared" si="37"/>
        <v>0</v>
      </c>
      <c r="U236" s="15">
        <f t="shared" si="38"/>
        <v>0</v>
      </c>
      <c r="V236" s="15">
        <f t="shared" si="39"/>
        <v>0</v>
      </c>
    </row>
    <row r="237" spans="1:22" x14ac:dyDescent="0.4">
      <c r="A237" s="78"/>
      <c r="B237" s="79"/>
      <c r="C237" s="79"/>
      <c r="D237" s="80"/>
      <c r="E237" s="81"/>
      <c r="F237" s="81"/>
      <c r="G237" s="82"/>
      <c r="H237" s="20">
        <f>IFERROR(SUMIF('4. Student Costs'!$A:$A,$A237,'4. Student Costs'!W:W),"")</f>
        <v>0</v>
      </c>
      <c r="I237" s="15">
        <f>IFERROR(SUMIF('4. Student Costs'!$A:$A,$A237,'4. Student Costs'!X:X),"")</f>
        <v>0</v>
      </c>
      <c r="J237" s="19">
        <f>IFERROR(SUMIF('4. Student Costs'!$A:$A,$A237,'4. Student Costs'!Y:Y),"")</f>
        <v>0</v>
      </c>
      <c r="K237" s="20">
        <f t="shared" si="30"/>
        <v>0</v>
      </c>
      <c r="L237" s="15">
        <f t="shared" si="31"/>
        <v>0</v>
      </c>
      <c r="M237" s="19">
        <f t="shared" si="32"/>
        <v>0</v>
      </c>
      <c r="N237" s="23">
        <f t="shared" si="34"/>
        <v>0</v>
      </c>
      <c r="O237" s="20">
        <f t="shared" si="33"/>
        <v>0</v>
      </c>
      <c r="P237" s="4">
        <f t="shared" si="35"/>
        <v>0</v>
      </c>
      <c r="Q237" s="242"/>
      <c r="R237" s="82"/>
      <c r="S237" s="15">
        <f t="shared" si="36"/>
        <v>0</v>
      </c>
      <c r="T237" s="19">
        <f t="shared" si="37"/>
        <v>0</v>
      </c>
      <c r="U237" s="15">
        <f t="shared" si="38"/>
        <v>0</v>
      </c>
      <c r="V237" s="15">
        <f t="shared" si="39"/>
        <v>0</v>
      </c>
    </row>
    <row r="238" spans="1:22" x14ac:dyDescent="0.4">
      <c r="A238" s="78"/>
      <c r="B238" s="79"/>
      <c r="C238" s="79"/>
      <c r="D238" s="80"/>
      <c r="E238" s="81"/>
      <c r="F238" s="81"/>
      <c r="G238" s="82"/>
      <c r="H238" s="20">
        <f>IFERROR(SUMIF('4. Student Costs'!$A:$A,$A238,'4. Student Costs'!W:W),"")</f>
        <v>0</v>
      </c>
      <c r="I238" s="15">
        <f>IFERROR(SUMIF('4. Student Costs'!$A:$A,$A238,'4. Student Costs'!X:X),"")</f>
        <v>0</v>
      </c>
      <c r="J238" s="19">
        <f>IFERROR(SUMIF('4. Student Costs'!$A:$A,$A238,'4. Student Costs'!Y:Y),"")</f>
        <v>0</v>
      </c>
      <c r="K238" s="20">
        <f t="shared" si="30"/>
        <v>0</v>
      </c>
      <c r="L238" s="15">
        <f t="shared" si="31"/>
        <v>0</v>
      </c>
      <c r="M238" s="19">
        <f t="shared" si="32"/>
        <v>0</v>
      </c>
      <c r="N238" s="23">
        <f t="shared" si="34"/>
        <v>0</v>
      </c>
      <c r="O238" s="20">
        <f t="shared" si="33"/>
        <v>0</v>
      </c>
      <c r="P238" s="4">
        <f t="shared" si="35"/>
        <v>0</v>
      </c>
      <c r="Q238" s="242"/>
      <c r="R238" s="82"/>
      <c r="S238" s="15">
        <f t="shared" si="36"/>
        <v>0</v>
      </c>
      <c r="T238" s="19">
        <f t="shared" si="37"/>
        <v>0</v>
      </c>
      <c r="U238" s="15">
        <f t="shared" si="38"/>
        <v>0</v>
      </c>
      <c r="V238" s="15">
        <f t="shared" si="39"/>
        <v>0</v>
      </c>
    </row>
    <row r="239" spans="1:22" x14ac:dyDescent="0.4">
      <c r="A239" s="78"/>
      <c r="B239" s="79"/>
      <c r="C239" s="79"/>
      <c r="D239" s="80"/>
      <c r="E239" s="81"/>
      <c r="F239" s="81"/>
      <c r="G239" s="82"/>
      <c r="H239" s="20">
        <f>IFERROR(SUMIF('4. Student Costs'!$A:$A,$A239,'4. Student Costs'!W:W),"")</f>
        <v>0</v>
      </c>
      <c r="I239" s="15">
        <f>IFERROR(SUMIF('4. Student Costs'!$A:$A,$A239,'4. Student Costs'!X:X),"")</f>
        <v>0</v>
      </c>
      <c r="J239" s="19">
        <f>IFERROR(SUMIF('4. Student Costs'!$A:$A,$A239,'4. Student Costs'!Y:Y),"")</f>
        <v>0</v>
      </c>
      <c r="K239" s="20">
        <f t="shared" si="30"/>
        <v>0</v>
      </c>
      <c r="L239" s="15">
        <f t="shared" si="31"/>
        <v>0</v>
      </c>
      <c r="M239" s="19">
        <f t="shared" si="32"/>
        <v>0</v>
      </c>
      <c r="N239" s="23">
        <f t="shared" si="34"/>
        <v>0</v>
      </c>
      <c r="O239" s="20">
        <f t="shared" si="33"/>
        <v>0</v>
      </c>
      <c r="P239" s="4">
        <f t="shared" si="35"/>
        <v>0</v>
      </c>
      <c r="Q239" s="242"/>
      <c r="R239" s="82"/>
      <c r="S239" s="15">
        <f t="shared" si="36"/>
        <v>0</v>
      </c>
      <c r="T239" s="19">
        <f t="shared" si="37"/>
        <v>0</v>
      </c>
      <c r="U239" s="15">
        <f t="shared" si="38"/>
        <v>0</v>
      </c>
      <c r="V239" s="15">
        <f t="shared" si="39"/>
        <v>0</v>
      </c>
    </row>
    <row r="240" spans="1:22" x14ac:dyDescent="0.4">
      <c r="A240" s="78"/>
      <c r="B240" s="79"/>
      <c r="C240" s="79"/>
      <c r="D240" s="80"/>
      <c r="E240" s="81"/>
      <c r="F240" s="81"/>
      <c r="G240" s="82"/>
      <c r="H240" s="20">
        <f>IFERROR(SUMIF('4. Student Costs'!$A:$A,$A240,'4. Student Costs'!W:W),"")</f>
        <v>0</v>
      </c>
      <c r="I240" s="15">
        <f>IFERROR(SUMIF('4. Student Costs'!$A:$A,$A240,'4. Student Costs'!X:X),"")</f>
        <v>0</v>
      </c>
      <c r="J240" s="19">
        <f>IFERROR(SUMIF('4. Student Costs'!$A:$A,$A240,'4. Student Costs'!Y:Y),"")</f>
        <v>0</v>
      </c>
      <c r="K240" s="20">
        <f t="shared" si="30"/>
        <v>0</v>
      </c>
      <c r="L240" s="15">
        <f t="shared" si="31"/>
        <v>0</v>
      </c>
      <c r="M240" s="19">
        <f t="shared" si="32"/>
        <v>0</v>
      </c>
      <c r="N240" s="23">
        <f t="shared" si="34"/>
        <v>0</v>
      </c>
      <c r="O240" s="20">
        <f t="shared" si="33"/>
        <v>0</v>
      </c>
      <c r="P240" s="4">
        <f t="shared" si="35"/>
        <v>0</v>
      </c>
      <c r="Q240" s="242"/>
      <c r="R240" s="82"/>
      <c r="S240" s="15">
        <f t="shared" si="36"/>
        <v>0</v>
      </c>
      <c r="T240" s="19">
        <f t="shared" si="37"/>
        <v>0</v>
      </c>
      <c r="U240" s="15">
        <f t="shared" si="38"/>
        <v>0</v>
      </c>
      <c r="V240" s="15">
        <f t="shared" si="39"/>
        <v>0</v>
      </c>
    </row>
    <row r="241" spans="1:22" x14ac:dyDescent="0.4">
      <c r="A241" s="78"/>
      <c r="B241" s="79"/>
      <c r="C241" s="79"/>
      <c r="D241" s="80"/>
      <c r="E241" s="81"/>
      <c r="F241" s="81"/>
      <c r="G241" s="82"/>
      <c r="H241" s="20">
        <f>IFERROR(SUMIF('4. Student Costs'!$A:$A,$A241,'4. Student Costs'!W:W),"")</f>
        <v>0</v>
      </c>
      <c r="I241" s="15">
        <f>IFERROR(SUMIF('4. Student Costs'!$A:$A,$A241,'4. Student Costs'!X:X),"")</f>
        <v>0</v>
      </c>
      <c r="J241" s="19">
        <f>IFERROR(SUMIF('4. Student Costs'!$A:$A,$A241,'4. Student Costs'!Y:Y),"")</f>
        <v>0</v>
      </c>
      <c r="K241" s="20">
        <f t="shared" si="30"/>
        <v>0</v>
      </c>
      <c r="L241" s="15">
        <f t="shared" si="31"/>
        <v>0</v>
      </c>
      <c r="M241" s="19">
        <f t="shared" si="32"/>
        <v>0</v>
      </c>
      <c r="N241" s="23">
        <f t="shared" si="34"/>
        <v>0</v>
      </c>
      <c r="O241" s="20">
        <f t="shared" si="33"/>
        <v>0</v>
      </c>
      <c r="P241" s="4">
        <f t="shared" si="35"/>
        <v>0</v>
      </c>
      <c r="Q241" s="242"/>
      <c r="R241" s="82"/>
      <c r="S241" s="15">
        <f t="shared" si="36"/>
        <v>0</v>
      </c>
      <c r="T241" s="19">
        <f t="shared" si="37"/>
        <v>0</v>
      </c>
      <c r="U241" s="15">
        <f t="shared" si="38"/>
        <v>0</v>
      </c>
      <c r="V241" s="15">
        <f t="shared" si="39"/>
        <v>0</v>
      </c>
    </row>
    <row r="242" spans="1:22" x14ac:dyDescent="0.4">
      <c r="A242" s="78"/>
      <c r="B242" s="79"/>
      <c r="C242" s="79"/>
      <c r="D242" s="80"/>
      <c r="E242" s="81"/>
      <c r="F242" s="81"/>
      <c r="G242" s="82"/>
      <c r="H242" s="20">
        <f>IFERROR(SUMIF('4. Student Costs'!$A:$A,$A242,'4. Student Costs'!W:W),"")</f>
        <v>0</v>
      </c>
      <c r="I242" s="15">
        <f>IFERROR(SUMIF('4. Student Costs'!$A:$A,$A242,'4. Student Costs'!X:X),"")</f>
        <v>0</v>
      </c>
      <c r="J242" s="19">
        <f>IFERROR(SUMIF('4. Student Costs'!$A:$A,$A242,'4. Student Costs'!Y:Y),"")</f>
        <v>0</v>
      </c>
      <c r="K242" s="20">
        <f t="shared" si="30"/>
        <v>0</v>
      </c>
      <c r="L242" s="15">
        <f t="shared" si="31"/>
        <v>0</v>
      </c>
      <c r="M242" s="19">
        <f t="shared" si="32"/>
        <v>0</v>
      </c>
      <c r="N242" s="23">
        <f t="shared" si="34"/>
        <v>0</v>
      </c>
      <c r="O242" s="20">
        <f t="shared" si="33"/>
        <v>0</v>
      </c>
      <c r="P242" s="4">
        <f t="shared" si="35"/>
        <v>0</v>
      </c>
      <c r="Q242" s="242"/>
      <c r="R242" s="82"/>
      <c r="S242" s="15">
        <f t="shared" si="36"/>
        <v>0</v>
      </c>
      <c r="T242" s="19">
        <f t="shared" si="37"/>
        <v>0</v>
      </c>
      <c r="U242" s="15">
        <f t="shared" si="38"/>
        <v>0</v>
      </c>
      <c r="V242" s="15">
        <f t="shared" si="39"/>
        <v>0</v>
      </c>
    </row>
    <row r="243" spans="1:22" x14ac:dyDescent="0.4">
      <c r="A243" s="78"/>
      <c r="B243" s="79"/>
      <c r="C243" s="79"/>
      <c r="D243" s="80"/>
      <c r="E243" s="81"/>
      <c r="F243" s="81"/>
      <c r="G243" s="82"/>
      <c r="H243" s="20">
        <f>IFERROR(SUMIF('4. Student Costs'!$A:$A,$A243,'4. Student Costs'!W:W),"")</f>
        <v>0</v>
      </c>
      <c r="I243" s="15">
        <f>IFERROR(SUMIF('4. Student Costs'!$A:$A,$A243,'4. Student Costs'!X:X),"")</f>
        <v>0</v>
      </c>
      <c r="J243" s="19">
        <f>IFERROR(SUMIF('4. Student Costs'!$A:$A,$A243,'4. Student Costs'!Y:Y),"")</f>
        <v>0</v>
      </c>
      <c r="K243" s="20">
        <f t="shared" si="30"/>
        <v>0</v>
      </c>
      <c r="L243" s="15">
        <f t="shared" si="31"/>
        <v>0</v>
      </c>
      <c r="M243" s="19">
        <f t="shared" si="32"/>
        <v>0</v>
      </c>
      <c r="N243" s="23">
        <f t="shared" si="34"/>
        <v>0</v>
      </c>
      <c r="O243" s="20">
        <f t="shared" si="33"/>
        <v>0</v>
      </c>
      <c r="P243" s="4">
        <f t="shared" si="35"/>
        <v>0</v>
      </c>
      <c r="Q243" s="242"/>
      <c r="R243" s="82"/>
      <c r="S243" s="15">
        <f t="shared" si="36"/>
        <v>0</v>
      </c>
      <c r="T243" s="19">
        <f t="shared" si="37"/>
        <v>0</v>
      </c>
      <c r="U243" s="15">
        <f t="shared" si="38"/>
        <v>0</v>
      </c>
      <c r="V243" s="15">
        <f t="shared" si="39"/>
        <v>0</v>
      </c>
    </row>
    <row r="244" spans="1:22" x14ac:dyDescent="0.4">
      <c r="A244" s="78"/>
      <c r="B244" s="79"/>
      <c r="C244" s="79"/>
      <c r="D244" s="80"/>
      <c r="E244" s="81"/>
      <c r="F244" s="81"/>
      <c r="G244" s="82"/>
      <c r="H244" s="20">
        <f>IFERROR(SUMIF('4. Student Costs'!$A:$A,$A244,'4. Student Costs'!W:W),"")</f>
        <v>0</v>
      </c>
      <c r="I244" s="15">
        <f>IFERROR(SUMIF('4. Student Costs'!$A:$A,$A244,'4. Student Costs'!X:X),"")</f>
        <v>0</v>
      </c>
      <c r="J244" s="19">
        <f>IFERROR(SUMIF('4. Student Costs'!$A:$A,$A244,'4. Student Costs'!Y:Y),"")</f>
        <v>0</v>
      </c>
      <c r="K244" s="20">
        <f t="shared" si="30"/>
        <v>0</v>
      </c>
      <c r="L244" s="15">
        <f t="shared" si="31"/>
        <v>0</v>
      </c>
      <c r="M244" s="19">
        <f t="shared" si="32"/>
        <v>0</v>
      </c>
      <c r="N244" s="23">
        <f t="shared" si="34"/>
        <v>0</v>
      </c>
      <c r="O244" s="20">
        <f t="shared" si="33"/>
        <v>0</v>
      </c>
      <c r="P244" s="4">
        <f t="shared" si="35"/>
        <v>0</v>
      </c>
      <c r="Q244" s="242"/>
      <c r="R244" s="82"/>
      <c r="S244" s="15">
        <f t="shared" si="36"/>
        <v>0</v>
      </c>
      <c r="T244" s="19">
        <f t="shared" si="37"/>
        <v>0</v>
      </c>
      <c r="U244" s="15">
        <f t="shared" si="38"/>
        <v>0</v>
      </c>
      <c r="V244" s="15">
        <f t="shared" si="39"/>
        <v>0</v>
      </c>
    </row>
    <row r="245" spans="1:22" x14ac:dyDescent="0.4">
      <c r="A245" s="78"/>
      <c r="B245" s="79"/>
      <c r="C245" s="79"/>
      <c r="D245" s="80"/>
      <c r="E245" s="81"/>
      <c r="F245" s="81"/>
      <c r="G245" s="82"/>
      <c r="H245" s="20">
        <f>IFERROR(SUMIF('4. Student Costs'!$A:$A,$A245,'4. Student Costs'!W:W),"")</f>
        <v>0</v>
      </c>
      <c r="I245" s="15">
        <f>IFERROR(SUMIF('4. Student Costs'!$A:$A,$A245,'4. Student Costs'!X:X),"")</f>
        <v>0</v>
      </c>
      <c r="J245" s="19">
        <f>IFERROR(SUMIF('4. Student Costs'!$A:$A,$A245,'4. Student Costs'!Y:Y),"")</f>
        <v>0</v>
      </c>
      <c r="K245" s="20">
        <f t="shared" si="30"/>
        <v>0</v>
      </c>
      <c r="L245" s="15">
        <f t="shared" si="31"/>
        <v>0</v>
      </c>
      <c r="M245" s="19">
        <f t="shared" si="32"/>
        <v>0</v>
      </c>
      <c r="N245" s="23">
        <f t="shared" si="34"/>
        <v>0</v>
      </c>
      <c r="O245" s="20">
        <f t="shared" si="33"/>
        <v>0</v>
      </c>
      <c r="P245" s="4">
        <f t="shared" si="35"/>
        <v>0</v>
      </c>
      <c r="Q245" s="242"/>
      <c r="R245" s="82"/>
      <c r="S245" s="15">
        <f t="shared" si="36"/>
        <v>0</v>
      </c>
      <c r="T245" s="19">
        <f t="shared" si="37"/>
        <v>0</v>
      </c>
      <c r="U245" s="15">
        <f t="shared" si="38"/>
        <v>0</v>
      </c>
      <c r="V245" s="15">
        <f t="shared" si="39"/>
        <v>0</v>
      </c>
    </row>
    <row r="246" spans="1:22" x14ac:dyDescent="0.4">
      <c r="A246" s="78"/>
      <c r="B246" s="79"/>
      <c r="C246" s="79"/>
      <c r="D246" s="80"/>
      <c r="E246" s="81"/>
      <c r="F246" s="81"/>
      <c r="G246" s="82"/>
      <c r="H246" s="20">
        <f>IFERROR(SUMIF('4. Student Costs'!$A:$A,$A246,'4. Student Costs'!W:W),"")</f>
        <v>0</v>
      </c>
      <c r="I246" s="15">
        <f>IFERROR(SUMIF('4. Student Costs'!$A:$A,$A246,'4. Student Costs'!X:X),"")</f>
        <v>0</v>
      </c>
      <c r="J246" s="19">
        <f>IFERROR(SUMIF('4. Student Costs'!$A:$A,$A246,'4. Student Costs'!Y:Y),"")</f>
        <v>0</v>
      </c>
      <c r="K246" s="20">
        <f t="shared" si="30"/>
        <v>0</v>
      </c>
      <c r="L246" s="15">
        <f t="shared" si="31"/>
        <v>0</v>
      </c>
      <c r="M246" s="19">
        <f t="shared" si="32"/>
        <v>0</v>
      </c>
      <c r="N246" s="23">
        <f t="shared" si="34"/>
        <v>0</v>
      </c>
      <c r="O246" s="20">
        <f t="shared" si="33"/>
        <v>0</v>
      </c>
      <c r="P246" s="4">
        <f t="shared" si="35"/>
        <v>0</v>
      </c>
      <c r="Q246" s="242"/>
      <c r="R246" s="82"/>
      <c r="S246" s="15">
        <f t="shared" si="36"/>
        <v>0</v>
      </c>
      <c r="T246" s="19">
        <f t="shared" si="37"/>
        <v>0</v>
      </c>
      <c r="U246" s="15">
        <f t="shared" si="38"/>
        <v>0</v>
      </c>
      <c r="V246" s="15">
        <f t="shared" si="39"/>
        <v>0</v>
      </c>
    </row>
    <row r="247" spans="1:22" x14ac:dyDescent="0.4">
      <c r="A247" s="78"/>
      <c r="B247" s="79"/>
      <c r="C247" s="79"/>
      <c r="D247" s="80"/>
      <c r="E247" s="81"/>
      <c r="F247" s="81"/>
      <c r="G247" s="82"/>
      <c r="H247" s="20">
        <f>IFERROR(SUMIF('4. Student Costs'!$A:$A,$A247,'4. Student Costs'!W:W),"")</f>
        <v>0</v>
      </c>
      <c r="I247" s="15">
        <f>IFERROR(SUMIF('4. Student Costs'!$A:$A,$A247,'4. Student Costs'!X:X),"")</f>
        <v>0</v>
      </c>
      <c r="J247" s="19">
        <f>IFERROR(SUMIF('4. Student Costs'!$A:$A,$A247,'4. Student Costs'!Y:Y),"")</f>
        <v>0</v>
      </c>
      <c r="K247" s="20">
        <f t="shared" si="30"/>
        <v>0</v>
      </c>
      <c r="L247" s="15">
        <f t="shared" si="31"/>
        <v>0</v>
      </c>
      <c r="M247" s="19">
        <f t="shared" si="32"/>
        <v>0</v>
      </c>
      <c r="N247" s="23">
        <f t="shared" si="34"/>
        <v>0</v>
      </c>
      <c r="O247" s="20">
        <f t="shared" si="33"/>
        <v>0</v>
      </c>
      <c r="P247" s="4">
        <f t="shared" si="35"/>
        <v>0</v>
      </c>
      <c r="Q247" s="242"/>
      <c r="R247" s="82"/>
      <c r="S247" s="15">
        <f t="shared" si="36"/>
        <v>0</v>
      </c>
      <c r="T247" s="19">
        <f t="shared" si="37"/>
        <v>0</v>
      </c>
      <c r="U247" s="15">
        <f t="shared" si="38"/>
        <v>0</v>
      </c>
      <c r="V247" s="15">
        <f t="shared" si="39"/>
        <v>0</v>
      </c>
    </row>
    <row r="248" spans="1:22" x14ac:dyDescent="0.4">
      <c r="A248" s="78"/>
      <c r="B248" s="79"/>
      <c r="C248" s="79"/>
      <c r="D248" s="80"/>
      <c r="E248" s="81"/>
      <c r="F248" s="81"/>
      <c r="G248" s="82"/>
      <c r="H248" s="20">
        <f>IFERROR(SUMIF('4. Student Costs'!$A:$A,$A248,'4. Student Costs'!W:W),"")</f>
        <v>0</v>
      </c>
      <c r="I248" s="15">
        <f>IFERROR(SUMIF('4. Student Costs'!$A:$A,$A248,'4. Student Costs'!X:X),"")</f>
        <v>0</v>
      </c>
      <c r="J248" s="19">
        <f>IFERROR(SUMIF('4. Student Costs'!$A:$A,$A248,'4. Student Costs'!Y:Y),"")</f>
        <v>0</v>
      </c>
      <c r="K248" s="20">
        <f t="shared" si="30"/>
        <v>0</v>
      </c>
      <c r="L248" s="15">
        <f t="shared" si="31"/>
        <v>0</v>
      </c>
      <c r="M248" s="19">
        <f t="shared" si="32"/>
        <v>0</v>
      </c>
      <c r="N248" s="23">
        <f t="shared" si="34"/>
        <v>0</v>
      </c>
      <c r="O248" s="20">
        <f t="shared" si="33"/>
        <v>0</v>
      </c>
      <c r="P248" s="4">
        <f t="shared" si="35"/>
        <v>0</v>
      </c>
      <c r="Q248" s="242"/>
      <c r="R248" s="82"/>
      <c r="S248" s="15">
        <f t="shared" si="36"/>
        <v>0</v>
      </c>
      <c r="T248" s="19">
        <f t="shared" si="37"/>
        <v>0</v>
      </c>
      <c r="U248" s="15">
        <f t="shared" si="38"/>
        <v>0</v>
      </c>
      <c r="V248" s="15">
        <f t="shared" si="39"/>
        <v>0</v>
      </c>
    </row>
    <row r="249" spans="1:22" x14ac:dyDescent="0.4">
      <c r="A249" s="78"/>
      <c r="B249" s="79"/>
      <c r="C249" s="79"/>
      <c r="D249" s="80"/>
      <c r="E249" s="81"/>
      <c r="F249" s="81"/>
      <c r="G249" s="82"/>
      <c r="H249" s="20">
        <f>IFERROR(SUMIF('4. Student Costs'!$A:$A,$A249,'4. Student Costs'!W:W),"")</f>
        <v>0</v>
      </c>
      <c r="I249" s="15">
        <f>IFERROR(SUMIF('4. Student Costs'!$A:$A,$A249,'4. Student Costs'!X:X),"")</f>
        <v>0</v>
      </c>
      <c r="J249" s="19">
        <f>IFERROR(SUMIF('4. Student Costs'!$A:$A,$A249,'4. Student Costs'!Y:Y),"")</f>
        <v>0</v>
      </c>
      <c r="K249" s="20">
        <f t="shared" si="30"/>
        <v>0</v>
      </c>
      <c r="L249" s="15">
        <f t="shared" si="31"/>
        <v>0</v>
      </c>
      <c r="M249" s="19">
        <f t="shared" si="32"/>
        <v>0</v>
      </c>
      <c r="N249" s="23">
        <f t="shared" si="34"/>
        <v>0</v>
      </c>
      <c r="O249" s="20">
        <f t="shared" si="33"/>
        <v>0</v>
      </c>
      <c r="P249" s="4">
        <f t="shared" si="35"/>
        <v>0</v>
      </c>
      <c r="Q249" s="242"/>
      <c r="R249" s="82"/>
      <c r="S249" s="15">
        <f t="shared" si="36"/>
        <v>0</v>
      </c>
      <c r="T249" s="19">
        <f t="shared" si="37"/>
        <v>0</v>
      </c>
      <c r="U249" s="15">
        <f t="shared" si="38"/>
        <v>0</v>
      </c>
      <c r="V249" s="15">
        <f t="shared" si="39"/>
        <v>0</v>
      </c>
    </row>
    <row r="250" spans="1:22" x14ac:dyDescent="0.4">
      <c r="A250" s="78"/>
      <c r="B250" s="79"/>
      <c r="C250" s="79"/>
      <c r="D250" s="80"/>
      <c r="E250" s="81"/>
      <c r="F250" s="81"/>
      <c r="G250" s="82"/>
      <c r="H250" s="20">
        <f>IFERROR(SUMIF('4. Student Costs'!$A:$A,$A250,'4. Student Costs'!W:W),"")</f>
        <v>0</v>
      </c>
      <c r="I250" s="15">
        <f>IFERROR(SUMIF('4. Student Costs'!$A:$A,$A250,'4. Student Costs'!X:X),"")</f>
        <v>0</v>
      </c>
      <c r="J250" s="19">
        <f>IFERROR(SUMIF('4. Student Costs'!$A:$A,$A250,'4. Student Costs'!Y:Y),"")</f>
        <v>0</v>
      </c>
      <c r="K250" s="20">
        <f t="shared" si="30"/>
        <v>0</v>
      </c>
      <c r="L250" s="15">
        <f t="shared" si="31"/>
        <v>0</v>
      </c>
      <c r="M250" s="19">
        <f t="shared" si="32"/>
        <v>0</v>
      </c>
      <c r="N250" s="23">
        <f t="shared" si="34"/>
        <v>0</v>
      </c>
      <c r="O250" s="20">
        <f t="shared" si="33"/>
        <v>0</v>
      </c>
      <c r="P250" s="4">
        <f t="shared" si="35"/>
        <v>0</v>
      </c>
      <c r="Q250" s="242"/>
      <c r="R250" s="82"/>
      <c r="S250" s="15">
        <f t="shared" si="36"/>
        <v>0</v>
      </c>
      <c r="T250" s="19">
        <f t="shared" si="37"/>
        <v>0</v>
      </c>
      <c r="U250" s="15">
        <f t="shared" si="38"/>
        <v>0</v>
      </c>
      <c r="V250" s="15">
        <f t="shared" si="39"/>
        <v>0</v>
      </c>
    </row>
    <row r="251" spans="1:22" x14ac:dyDescent="0.4">
      <c r="A251" s="78"/>
      <c r="B251" s="79"/>
      <c r="C251" s="79"/>
      <c r="D251" s="80"/>
      <c r="E251" s="81"/>
      <c r="F251" s="81"/>
      <c r="G251" s="82"/>
      <c r="H251" s="20">
        <f>IFERROR(SUMIF('4. Student Costs'!$A:$A,$A251,'4. Student Costs'!W:W),"")</f>
        <v>0</v>
      </c>
      <c r="I251" s="15">
        <f>IFERROR(SUMIF('4. Student Costs'!$A:$A,$A251,'4. Student Costs'!X:X),"")</f>
        <v>0</v>
      </c>
      <c r="J251" s="19">
        <f>IFERROR(SUMIF('4. Student Costs'!$A:$A,$A251,'4. Student Costs'!Y:Y),"")</f>
        <v>0</v>
      </c>
      <c r="K251" s="20">
        <f t="shared" si="30"/>
        <v>0</v>
      </c>
      <c r="L251" s="15">
        <f t="shared" si="31"/>
        <v>0</v>
      </c>
      <c r="M251" s="19">
        <f t="shared" si="32"/>
        <v>0</v>
      </c>
      <c r="N251" s="23">
        <f t="shared" si="34"/>
        <v>0</v>
      </c>
      <c r="O251" s="20">
        <f t="shared" si="33"/>
        <v>0</v>
      </c>
      <c r="P251" s="4">
        <f t="shared" si="35"/>
        <v>0</v>
      </c>
      <c r="Q251" s="242"/>
      <c r="R251" s="82"/>
      <c r="S251" s="15">
        <f t="shared" si="36"/>
        <v>0</v>
      </c>
      <c r="T251" s="19">
        <f t="shared" si="37"/>
        <v>0</v>
      </c>
      <c r="U251" s="15">
        <f t="shared" si="38"/>
        <v>0</v>
      </c>
      <c r="V251" s="15">
        <f t="shared" si="39"/>
        <v>0</v>
      </c>
    </row>
    <row r="252" spans="1:22" x14ac:dyDescent="0.4">
      <c r="A252" s="78"/>
      <c r="B252" s="79"/>
      <c r="C252" s="79"/>
      <c r="D252" s="80"/>
      <c r="E252" s="81"/>
      <c r="F252" s="81"/>
      <c r="G252" s="82"/>
      <c r="H252" s="20">
        <f>IFERROR(SUMIF('4. Student Costs'!$A:$A,$A252,'4. Student Costs'!W:W),"")</f>
        <v>0</v>
      </c>
      <c r="I252" s="15">
        <f>IFERROR(SUMIF('4. Student Costs'!$A:$A,$A252,'4. Student Costs'!X:X),"")</f>
        <v>0</v>
      </c>
      <c r="J252" s="19">
        <f>IFERROR(SUMIF('4. Student Costs'!$A:$A,$A252,'4. Student Costs'!Y:Y),"")</f>
        <v>0</v>
      </c>
      <c r="K252" s="20">
        <f t="shared" si="30"/>
        <v>0</v>
      </c>
      <c r="L252" s="15">
        <f t="shared" si="31"/>
        <v>0</v>
      </c>
      <c r="M252" s="19">
        <f t="shared" si="32"/>
        <v>0</v>
      </c>
      <c r="N252" s="23">
        <f t="shared" si="34"/>
        <v>0</v>
      </c>
      <c r="O252" s="20">
        <f t="shared" si="33"/>
        <v>0</v>
      </c>
      <c r="P252" s="4">
        <f t="shared" si="35"/>
        <v>0</v>
      </c>
      <c r="Q252" s="242"/>
      <c r="R252" s="82"/>
      <c r="S252" s="15">
        <f t="shared" si="36"/>
        <v>0</v>
      </c>
      <c r="T252" s="19">
        <f t="shared" si="37"/>
        <v>0</v>
      </c>
      <c r="U252" s="15">
        <f t="shared" si="38"/>
        <v>0</v>
      </c>
      <c r="V252" s="15">
        <f t="shared" si="39"/>
        <v>0</v>
      </c>
    </row>
    <row r="253" spans="1:22" x14ac:dyDescent="0.4">
      <c r="A253" s="78"/>
      <c r="B253" s="79"/>
      <c r="C253" s="79"/>
      <c r="D253" s="80"/>
      <c r="E253" s="81"/>
      <c r="F253" s="81"/>
      <c r="G253" s="82"/>
      <c r="H253" s="20">
        <f>IFERROR(SUMIF('4. Student Costs'!$A:$A,$A253,'4. Student Costs'!W:W),"")</f>
        <v>0</v>
      </c>
      <c r="I253" s="15">
        <f>IFERROR(SUMIF('4. Student Costs'!$A:$A,$A253,'4. Student Costs'!X:X),"")</f>
        <v>0</v>
      </c>
      <c r="J253" s="19">
        <f>IFERROR(SUMIF('4. Student Costs'!$A:$A,$A253,'4. Student Costs'!Y:Y),"")</f>
        <v>0</v>
      </c>
      <c r="K253" s="20">
        <f t="shared" si="30"/>
        <v>0</v>
      </c>
      <c r="L253" s="15">
        <f t="shared" si="31"/>
        <v>0</v>
      </c>
      <c r="M253" s="19">
        <f t="shared" si="32"/>
        <v>0</v>
      </c>
      <c r="N253" s="23">
        <f t="shared" si="34"/>
        <v>0</v>
      </c>
      <c r="O253" s="20">
        <f t="shared" si="33"/>
        <v>0</v>
      </c>
      <c r="P253" s="4">
        <f t="shared" si="35"/>
        <v>0</v>
      </c>
      <c r="Q253" s="242"/>
      <c r="R253" s="82"/>
      <c r="S253" s="15">
        <f t="shared" si="36"/>
        <v>0</v>
      </c>
      <c r="T253" s="19">
        <f t="shared" si="37"/>
        <v>0</v>
      </c>
      <c r="U253" s="15">
        <f t="shared" si="38"/>
        <v>0</v>
      </c>
      <c r="V253" s="15">
        <f t="shared" si="39"/>
        <v>0</v>
      </c>
    </row>
    <row r="254" spans="1:22" x14ac:dyDescent="0.4">
      <c r="A254" s="78"/>
      <c r="B254" s="79"/>
      <c r="C254" s="79"/>
      <c r="D254" s="80"/>
      <c r="E254" s="81"/>
      <c r="F254" s="81"/>
      <c r="G254" s="82"/>
      <c r="H254" s="20">
        <f>IFERROR(SUMIF('4. Student Costs'!$A:$A,$A254,'4. Student Costs'!W:W),"")</f>
        <v>0</v>
      </c>
      <c r="I254" s="15">
        <f>IFERROR(SUMIF('4. Student Costs'!$A:$A,$A254,'4. Student Costs'!X:X),"")</f>
        <v>0</v>
      </c>
      <c r="J254" s="19">
        <f>IFERROR(SUMIF('4. Student Costs'!$A:$A,$A254,'4. Student Costs'!Y:Y),"")</f>
        <v>0</v>
      </c>
      <c r="K254" s="20">
        <f t="shared" si="30"/>
        <v>0</v>
      </c>
      <c r="L254" s="15">
        <f t="shared" si="31"/>
        <v>0</v>
      </c>
      <c r="M254" s="19">
        <f t="shared" si="32"/>
        <v>0</v>
      </c>
      <c r="N254" s="23">
        <f t="shared" si="34"/>
        <v>0</v>
      </c>
      <c r="O254" s="20">
        <f t="shared" si="33"/>
        <v>0</v>
      </c>
      <c r="P254" s="4">
        <f t="shared" si="35"/>
        <v>0</v>
      </c>
      <c r="Q254" s="242"/>
      <c r="R254" s="82"/>
      <c r="S254" s="15">
        <f t="shared" si="36"/>
        <v>0</v>
      </c>
      <c r="T254" s="19">
        <f t="shared" si="37"/>
        <v>0</v>
      </c>
      <c r="U254" s="15">
        <f t="shared" si="38"/>
        <v>0</v>
      </c>
      <c r="V254" s="15">
        <f t="shared" si="39"/>
        <v>0</v>
      </c>
    </row>
    <row r="255" spans="1:22" x14ac:dyDescent="0.4">
      <c r="A255" s="78"/>
      <c r="B255" s="79"/>
      <c r="C255" s="79"/>
      <c r="D255" s="80"/>
      <c r="E255" s="81"/>
      <c r="F255" s="81"/>
      <c r="G255" s="82"/>
      <c r="H255" s="20">
        <f>IFERROR(SUMIF('4. Student Costs'!$A:$A,$A255,'4. Student Costs'!W:W),"")</f>
        <v>0</v>
      </c>
      <c r="I255" s="15">
        <f>IFERROR(SUMIF('4. Student Costs'!$A:$A,$A255,'4. Student Costs'!X:X),"")</f>
        <v>0</v>
      </c>
      <c r="J255" s="19">
        <f>IFERROR(SUMIF('4. Student Costs'!$A:$A,$A255,'4. Student Costs'!Y:Y),"")</f>
        <v>0</v>
      </c>
      <c r="K255" s="20">
        <f t="shared" si="30"/>
        <v>0</v>
      </c>
      <c r="L255" s="15">
        <f t="shared" si="31"/>
        <v>0</v>
      </c>
      <c r="M255" s="19">
        <f t="shared" si="32"/>
        <v>0</v>
      </c>
      <c r="N255" s="23">
        <f t="shared" si="34"/>
        <v>0</v>
      </c>
      <c r="O255" s="20">
        <f t="shared" si="33"/>
        <v>0</v>
      </c>
      <c r="P255" s="4">
        <f t="shared" si="35"/>
        <v>0</v>
      </c>
      <c r="Q255" s="242"/>
      <c r="R255" s="82"/>
      <c r="S255" s="15">
        <f t="shared" si="36"/>
        <v>0</v>
      </c>
      <c r="T255" s="19">
        <f t="shared" si="37"/>
        <v>0</v>
      </c>
      <c r="U255" s="15">
        <f t="shared" si="38"/>
        <v>0</v>
      </c>
      <c r="V255" s="15">
        <f t="shared" si="39"/>
        <v>0</v>
      </c>
    </row>
    <row r="256" spans="1:22" x14ac:dyDescent="0.4">
      <c r="A256" s="78"/>
      <c r="B256" s="79"/>
      <c r="C256" s="79"/>
      <c r="D256" s="80"/>
      <c r="E256" s="81"/>
      <c r="F256" s="81"/>
      <c r="G256" s="82"/>
      <c r="H256" s="20">
        <f>IFERROR(SUMIF('4. Student Costs'!$A:$A,$A256,'4. Student Costs'!W:W),"")</f>
        <v>0</v>
      </c>
      <c r="I256" s="15">
        <f>IFERROR(SUMIF('4. Student Costs'!$A:$A,$A256,'4. Student Costs'!X:X),"")</f>
        <v>0</v>
      </c>
      <c r="J256" s="19">
        <f>IFERROR(SUMIF('4. Student Costs'!$A:$A,$A256,'4. Student Costs'!Y:Y),"")</f>
        <v>0</v>
      </c>
      <c r="K256" s="20">
        <f t="shared" si="30"/>
        <v>0</v>
      </c>
      <c r="L256" s="15">
        <f t="shared" si="31"/>
        <v>0</v>
      </c>
      <c r="M256" s="19">
        <f t="shared" si="32"/>
        <v>0</v>
      </c>
      <c r="N256" s="23">
        <f t="shared" si="34"/>
        <v>0</v>
      </c>
      <c r="O256" s="20">
        <f t="shared" si="33"/>
        <v>0</v>
      </c>
      <c r="P256" s="4">
        <f t="shared" si="35"/>
        <v>0</v>
      </c>
      <c r="Q256" s="242"/>
      <c r="R256" s="82"/>
      <c r="S256" s="15">
        <f t="shared" si="36"/>
        <v>0</v>
      </c>
      <c r="T256" s="19">
        <f t="shared" si="37"/>
        <v>0</v>
      </c>
      <c r="U256" s="15">
        <f t="shared" si="38"/>
        <v>0</v>
      </c>
      <c r="V256" s="15">
        <f t="shared" si="39"/>
        <v>0</v>
      </c>
    </row>
    <row r="257" spans="1:22" x14ac:dyDescent="0.4">
      <c r="A257" s="78"/>
      <c r="B257" s="79"/>
      <c r="C257" s="79"/>
      <c r="D257" s="80"/>
      <c r="E257" s="81"/>
      <c r="F257" s="81"/>
      <c r="G257" s="82"/>
      <c r="H257" s="20">
        <f>IFERROR(SUMIF('4. Student Costs'!$A:$A,$A257,'4. Student Costs'!W:W),"")</f>
        <v>0</v>
      </c>
      <c r="I257" s="15">
        <f>IFERROR(SUMIF('4. Student Costs'!$A:$A,$A257,'4. Student Costs'!X:X),"")</f>
        <v>0</v>
      </c>
      <c r="J257" s="19">
        <f>IFERROR(SUMIF('4. Student Costs'!$A:$A,$A257,'4. Student Costs'!Y:Y),"")</f>
        <v>0</v>
      </c>
      <c r="K257" s="20">
        <f t="shared" si="30"/>
        <v>0</v>
      </c>
      <c r="L257" s="15">
        <f t="shared" si="31"/>
        <v>0</v>
      </c>
      <c r="M257" s="19">
        <f t="shared" si="32"/>
        <v>0</v>
      </c>
      <c r="N257" s="23">
        <f t="shared" si="34"/>
        <v>0</v>
      </c>
      <c r="O257" s="20">
        <f t="shared" si="33"/>
        <v>0</v>
      </c>
      <c r="P257" s="4">
        <f t="shared" si="35"/>
        <v>0</v>
      </c>
      <c r="Q257" s="242"/>
      <c r="R257" s="82"/>
      <c r="S257" s="15">
        <f t="shared" si="36"/>
        <v>0</v>
      </c>
      <c r="T257" s="19">
        <f t="shared" si="37"/>
        <v>0</v>
      </c>
      <c r="U257" s="15">
        <f t="shared" si="38"/>
        <v>0</v>
      </c>
      <c r="V257" s="15">
        <f t="shared" si="39"/>
        <v>0</v>
      </c>
    </row>
    <row r="258" spans="1:22" x14ac:dyDescent="0.4">
      <c r="A258" s="78"/>
      <c r="B258" s="79"/>
      <c r="C258" s="79"/>
      <c r="D258" s="80"/>
      <c r="E258" s="81"/>
      <c r="F258" s="81"/>
      <c r="G258" s="82"/>
      <c r="H258" s="20">
        <f>IFERROR(SUMIF('4. Student Costs'!$A:$A,$A258,'4. Student Costs'!W:W),"")</f>
        <v>0</v>
      </c>
      <c r="I258" s="15">
        <f>IFERROR(SUMIF('4. Student Costs'!$A:$A,$A258,'4. Student Costs'!X:X),"")</f>
        <v>0</v>
      </c>
      <c r="J258" s="19">
        <f>IFERROR(SUMIF('4. Student Costs'!$A:$A,$A258,'4. Student Costs'!Y:Y),"")</f>
        <v>0</v>
      </c>
      <c r="K258" s="20">
        <f t="shared" si="30"/>
        <v>0</v>
      </c>
      <c r="L258" s="15">
        <f t="shared" si="31"/>
        <v>0</v>
      </c>
      <c r="M258" s="19">
        <f t="shared" si="32"/>
        <v>0</v>
      </c>
      <c r="N258" s="23">
        <f t="shared" si="34"/>
        <v>0</v>
      </c>
      <c r="O258" s="20">
        <f t="shared" si="33"/>
        <v>0</v>
      </c>
      <c r="P258" s="4">
        <f t="shared" si="35"/>
        <v>0</v>
      </c>
      <c r="Q258" s="242"/>
      <c r="R258" s="82"/>
      <c r="S258" s="15">
        <f t="shared" si="36"/>
        <v>0</v>
      </c>
      <c r="T258" s="19">
        <f t="shared" si="37"/>
        <v>0</v>
      </c>
      <c r="U258" s="15">
        <f t="shared" si="38"/>
        <v>0</v>
      </c>
      <c r="V258" s="15">
        <f t="shared" si="39"/>
        <v>0</v>
      </c>
    </row>
    <row r="259" spans="1:22" x14ac:dyDescent="0.4">
      <c r="A259" s="78"/>
      <c r="B259" s="79"/>
      <c r="C259" s="79"/>
      <c r="D259" s="80"/>
      <c r="E259" s="81"/>
      <c r="F259" s="81"/>
      <c r="G259" s="82"/>
      <c r="H259" s="20">
        <f>IFERROR(SUMIF('4. Student Costs'!$A:$A,$A259,'4. Student Costs'!W:W),"")</f>
        <v>0</v>
      </c>
      <c r="I259" s="15">
        <f>IFERROR(SUMIF('4. Student Costs'!$A:$A,$A259,'4. Student Costs'!X:X),"")</f>
        <v>0</v>
      </c>
      <c r="J259" s="19">
        <f>IFERROR(SUMIF('4. Student Costs'!$A:$A,$A259,'4. Student Costs'!Y:Y),"")</f>
        <v>0</v>
      </c>
      <c r="K259" s="20">
        <f t="shared" si="30"/>
        <v>0</v>
      </c>
      <c r="L259" s="15">
        <f t="shared" si="31"/>
        <v>0</v>
      </c>
      <c r="M259" s="19">
        <f t="shared" si="32"/>
        <v>0</v>
      </c>
      <c r="N259" s="23">
        <f t="shared" si="34"/>
        <v>0</v>
      </c>
      <c r="O259" s="20">
        <f t="shared" si="33"/>
        <v>0</v>
      </c>
      <c r="P259" s="4">
        <f t="shared" si="35"/>
        <v>0</v>
      </c>
      <c r="Q259" s="242"/>
      <c r="R259" s="82"/>
      <c r="S259" s="15">
        <f t="shared" si="36"/>
        <v>0</v>
      </c>
      <c r="T259" s="19">
        <f t="shared" si="37"/>
        <v>0</v>
      </c>
      <c r="U259" s="15">
        <f t="shared" si="38"/>
        <v>0</v>
      </c>
      <c r="V259" s="15">
        <f t="shared" si="39"/>
        <v>0</v>
      </c>
    </row>
    <row r="260" spans="1:22" x14ac:dyDescent="0.4">
      <c r="A260" s="78"/>
      <c r="B260" s="79"/>
      <c r="C260" s="79"/>
      <c r="D260" s="80"/>
      <c r="E260" s="81"/>
      <c r="F260" s="81"/>
      <c r="G260" s="82"/>
      <c r="H260" s="20">
        <f>IFERROR(SUMIF('4. Student Costs'!$A:$A,$A260,'4. Student Costs'!W:W),"")</f>
        <v>0</v>
      </c>
      <c r="I260" s="15">
        <f>IFERROR(SUMIF('4. Student Costs'!$A:$A,$A260,'4. Student Costs'!X:X),"")</f>
        <v>0</v>
      </c>
      <c r="J260" s="19">
        <f>IFERROR(SUMIF('4. Student Costs'!$A:$A,$A260,'4. Student Costs'!Y:Y),"")</f>
        <v>0</v>
      </c>
      <c r="K260" s="20">
        <f t="shared" si="30"/>
        <v>0</v>
      </c>
      <c r="L260" s="15">
        <f t="shared" si="31"/>
        <v>0</v>
      </c>
      <c r="M260" s="19">
        <f t="shared" si="32"/>
        <v>0</v>
      </c>
      <c r="N260" s="23">
        <f t="shared" si="34"/>
        <v>0</v>
      </c>
      <c r="O260" s="20">
        <f t="shared" si="33"/>
        <v>0</v>
      </c>
      <c r="P260" s="4">
        <f t="shared" si="35"/>
        <v>0</v>
      </c>
      <c r="Q260" s="242"/>
      <c r="R260" s="82"/>
      <c r="S260" s="15">
        <f t="shared" si="36"/>
        <v>0</v>
      </c>
      <c r="T260" s="19">
        <f t="shared" si="37"/>
        <v>0</v>
      </c>
      <c r="U260" s="15">
        <f t="shared" si="38"/>
        <v>0</v>
      </c>
      <c r="V260" s="15">
        <f t="shared" si="39"/>
        <v>0</v>
      </c>
    </row>
    <row r="261" spans="1:22" x14ac:dyDescent="0.4">
      <c r="A261" s="78"/>
      <c r="B261" s="79"/>
      <c r="C261" s="79"/>
      <c r="D261" s="80"/>
      <c r="E261" s="81"/>
      <c r="F261" s="81"/>
      <c r="G261" s="82"/>
      <c r="H261" s="20">
        <f>IFERROR(SUMIF('4. Student Costs'!$A:$A,$A261,'4. Student Costs'!W:W),"")</f>
        <v>0</v>
      </c>
      <c r="I261" s="15">
        <f>IFERROR(SUMIF('4. Student Costs'!$A:$A,$A261,'4. Student Costs'!X:X),"")</f>
        <v>0</v>
      </c>
      <c r="J261" s="19">
        <f>IFERROR(SUMIF('4. Student Costs'!$A:$A,$A261,'4. Student Costs'!Y:Y),"")</f>
        <v>0</v>
      </c>
      <c r="K261" s="20">
        <f t="shared" si="30"/>
        <v>0</v>
      </c>
      <c r="L261" s="15">
        <f t="shared" si="31"/>
        <v>0</v>
      </c>
      <c r="M261" s="19">
        <f t="shared" si="32"/>
        <v>0</v>
      </c>
      <c r="N261" s="23">
        <f t="shared" si="34"/>
        <v>0</v>
      </c>
      <c r="O261" s="20">
        <f t="shared" si="33"/>
        <v>0</v>
      </c>
      <c r="P261" s="4">
        <f t="shared" si="35"/>
        <v>0</v>
      </c>
      <c r="Q261" s="242"/>
      <c r="R261" s="82"/>
      <c r="S261" s="15">
        <f t="shared" si="36"/>
        <v>0</v>
      </c>
      <c r="T261" s="19">
        <f t="shared" si="37"/>
        <v>0</v>
      </c>
      <c r="U261" s="15">
        <f t="shared" si="38"/>
        <v>0</v>
      </c>
      <c r="V261" s="15">
        <f t="shared" si="39"/>
        <v>0</v>
      </c>
    </row>
    <row r="262" spans="1:22" x14ac:dyDescent="0.4">
      <c r="A262" s="78"/>
      <c r="B262" s="79"/>
      <c r="C262" s="79"/>
      <c r="D262" s="80"/>
      <c r="E262" s="81"/>
      <c r="F262" s="81"/>
      <c r="G262" s="82"/>
      <c r="H262" s="20">
        <f>IFERROR(SUMIF('4. Student Costs'!$A:$A,$A262,'4. Student Costs'!W:W),"")</f>
        <v>0</v>
      </c>
      <c r="I262" s="15">
        <f>IFERROR(SUMIF('4. Student Costs'!$A:$A,$A262,'4. Student Costs'!X:X),"")</f>
        <v>0</v>
      </c>
      <c r="J262" s="19">
        <f>IFERROR(SUMIF('4. Student Costs'!$A:$A,$A262,'4. Student Costs'!Y:Y),"")</f>
        <v>0</v>
      </c>
      <c r="K262" s="20">
        <f t="shared" si="30"/>
        <v>0</v>
      </c>
      <c r="L262" s="15">
        <f t="shared" si="31"/>
        <v>0</v>
      </c>
      <c r="M262" s="19">
        <f t="shared" si="32"/>
        <v>0</v>
      </c>
      <c r="N262" s="23">
        <f t="shared" si="34"/>
        <v>0</v>
      </c>
      <c r="O262" s="20">
        <f t="shared" si="33"/>
        <v>0</v>
      </c>
      <c r="P262" s="4">
        <f t="shared" si="35"/>
        <v>0</v>
      </c>
      <c r="Q262" s="242"/>
      <c r="R262" s="82"/>
      <c r="S262" s="15">
        <f t="shared" si="36"/>
        <v>0</v>
      </c>
      <c r="T262" s="19">
        <f t="shared" si="37"/>
        <v>0</v>
      </c>
      <c r="U262" s="15">
        <f t="shared" si="38"/>
        <v>0</v>
      </c>
      <c r="V262" s="15">
        <f t="shared" si="39"/>
        <v>0</v>
      </c>
    </row>
    <row r="263" spans="1:22" x14ac:dyDescent="0.4">
      <c r="A263" s="78"/>
      <c r="B263" s="79"/>
      <c r="C263" s="79"/>
      <c r="D263" s="80"/>
      <c r="E263" s="81"/>
      <c r="F263" s="81"/>
      <c r="G263" s="82"/>
      <c r="H263" s="20">
        <f>IFERROR(SUMIF('4. Student Costs'!$A:$A,$A263,'4. Student Costs'!W:W),"")</f>
        <v>0</v>
      </c>
      <c r="I263" s="15">
        <f>IFERROR(SUMIF('4. Student Costs'!$A:$A,$A263,'4. Student Costs'!X:X),"")</f>
        <v>0</v>
      </c>
      <c r="J263" s="19">
        <f>IFERROR(SUMIF('4. Student Costs'!$A:$A,$A263,'4. Student Costs'!Y:Y),"")</f>
        <v>0</v>
      </c>
      <c r="K263" s="20">
        <f t="shared" si="30"/>
        <v>0</v>
      </c>
      <c r="L263" s="15">
        <f t="shared" si="31"/>
        <v>0</v>
      </c>
      <c r="M263" s="19">
        <f t="shared" si="32"/>
        <v>0</v>
      </c>
      <c r="N263" s="23">
        <f t="shared" si="34"/>
        <v>0</v>
      </c>
      <c r="O263" s="20">
        <f t="shared" si="33"/>
        <v>0</v>
      </c>
      <c r="P263" s="4">
        <f t="shared" si="35"/>
        <v>0</v>
      </c>
      <c r="Q263" s="242"/>
      <c r="R263" s="82"/>
      <c r="S263" s="15">
        <f t="shared" si="36"/>
        <v>0</v>
      </c>
      <c r="T263" s="19">
        <f t="shared" si="37"/>
        <v>0</v>
      </c>
      <c r="U263" s="15">
        <f t="shared" si="38"/>
        <v>0</v>
      </c>
      <c r="V263" s="15">
        <f t="shared" si="39"/>
        <v>0</v>
      </c>
    </row>
    <row r="264" spans="1:22" x14ac:dyDescent="0.4">
      <c r="A264" s="78"/>
      <c r="B264" s="79"/>
      <c r="C264" s="79"/>
      <c r="D264" s="80"/>
      <c r="E264" s="81"/>
      <c r="F264" s="81"/>
      <c r="G264" s="82"/>
      <c r="H264" s="20">
        <f>IFERROR(SUMIF('4. Student Costs'!$A:$A,$A264,'4. Student Costs'!W:W),"")</f>
        <v>0</v>
      </c>
      <c r="I264" s="15">
        <f>IFERROR(SUMIF('4. Student Costs'!$A:$A,$A264,'4. Student Costs'!X:X),"")</f>
        <v>0</v>
      </c>
      <c r="J264" s="19">
        <f>IFERROR(SUMIF('4. Student Costs'!$A:$A,$A264,'4. Student Costs'!Y:Y),"")</f>
        <v>0</v>
      </c>
      <c r="K264" s="20">
        <f t="shared" si="30"/>
        <v>0</v>
      </c>
      <c r="L264" s="15">
        <f t="shared" si="31"/>
        <v>0</v>
      </c>
      <c r="M264" s="19">
        <f t="shared" si="32"/>
        <v>0</v>
      </c>
      <c r="N264" s="23">
        <f t="shared" si="34"/>
        <v>0</v>
      </c>
      <c r="O264" s="20">
        <f t="shared" si="33"/>
        <v>0</v>
      </c>
      <c r="P264" s="4">
        <f t="shared" si="35"/>
        <v>0</v>
      </c>
      <c r="Q264" s="242"/>
      <c r="R264" s="82"/>
      <c r="S264" s="15">
        <f t="shared" si="36"/>
        <v>0</v>
      </c>
      <c r="T264" s="19">
        <f t="shared" si="37"/>
        <v>0</v>
      </c>
      <c r="U264" s="15">
        <f t="shared" si="38"/>
        <v>0</v>
      </c>
      <c r="V264" s="15">
        <f t="shared" si="39"/>
        <v>0</v>
      </c>
    </row>
    <row r="265" spans="1:22" x14ac:dyDescent="0.4">
      <c r="A265" s="78"/>
      <c r="B265" s="79"/>
      <c r="C265" s="79"/>
      <c r="D265" s="80"/>
      <c r="E265" s="81"/>
      <c r="F265" s="81"/>
      <c r="G265" s="82"/>
      <c r="H265" s="20">
        <f>IFERROR(SUMIF('4. Student Costs'!$A:$A,$A265,'4. Student Costs'!W:W),"")</f>
        <v>0</v>
      </c>
      <c r="I265" s="15">
        <f>IFERROR(SUMIF('4. Student Costs'!$A:$A,$A265,'4. Student Costs'!X:X),"")</f>
        <v>0</v>
      </c>
      <c r="J265" s="19">
        <f>IFERROR(SUMIF('4. Student Costs'!$A:$A,$A265,'4. Student Costs'!Y:Y),"")</f>
        <v>0</v>
      </c>
      <c r="K265" s="20">
        <f t="shared" si="30"/>
        <v>0</v>
      </c>
      <c r="L265" s="15">
        <f t="shared" si="31"/>
        <v>0</v>
      </c>
      <c r="M265" s="19">
        <f t="shared" si="32"/>
        <v>0</v>
      </c>
      <c r="N265" s="23">
        <f t="shared" si="34"/>
        <v>0</v>
      </c>
      <c r="O265" s="20">
        <f t="shared" si="33"/>
        <v>0</v>
      </c>
      <c r="P265" s="4">
        <f t="shared" si="35"/>
        <v>0</v>
      </c>
      <c r="Q265" s="242"/>
      <c r="R265" s="82"/>
      <c r="S265" s="15">
        <f t="shared" si="36"/>
        <v>0</v>
      </c>
      <c r="T265" s="19">
        <f t="shared" si="37"/>
        <v>0</v>
      </c>
      <c r="U265" s="15">
        <f t="shared" si="38"/>
        <v>0</v>
      </c>
      <c r="V265" s="15">
        <f t="shared" si="39"/>
        <v>0</v>
      </c>
    </row>
    <row r="266" spans="1:22" x14ac:dyDescent="0.4">
      <c r="A266" s="78"/>
      <c r="B266" s="79"/>
      <c r="C266" s="79"/>
      <c r="D266" s="80"/>
      <c r="E266" s="81"/>
      <c r="F266" s="81"/>
      <c r="G266" s="82"/>
      <c r="H266" s="20">
        <f>IFERROR(SUMIF('4. Student Costs'!$A:$A,$A266,'4. Student Costs'!W:W),"")</f>
        <v>0</v>
      </c>
      <c r="I266" s="15">
        <f>IFERROR(SUMIF('4. Student Costs'!$A:$A,$A266,'4. Student Costs'!X:X),"")</f>
        <v>0</v>
      </c>
      <c r="J266" s="19">
        <f>IFERROR(SUMIF('4. Student Costs'!$A:$A,$A266,'4. Student Costs'!Y:Y),"")</f>
        <v>0</v>
      </c>
      <c r="K266" s="20">
        <f t="shared" si="30"/>
        <v>0</v>
      </c>
      <c r="L266" s="15">
        <f t="shared" si="31"/>
        <v>0</v>
      </c>
      <c r="M266" s="19">
        <f t="shared" si="32"/>
        <v>0</v>
      </c>
      <c r="N266" s="23">
        <f t="shared" si="34"/>
        <v>0</v>
      </c>
      <c r="O266" s="20">
        <f t="shared" si="33"/>
        <v>0</v>
      </c>
      <c r="P266" s="4">
        <f t="shared" si="35"/>
        <v>0</v>
      </c>
      <c r="Q266" s="242"/>
      <c r="R266" s="82"/>
      <c r="S266" s="15">
        <f t="shared" si="36"/>
        <v>0</v>
      </c>
      <c r="T266" s="19">
        <f t="shared" si="37"/>
        <v>0</v>
      </c>
      <c r="U266" s="15">
        <f t="shared" si="38"/>
        <v>0</v>
      </c>
      <c r="V266" s="15">
        <f t="shared" si="39"/>
        <v>0</v>
      </c>
    </row>
    <row r="267" spans="1:22" x14ac:dyDescent="0.4">
      <c r="A267" s="78"/>
      <c r="B267" s="79"/>
      <c r="C267" s="79"/>
      <c r="D267" s="80"/>
      <c r="E267" s="81"/>
      <c r="F267" s="81"/>
      <c r="G267" s="82"/>
      <c r="H267" s="20">
        <f>IFERROR(SUMIF('4. Student Costs'!$A:$A,$A267,'4. Student Costs'!W:W),"")</f>
        <v>0</v>
      </c>
      <c r="I267" s="15">
        <f>IFERROR(SUMIF('4. Student Costs'!$A:$A,$A267,'4. Student Costs'!X:X),"")</f>
        <v>0</v>
      </c>
      <c r="J267" s="19">
        <f>IFERROR(SUMIF('4. Student Costs'!$A:$A,$A267,'4. Student Costs'!Y:Y),"")</f>
        <v>0</v>
      </c>
      <c r="K267" s="20">
        <f t="shared" si="30"/>
        <v>0</v>
      </c>
      <c r="L267" s="15">
        <f t="shared" si="31"/>
        <v>0</v>
      </c>
      <c r="M267" s="19">
        <f t="shared" si="32"/>
        <v>0</v>
      </c>
      <c r="N267" s="23">
        <f t="shared" si="34"/>
        <v>0</v>
      </c>
      <c r="O267" s="20">
        <f t="shared" si="33"/>
        <v>0</v>
      </c>
      <c r="P267" s="4">
        <f t="shared" si="35"/>
        <v>0</v>
      </c>
      <c r="Q267" s="242"/>
      <c r="R267" s="82"/>
      <c r="S267" s="15">
        <f t="shared" si="36"/>
        <v>0</v>
      </c>
      <c r="T267" s="19">
        <f t="shared" si="37"/>
        <v>0</v>
      </c>
      <c r="U267" s="15">
        <f t="shared" si="38"/>
        <v>0</v>
      </c>
      <c r="V267" s="15">
        <f t="shared" si="39"/>
        <v>0</v>
      </c>
    </row>
    <row r="268" spans="1:22" x14ac:dyDescent="0.4">
      <c r="A268" s="78"/>
      <c r="B268" s="79"/>
      <c r="C268" s="79"/>
      <c r="D268" s="80"/>
      <c r="E268" s="81"/>
      <c r="F268" s="81"/>
      <c r="G268" s="82"/>
      <c r="H268" s="20">
        <f>IFERROR(SUMIF('4. Student Costs'!$A:$A,$A268,'4. Student Costs'!W:W),"")</f>
        <v>0</v>
      </c>
      <c r="I268" s="15">
        <f>IFERROR(SUMIF('4. Student Costs'!$A:$A,$A268,'4. Student Costs'!X:X),"")</f>
        <v>0</v>
      </c>
      <c r="J268" s="19">
        <f>IFERROR(SUMIF('4. Student Costs'!$A:$A,$A268,'4. Student Costs'!Y:Y),"")</f>
        <v>0</v>
      </c>
      <c r="K268" s="20">
        <f t="shared" ref="K268:K331" si="40">IFERROR($G268*rate_ss_aid,0)</f>
        <v>0</v>
      </c>
      <c r="L268" s="15">
        <f t="shared" ref="L268:L331" si="41">IFERROR($G268*rate_ss_local,0)</f>
        <v>0</v>
      </c>
      <c r="M268" s="19">
        <f t="shared" ref="M268:M331" si="42">IFERROR($G268*rate_ss_grant,0)</f>
        <v>0</v>
      </c>
      <c r="N268" s="23">
        <f t="shared" si="34"/>
        <v>0</v>
      </c>
      <c r="O268" s="20">
        <f t="shared" ref="O268:O331" si="43">IFERROR(ROUND((H268+K268)*sped_rate,2),0)</f>
        <v>0</v>
      </c>
      <c r="P268" s="4">
        <f t="shared" si="35"/>
        <v>0</v>
      </c>
      <c r="Q268" s="242"/>
      <c r="R268" s="82"/>
      <c r="S268" s="15">
        <f t="shared" si="36"/>
        <v>0</v>
      </c>
      <c r="T268" s="19">
        <f t="shared" si="37"/>
        <v>0</v>
      </c>
      <c r="U268" s="15">
        <f t="shared" si="38"/>
        <v>0</v>
      </c>
      <c r="V268" s="15">
        <f t="shared" si="39"/>
        <v>0</v>
      </c>
    </row>
    <row r="269" spans="1:22" x14ac:dyDescent="0.4">
      <c r="A269" s="78"/>
      <c r="B269" s="79"/>
      <c r="C269" s="79"/>
      <c r="D269" s="80"/>
      <c r="E269" s="81"/>
      <c r="F269" s="81"/>
      <c r="G269" s="82"/>
      <c r="H269" s="20">
        <f>IFERROR(SUMIF('4. Student Costs'!$A:$A,$A269,'4. Student Costs'!W:W),"")</f>
        <v>0</v>
      </c>
      <c r="I269" s="15">
        <f>IFERROR(SUMIF('4. Student Costs'!$A:$A,$A269,'4. Student Costs'!X:X),"")</f>
        <v>0</v>
      </c>
      <c r="J269" s="19">
        <f>IFERROR(SUMIF('4. Student Costs'!$A:$A,$A269,'4. Student Costs'!Y:Y),"")</f>
        <v>0</v>
      </c>
      <c r="K269" s="20">
        <f t="shared" si="40"/>
        <v>0</v>
      </c>
      <c r="L269" s="15">
        <f t="shared" si="41"/>
        <v>0</v>
      </c>
      <c r="M269" s="19">
        <f t="shared" si="42"/>
        <v>0</v>
      </c>
      <c r="N269" s="23">
        <f t="shared" ref="N269:N332" si="44">SUM(H269:M269)</f>
        <v>0</v>
      </c>
      <c r="O269" s="20">
        <f t="shared" si="43"/>
        <v>0</v>
      </c>
      <c r="P269" s="4">
        <f t="shared" ref="P269:P332" si="45">J269+M269</f>
        <v>0</v>
      </c>
      <c r="Q269" s="242"/>
      <c r="R269" s="82"/>
      <c r="S269" s="15">
        <f t="shared" ref="S269:S332" si="46">SUM(O269:R269)</f>
        <v>0</v>
      </c>
      <c r="T269" s="19">
        <f t="shared" ref="T269:T332" si="47">MAX(0,S269-30000)</f>
        <v>0</v>
      </c>
      <c r="U269" s="15">
        <f t="shared" ref="U269:U332" si="48">MAX(N269-T269-30000,0)</f>
        <v>0</v>
      </c>
      <c r="V269" s="15">
        <f t="shared" ref="V269:V332" si="49">ROUND(U269*0.9,2)</f>
        <v>0</v>
      </c>
    </row>
    <row r="270" spans="1:22" x14ac:dyDescent="0.4">
      <c r="A270" s="78"/>
      <c r="B270" s="79"/>
      <c r="C270" s="79"/>
      <c r="D270" s="80"/>
      <c r="E270" s="81"/>
      <c r="F270" s="81"/>
      <c r="G270" s="82"/>
      <c r="H270" s="20">
        <f>IFERROR(SUMIF('4. Student Costs'!$A:$A,$A270,'4. Student Costs'!W:W),"")</f>
        <v>0</v>
      </c>
      <c r="I270" s="15">
        <f>IFERROR(SUMIF('4. Student Costs'!$A:$A,$A270,'4. Student Costs'!X:X),"")</f>
        <v>0</v>
      </c>
      <c r="J270" s="19">
        <f>IFERROR(SUMIF('4. Student Costs'!$A:$A,$A270,'4. Student Costs'!Y:Y),"")</f>
        <v>0</v>
      </c>
      <c r="K270" s="20">
        <f t="shared" si="40"/>
        <v>0</v>
      </c>
      <c r="L270" s="15">
        <f t="shared" si="41"/>
        <v>0</v>
      </c>
      <c r="M270" s="19">
        <f t="shared" si="42"/>
        <v>0</v>
      </c>
      <c r="N270" s="23">
        <f t="shared" si="44"/>
        <v>0</v>
      </c>
      <c r="O270" s="20">
        <f t="shared" si="43"/>
        <v>0</v>
      </c>
      <c r="P270" s="4">
        <f t="shared" si="45"/>
        <v>0</v>
      </c>
      <c r="Q270" s="242"/>
      <c r="R270" s="82"/>
      <c r="S270" s="15">
        <f t="shared" si="46"/>
        <v>0</v>
      </c>
      <c r="T270" s="19">
        <f t="shared" si="47"/>
        <v>0</v>
      </c>
      <c r="U270" s="15">
        <f t="shared" si="48"/>
        <v>0</v>
      </c>
      <c r="V270" s="15">
        <f t="shared" si="49"/>
        <v>0</v>
      </c>
    </row>
    <row r="271" spans="1:22" x14ac:dyDescent="0.4">
      <c r="A271" s="78"/>
      <c r="B271" s="79"/>
      <c r="C271" s="79"/>
      <c r="D271" s="80"/>
      <c r="E271" s="81"/>
      <c r="F271" s="81"/>
      <c r="G271" s="82"/>
      <c r="H271" s="20">
        <f>IFERROR(SUMIF('4. Student Costs'!$A:$A,$A271,'4. Student Costs'!W:W),"")</f>
        <v>0</v>
      </c>
      <c r="I271" s="15">
        <f>IFERROR(SUMIF('4. Student Costs'!$A:$A,$A271,'4. Student Costs'!X:X),"")</f>
        <v>0</v>
      </c>
      <c r="J271" s="19">
        <f>IFERROR(SUMIF('4. Student Costs'!$A:$A,$A271,'4. Student Costs'!Y:Y),"")</f>
        <v>0</v>
      </c>
      <c r="K271" s="20">
        <f t="shared" si="40"/>
        <v>0</v>
      </c>
      <c r="L271" s="15">
        <f t="shared" si="41"/>
        <v>0</v>
      </c>
      <c r="M271" s="19">
        <f t="shared" si="42"/>
        <v>0</v>
      </c>
      <c r="N271" s="23">
        <f t="shared" si="44"/>
        <v>0</v>
      </c>
      <c r="O271" s="20">
        <f t="shared" si="43"/>
        <v>0</v>
      </c>
      <c r="P271" s="4">
        <f t="shared" si="45"/>
        <v>0</v>
      </c>
      <c r="Q271" s="242"/>
      <c r="R271" s="82"/>
      <c r="S271" s="15">
        <f t="shared" si="46"/>
        <v>0</v>
      </c>
      <c r="T271" s="19">
        <f t="shared" si="47"/>
        <v>0</v>
      </c>
      <c r="U271" s="15">
        <f t="shared" si="48"/>
        <v>0</v>
      </c>
      <c r="V271" s="15">
        <f t="shared" si="49"/>
        <v>0</v>
      </c>
    </row>
    <row r="272" spans="1:22" x14ac:dyDescent="0.4">
      <c r="A272" s="78"/>
      <c r="B272" s="79"/>
      <c r="C272" s="79"/>
      <c r="D272" s="80"/>
      <c r="E272" s="81"/>
      <c r="F272" s="81"/>
      <c r="G272" s="82"/>
      <c r="H272" s="20">
        <f>IFERROR(SUMIF('4. Student Costs'!$A:$A,$A272,'4. Student Costs'!W:W),"")</f>
        <v>0</v>
      </c>
      <c r="I272" s="15">
        <f>IFERROR(SUMIF('4. Student Costs'!$A:$A,$A272,'4. Student Costs'!X:X),"")</f>
        <v>0</v>
      </c>
      <c r="J272" s="19">
        <f>IFERROR(SUMIF('4. Student Costs'!$A:$A,$A272,'4. Student Costs'!Y:Y),"")</f>
        <v>0</v>
      </c>
      <c r="K272" s="20">
        <f t="shared" si="40"/>
        <v>0</v>
      </c>
      <c r="L272" s="15">
        <f t="shared" si="41"/>
        <v>0</v>
      </c>
      <c r="M272" s="19">
        <f t="shared" si="42"/>
        <v>0</v>
      </c>
      <c r="N272" s="23">
        <f t="shared" si="44"/>
        <v>0</v>
      </c>
      <c r="O272" s="20">
        <f t="shared" si="43"/>
        <v>0</v>
      </c>
      <c r="P272" s="4">
        <f t="shared" si="45"/>
        <v>0</v>
      </c>
      <c r="Q272" s="242"/>
      <c r="R272" s="82"/>
      <c r="S272" s="15">
        <f t="shared" si="46"/>
        <v>0</v>
      </c>
      <c r="T272" s="19">
        <f t="shared" si="47"/>
        <v>0</v>
      </c>
      <c r="U272" s="15">
        <f t="shared" si="48"/>
        <v>0</v>
      </c>
      <c r="V272" s="15">
        <f t="shared" si="49"/>
        <v>0</v>
      </c>
    </row>
    <row r="273" spans="1:22" x14ac:dyDescent="0.4">
      <c r="A273" s="78"/>
      <c r="B273" s="79"/>
      <c r="C273" s="79"/>
      <c r="D273" s="80"/>
      <c r="E273" s="81"/>
      <c r="F273" s="81"/>
      <c r="G273" s="82"/>
      <c r="H273" s="20">
        <f>IFERROR(SUMIF('4. Student Costs'!$A:$A,$A273,'4. Student Costs'!W:W),"")</f>
        <v>0</v>
      </c>
      <c r="I273" s="15">
        <f>IFERROR(SUMIF('4. Student Costs'!$A:$A,$A273,'4. Student Costs'!X:X),"")</f>
        <v>0</v>
      </c>
      <c r="J273" s="19">
        <f>IFERROR(SUMIF('4. Student Costs'!$A:$A,$A273,'4. Student Costs'!Y:Y),"")</f>
        <v>0</v>
      </c>
      <c r="K273" s="20">
        <f t="shared" si="40"/>
        <v>0</v>
      </c>
      <c r="L273" s="15">
        <f t="shared" si="41"/>
        <v>0</v>
      </c>
      <c r="M273" s="19">
        <f t="shared" si="42"/>
        <v>0</v>
      </c>
      <c r="N273" s="23">
        <f t="shared" si="44"/>
        <v>0</v>
      </c>
      <c r="O273" s="20">
        <f t="shared" si="43"/>
        <v>0</v>
      </c>
      <c r="P273" s="4">
        <f t="shared" si="45"/>
        <v>0</v>
      </c>
      <c r="Q273" s="242"/>
      <c r="R273" s="82"/>
      <c r="S273" s="15">
        <f t="shared" si="46"/>
        <v>0</v>
      </c>
      <c r="T273" s="19">
        <f t="shared" si="47"/>
        <v>0</v>
      </c>
      <c r="U273" s="15">
        <f t="shared" si="48"/>
        <v>0</v>
      </c>
      <c r="V273" s="15">
        <f t="shared" si="49"/>
        <v>0</v>
      </c>
    </row>
    <row r="274" spans="1:22" x14ac:dyDescent="0.4">
      <c r="A274" s="78"/>
      <c r="B274" s="79"/>
      <c r="C274" s="79"/>
      <c r="D274" s="80"/>
      <c r="E274" s="81"/>
      <c r="F274" s="81"/>
      <c r="G274" s="82"/>
      <c r="H274" s="20">
        <f>IFERROR(SUMIF('4. Student Costs'!$A:$A,$A274,'4. Student Costs'!W:W),"")</f>
        <v>0</v>
      </c>
      <c r="I274" s="15">
        <f>IFERROR(SUMIF('4. Student Costs'!$A:$A,$A274,'4. Student Costs'!X:X),"")</f>
        <v>0</v>
      </c>
      <c r="J274" s="19">
        <f>IFERROR(SUMIF('4. Student Costs'!$A:$A,$A274,'4. Student Costs'!Y:Y),"")</f>
        <v>0</v>
      </c>
      <c r="K274" s="20">
        <f t="shared" si="40"/>
        <v>0</v>
      </c>
      <c r="L274" s="15">
        <f t="shared" si="41"/>
        <v>0</v>
      </c>
      <c r="M274" s="19">
        <f t="shared" si="42"/>
        <v>0</v>
      </c>
      <c r="N274" s="23">
        <f t="shared" si="44"/>
        <v>0</v>
      </c>
      <c r="O274" s="20">
        <f t="shared" si="43"/>
        <v>0</v>
      </c>
      <c r="P274" s="4">
        <f t="shared" si="45"/>
        <v>0</v>
      </c>
      <c r="Q274" s="242"/>
      <c r="R274" s="82"/>
      <c r="S274" s="15">
        <f t="shared" si="46"/>
        <v>0</v>
      </c>
      <c r="T274" s="19">
        <f t="shared" si="47"/>
        <v>0</v>
      </c>
      <c r="U274" s="15">
        <f t="shared" si="48"/>
        <v>0</v>
      </c>
      <c r="V274" s="15">
        <f t="shared" si="49"/>
        <v>0</v>
      </c>
    </row>
    <row r="275" spans="1:22" x14ac:dyDescent="0.4">
      <c r="A275" s="78"/>
      <c r="B275" s="79"/>
      <c r="C275" s="79"/>
      <c r="D275" s="80"/>
      <c r="E275" s="81"/>
      <c r="F275" s="81"/>
      <c r="G275" s="82"/>
      <c r="H275" s="20">
        <f>IFERROR(SUMIF('4. Student Costs'!$A:$A,$A275,'4. Student Costs'!W:W),"")</f>
        <v>0</v>
      </c>
      <c r="I275" s="15">
        <f>IFERROR(SUMIF('4. Student Costs'!$A:$A,$A275,'4. Student Costs'!X:X),"")</f>
        <v>0</v>
      </c>
      <c r="J275" s="19">
        <f>IFERROR(SUMIF('4. Student Costs'!$A:$A,$A275,'4. Student Costs'!Y:Y),"")</f>
        <v>0</v>
      </c>
      <c r="K275" s="20">
        <f t="shared" si="40"/>
        <v>0</v>
      </c>
      <c r="L275" s="15">
        <f t="shared" si="41"/>
        <v>0</v>
      </c>
      <c r="M275" s="19">
        <f t="shared" si="42"/>
        <v>0</v>
      </c>
      <c r="N275" s="23">
        <f t="shared" si="44"/>
        <v>0</v>
      </c>
      <c r="O275" s="20">
        <f t="shared" si="43"/>
        <v>0</v>
      </c>
      <c r="P275" s="4">
        <f t="shared" si="45"/>
        <v>0</v>
      </c>
      <c r="Q275" s="242"/>
      <c r="R275" s="82"/>
      <c r="S275" s="15">
        <f t="shared" si="46"/>
        <v>0</v>
      </c>
      <c r="T275" s="19">
        <f t="shared" si="47"/>
        <v>0</v>
      </c>
      <c r="U275" s="15">
        <f t="shared" si="48"/>
        <v>0</v>
      </c>
      <c r="V275" s="15">
        <f t="shared" si="49"/>
        <v>0</v>
      </c>
    </row>
    <row r="276" spans="1:22" x14ac:dyDescent="0.4">
      <c r="A276" s="78"/>
      <c r="B276" s="79"/>
      <c r="C276" s="79"/>
      <c r="D276" s="80"/>
      <c r="E276" s="81"/>
      <c r="F276" s="81"/>
      <c r="G276" s="82"/>
      <c r="H276" s="20">
        <f>IFERROR(SUMIF('4. Student Costs'!$A:$A,$A276,'4. Student Costs'!W:W),"")</f>
        <v>0</v>
      </c>
      <c r="I276" s="15">
        <f>IFERROR(SUMIF('4. Student Costs'!$A:$A,$A276,'4. Student Costs'!X:X),"")</f>
        <v>0</v>
      </c>
      <c r="J276" s="19">
        <f>IFERROR(SUMIF('4. Student Costs'!$A:$A,$A276,'4. Student Costs'!Y:Y),"")</f>
        <v>0</v>
      </c>
      <c r="K276" s="20">
        <f t="shared" si="40"/>
        <v>0</v>
      </c>
      <c r="L276" s="15">
        <f t="shared" si="41"/>
        <v>0</v>
      </c>
      <c r="M276" s="19">
        <f t="shared" si="42"/>
        <v>0</v>
      </c>
      <c r="N276" s="23">
        <f t="shared" si="44"/>
        <v>0</v>
      </c>
      <c r="O276" s="20">
        <f t="shared" si="43"/>
        <v>0</v>
      </c>
      <c r="P276" s="4">
        <f t="shared" si="45"/>
        <v>0</v>
      </c>
      <c r="Q276" s="242"/>
      <c r="R276" s="82"/>
      <c r="S276" s="15">
        <f t="shared" si="46"/>
        <v>0</v>
      </c>
      <c r="T276" s="19">
        <f t="shared" si="47"/>
        <v>0</v>
      </c>
      <c r="U276" s="15">
        <f t="shared" si="48"/>
        <v>0</v>
      </c>
      <c r="V276" s="15">
        <f t="shared" si="49"/>
        <v>0</v>
      </c>
    </row>
    <row r="277" spans="1:22" x14ac:dyDescent="0.4">
      <c r="A277" s="78"/>
      <c r="B277" s="79"/>
      <c r="C277" s="79"/>
      <c r="D277" s="80"/>
      <c r="E277" s="81"/>
      <c r="F277" s="81"/>
      <c r="G277" s="82"/>
      <c r="H277" s="20">
        <f>IFERROR(SUMIF('4. Student Costs'!$A:$A,$A277,'4. Student Costs'!W:W),"")</f>
        <v>0</v>
      </c>
      <c r="I277" s="15">
        <f>IFERROR(SUMIF('4. Student Costs'!$A:$A,$A277,'4. Student Costs'!X:X),"")</f>
        <v>0</v>
      </c>
      <c r="J277" s="19">
        <f>IFERROR(SUMIF('4. Student Costs'!$A:$A,$A277,'4. Student Costs'!Y:Y),"")</f>
        <v>0</v>
      </c>
      <c r="K277" s="20">
        <f t="shared" si="40"/>
        <v>0</v>
      </c>
      <c r="L277" s="15">
        <f t="shared" si="41"/>
        <v>0</v>
      </c>
      <c r="M277" s="19">
        <f t="shared" si="42"/>
        <v>0</v>
      </c>
      <c r="N277" s="23">
        <f t="shared" si="44"/>
        <v>0</v>
      </c>
      <c r="O277" s="20">
        <f t="shared" si="43"/>
        <v>0</v>
      </c>
      <c r="P277" s="4">
        <f t="shared" si="45"/>
        <v>0</v>
      </c>
      <c r="Q277" s="242"/>
      <c r="R277" s="82"/>
      <c r="S277" s="15">
        <f t="shared" si="46"/>
        <v>0</v>
      </c>
      <c r="T277" s="19">
        <f t="shared" si="47"/>
        <v>0</v>
      </c>
      <c r="U277" s="15">
        <f t="shared" si="48"/>
        <v>0</v>
      </c>
      <c r="V277" s="15">
        <f t="shared" si="49"/>
        <v>0</v>
      </c>
    </row>
    <row r="278" spans="1:22" x14ac:dyDescent="0.4">
      <c r="A278" s="78"/>
      <c r="B278" s="79"/>
      <c r="C278" s="79"/>
      <c r="D278" s="80"/>
      <c r="E278" s="81"/>
      <c r="F278" s="81"/>
      <c r="G278" s="82"/>
      <c r="H278" s="20">
        <f>IFERROR(SUMIF('4. Student Costs'!$A:$A,$A278,'4. Student Costs'!W:W),"")</f>
        <v>0</v>
      </c>
      <c r="I278" s="15">
        <f>IFERROR(SUMIF('4. Student Costs'!$A:$A,$A278,'4. Student Costs'!X:X),"")</f>
        <v>0</v>
      </c>
      <c r="J278" s="19">
        <f>IFERROR(SUMIF('4. Student Costs'!$A:$A,$A278,'4. Student Costs'!Y:Y),"")</f>
        <v>0</v>
      </c>
      <c r="K278" s="20">
        <f t="shared" si="40"/>
        <v>0</v>
      </c>
      <c r="L278" s="15">
        <f t="shared" si="41"/>
        <v>0</v>
      </c>
      <c r="M278" s="19">
        <f t="shared" si="42"/>
        <v>0</v>
      </c>
      <c r="N278" s="23">
        <f t="shared" si="44"/>
        <v>0</v>
      </c>
      <c r="O278" s="20">
        <f t="shared" si="43"/>
        <v>0</v>
      </c>
      <c r="P278" s="4">
        <f t="shared" si="45"/>
        <v>0</v>
      </c>
      <c r="Q278" s="242"/>
      <c r="R278" s="82"/>
      <c r="S278" s="15">
        <f t="shared" si="46"/>
        <v>0</v>
      </c>
      <c r="T278" s="19">
        <f t="shared" si="47"/>
        <v>0</v>
      </c>
      <c r="U278" s="15">
        <f t="shared" si="48"/>
        <v>0</v>
      </c>
      <c r="V278" s="15">
        <f t="shared" si="49"/>
        <v>0</v>
      </c>
    </row>
    <row r="279" spans="1:22" x14ac:dyDescent="0.4">
      <c r="A279" s="78"/>
      <c r="B279" s="79"/>
      <c r="C279" s="79"/>
      <c r="D279" s="80"/>
      <c r="E279" s="81"/>
      <c r="F279" s="81"/>
      <c r="G279" s="82"/>
      <c r="H279" s="20">
        <f>IFERROR(SUMIF('4. Student Costs'!$A:$A,$A279,'4. Student Costs'!W:W),"")</f>
        <v>0</v>
      </c>
      <c r="I279" s="15">
        <f>IFERROR(SUMIF('4. Student Costs'!$A:$A,$A279,'4. Student Costs'!X:X),"")</f>
        <v>0</v>
      </c>
      <c r="J279" s="19">
        <f>IFERROR(SUMIF('4. Student Costs'!$A:$A,$A279,'4. Student Costs'!Y:Y),"")</f>
        <v>0</v>
      </c>
      <c r="K279" s="20">
        <f t="shared" si="40"/>
        <v>0</v>
      </c>
      <c r="L279" s="15">
        <f t="shared" si="41"/>
        <v>0</v>
      </c>
      <c r="M279" s="19">
        <f t="shared" si="42"/>
        <v>0</v>
      </c>
      <c r="N279" s="23">
        <f t="shared" si="44"/>
        <v>0</v>
      </c>
      <c r="O279" s="20">
        <f t="shared" si="43"/>
        <v>0</v>
      </c>
      <c r="P279" s="4">
        <f t="shared" si="45"/>
        <v>0</v>
      </c>
      <c r="Q279" s="242"/>
      <c r="R279" s="82"/>
      <c r="S279" s="15">
        <f t="shared" si="46"/>
        <v>0</v>
      </c>
      <c r="T279" s="19">
        <f t="shared" si="47"/>
        <v>0</v>
      </c>
      <c r="U279" s="15">
        <f t="shared" si="48"/>
        <v>0</v>
      </c>
      <c r="V279" s="15">
        <f t="shared" si="49"/>
        <v>0</v>
      </c>
    </row>
    <row r="280" spans="1:22" x14ac:dyDescent="0.4">
      <c r="A280" s="78"/>
      <c r="B280" s="79"/>
      <c r="C280" s="79"/>
      <c r="D280" s="80"/>
      <c r="E280" s="81"/>
      <c r="F280" s="81"/>
      <c r="G280" s="82"/>
      <c r="H280" s="20">
        <f>IFERROR(SUMIF('4. Student Costs'!$A:$A,$A280,'4. Student Costs'!W:W),"")</f>
        <v>0</v>
      </c>
      <c r="I280" s="15">
        <f>IFERROR(SUMIF('4. Student Costs'!$A:$A,$A280,'4. Student Costs'!X:X),"")</f>
        <v>0</v>
      </c>
      <c r="J280" s="19">
        <f>IFERROR(SUMIF('4. Student Costs'!$A:$A,$A280,'4. Student Costs'!Y:Y),"")</f>
        <v>0</v>
      </c>
      <c r="K280" s="20">
        <f t="shared" si="40"/>
        <v>0</v>
      </c>
      <c r="L280" s="15">
        <f t="shared" si="41"/>
        <v>0</v>
      </c>
      <c r="M280" s="19">
        <f t="shared" si="42"/>
        <v>0</v>
      </c>
      <c r="N280" s="23">
        <f t="shared" si="44"/>
        <v>0</v>
      </c>
      <c r="O280" s="20">
        <f t="shared" si="43"/>
        <v>0</v>
      </c>
      <c r="P280" s="4">
        <f t="shared" si="45"/>
        <v>0</v>
      </c>
      <c r="Q280" s="242"/>
      <c r="R280" s="82"/>
      <c r="S280" s="15">
        <f t="shared" si="46"/>
        <v>0</v>
      </c>
      <c r="T280" s="19">
        <f t="shared" si="47"/>
        <v>0</v>
      </c>
      <c r="U280" s="15">
        <f t="shared" si="48"/>
        <v>0</v>
      </c>
      <c r="V280" s="15">
        <f t="shared" si="49"/>
        <v>0</v>
      </c>
    </row>
    <row r="281" spans="1:22" x14ac:dyDescent="0.4">
      <c r="A281" s="78"/>
      <c r="B281" s="79"/>
      <c r="C281" s="79"/>
      <c r="D281" s="80"/>
      <c r="E281" s="81"/>
      <c r="F281" s="81"/>
      <c r="G281" s="82"/>
      <c r="H281" s="20">
        <f>IFERROR(SUMIF('4. Student Costs'!$A:$A,$A281,'4. Student Costs'!W:W),"")</f>
        <v>0</v>
      </c>
      <c r="I281" s="15">
        <f>IFERROR(SUMIF('4. Student Costs'!$A:$A,$A281,'4. Student Costs'!X:X),"")</f>
        <v>0</v>
      </c>
      <c r="J281" s="19">
        <f>IFERROR(SUMIF('4. Student Costs'!$A:$A,$A281,'4. Student Costs'!Y:Y),"")</f>
        <v>0</v>
      </c>
      <c r="K281" s="20">
        <f t="shared" si="40"/>
        <v>0</v>
      </c>
      <c r="L281" s="15">
        <f t="shared" si="41"/>
        <v>0</v>
      </c>
      <c r="M281" s="19">
        <f t="shared" si="42"/>
        <v>0</v>
      </c>
      <c r="N281" s="23">
        <f t="shared" si="44"/>
        <v>0</v>
      </c>
      <c r="O281" s="20">
        <f t="shared" si="43"/>
        <v>0</v>
      </c>
      <c r="P281" s="4">
        <f t="shared" si="45"/>
        <v>0</v>
      </c>
      <c r="Q281" s="242"/>
      <c r="R281" s="82"/>
      <c r="S281" s="15">
        <f t="shared" si="46"/>
        <v>0</v>
      </c>
      <c r="T281" s="19">
        <f t="shared" si="47"/>
        <v>0</v>
      </c>
      <c r="U281" s="15">
        <f t="shared" si="48"/>
        <v>0</v>
      </c>
      <c r="V281" s="15">
        <f t="shared" si="49"/>
        <v>0</v>
      </c>
    </row>
    <row r="282" spans="1:22" x14ac:dyDescent="0.4">
      <c r="A282" s="78"/>
      <c r="B282" s="79"/>
      <c r="C282" s="79"/>
      <c r="D282" s="80"/>
      <c r="E282" s="81"/>
      <c r="F282" s="81"/>
      <c r="G282" s="82"/>
      <c r="H282" s="20">
        <f>IFERROR(SUMIF('4. Student Costs'!$A:$A,$A282,'4. Student Costs'!W:W),"")</f>
        <v>0</v>
      </c>
      <c r="I282" s="15">
        <f>IFERROR(SUMIF('4. Student Costs'!$A:$A,$A282,'4. Student Costs'!X:X),"")</f>
        <v>0</v>
      </c>
      <c r="J282" s="19">
        <f>IFERROR(SUMIF('4. Student Costs'!$A:$A,$A282,'4. Student Costs'!Y:Y),"")</f>
        <v>0</v>
      </c>
      <c r="K282" s="20">
        <f t="shared" si="40"/>
        <v>0</v>
      </c>
      <c r="L282" s="15">
        <f t="shared" si="41"/>
        <v>0</v>
      </c>
      <c r="M282" s="19">
        <f t="shared" si="42"/>
        <v>0</v>
      </c>
      <c r="N282" s="23">
        <f t="shared" si="44"/>
        <v>0</v>
      </c>
      <c r="O282" s="20">
        <f t="shared" si="43"/>
        <v>0</v>
      </c>
      <c r="P282" s="4">
        <f t="shared" si="45"/>
        <v>0</v>
      </c>
      <c r="Q282" s="242"/>
      <c r="R282" s="82"/>
      <c r="S282" s="15">
        <f t="shared" si="46"/>
        <v>0</v>
      </c>
      <c r="T282" s="19">
        <f t="shared" si="47"/>
        <v>0</v>
      </c>
      <c r="U282" s="15">
        <f t="shared" si="48"/>
        <v>0</v>
      </c>
      <c r="V282" s="15">
        <f t="shared" si="49"/>
        <v>0</v>
      </c>
    </row>
    <row r="283" spans="1:22" x14ac:dyDescent="0.4">
      <c r="A283" s="78"/>
      <c r="B283" s="79"/>
      <c r="C283" s="79"/>
      <c r="D283" s="80"/>
      <c r="E283" s="81"/>
      <c r="F283" s="81"/>
      <c r="G283" s="82"/>
      <c r="H283" s="20">
        <f>IFERROR(SUMIF('4. Student Costs'!$A:$A,$A283,'4. Student Costs'!W:W),"")</f>
        <v>0</v>
      </c>
      <c r="I283" s="15">
        <f>IFERROR(SUMIF('4. Student Costs'!$A:$A,$A283,'4. Student Costs'!X:X),"")</f>
        <v>0</v>
      </c>
      <c r="J283" s="19">
        <f>IFERROR(SUMIF('4. Student Costs'!$A:$A,$A283,'4. Student Costs'!Y:Y),"")</f>
        <v>0</v>
      </c>
      <c r="K283" s="20">
        <f t="shared" si="40"/>
        <v>0</v>
      </c>
      <c r="L283" s="15">
        <f t="shared" si="41"/>
        <v>0</v>
      </c>
      <c r="M283" s="19">
        <f t="shared" si="42"/>
        <v>0</v>
      </c>
      <c r="N283" s="23">
        <f t="shared" si="44"/>
        <v>0</v>
      </c>
      <c r="O283" s="20">
        <f t="shared" si="43"/>
        <v>0</v>
      </c>
      <c r="P283" s="4">
        <f t="shared" si="45"/>
        <v>0</v>
      </c>
      <c r="Q283" s="242"/>
      <c r="R283" s="82"/>
      <c r="S283" s="15">
        <f t="shared" si="46"/>
        <v>0</v>
      </c>
      <c r="T283" s="19">
        <f t="shared" si="47"/>
        <v>0</v>
      </c>
      <c r="U283" s="15">
        <f t="shared" si="48"/>
        <v>0</v>
      </c>
      <c r="V283" s="15">
        <f t="shared" si="49"/>
        <v>0</v>
      </c>
    </row>
    <row r="284" spans="1:22" x14ac:dyDescent="0.4">
      <c r="A284" s="78"/>
      <c r="B284" s="79"/>
      <c r="C284" s="79"/>
      <c r="D284" s="80"/>
      <c r="E284" s="81"/>
      <c r="F284" s="81"/>
      <c r="G284" s="82"/>
      <c r="H284" s="20">
        <f>IFERROR(SUMIF('4. Student Costs'!$A:$A,$A284,'4. Student Costs'!W:W),"")</f>
        <v>0</v>
      </c>
      <c r="I284" s="15">
        <f>IFERROR(SUMIF('4. Student Costs'!$A:$A,$A284,'4. Student Costs'!X:X),"")</f>
        <v>0</v>
      </c>
      <c r="J284" s="19">
        <f>IFERROR(SUMIF('4. Student Costs'!$A:$A,$A284,'4. Student Costs'!Y:Y),"")</f>
        <v>0</v>
      </c>
      <c r="K284" s="20">
        <f t="shared" si="40"/>
        <v>0</v>
      </c>
      <c r="L284" s="15">
        <f t="shared" si="41"/>
        <v>0</v>
      </c>
      <c r="M284" s="19">
        <f t="shared" si="42"/>
        <v>0</v>
      </c>
      <c r="N284" s="23">
        <f t="shared" si="44"/>
        <v>0</v>
      </c>
      <c r="O284" s="20">
        <f t="shared" si="43"/>
        <v>0</v>
      </c>
      <c r="P284" s="4">
        <f t="shared" si="45"/>
        <v>0</v>
      </c>
      <c r="Q284" s="242"/>
      <c r="R284" s="82"/>
      <c r="S284" s="15">
        <f t="shared" si="46"/>
        <v>0</v>
      </c>
      <c r="T284" s="19">
        <f t="shared" si="47"/>
        <v>0</v>
      </c>
      <c r="U284" s="15">
        <f t="shared" si="48"/>
        <v>0</v>
      </c>
      <c r="V284" s="15">
        <f t="shared" si="49"/>
        <v>0</v>
      </c>
    </row>
    <row r="285" spans="1:22" x14ac:dyDescent="0.4">
      <c r="A285" s="78"/>
      <c r="B285" s="79"/>
      <c r="C285" s="79"/>
      <c r="D285" s="80"/>
      <c r="E285" s="81"/>
      <c r="F285" s="81"/>
      <c r="G285" s="82"/>
      <c r="H285" s="20">
        <f>IFERROR(SUMIF('4. Student Costs'!$A:$A,$A285,'4. Student Costs'!W:W),"")</f>
        <v>0</v>
      </c>
      <c r="I285" s="15">
        <f>IFERROR(SUMIF('4. Student Costs'!$A:$A,$A285,'4. Student Costs'!X:X),"")</f>
        <v>0</v>
      </c>
      <c r="J285" s="19">
        <f>IFERROR(SUMIF('4. Student Costs'!$A:$A,$A285,'4. Student Costs'!Y:Y),"")</f>
        <v>0</v>
      </c>
      <c r="K285" s="20">
        <f t="shared" si="40"/>
        <v>0</v>
      </c>
      <c r="L285" s="15">
        <f t="shared" si="41"/>
        <v>0</v>
      </c>
      <c r="M285" s="19">
        <f t="shared" si="42"/>
        <v>0</v>
      </c>
      <c r="N285" s="23">
        <f t="shared" si="44"/>
        <v>0</v>
      </c>
      <c r="O285" s="20">
        <f t="shared" si="43"/>
        <v>0</v>
      </c>
      <c r="P285" s="4">
        <f t="shared" si="45"/>
        <v>0</v>
      </c>
      <c r="Q285" s="242"/>
      <c r="R285" s="82"/>
      <c r="S285" s="15">
        <f t="shared" si="46"/>
        <v>0</v>
      </c>
      <c r="T285" s="19">
        <f t="shared" si="47"/>
        <v>0</v>
      </c>
      <c r="U285" s="15">
        <f t="shared" si="48"/>
        <v>0</v>
      </c>
      <c r="V285" s="15">
        <f t="shared" si="49"/>
        <v>0</v>
      </c>
    </row>
    <row r="286" spans="1:22" x14ac:dyDescent="0.4">
      <c r="A286" s="78"/>
      <c r="B286" s="79"/>
      <c r="C286" s="79"/>
      <c r="D286" s="80"/>
      <c r="E286" s="81"/>
      <c r="F286" s="81"/>
      <c r="G286" s="82"/>
      <c r="H286" s="20">
        <f>IFERROR(SUMIF('4. Student Costs'!$A:$A,$A286,'4. Student Costs'!W:W),"")</f>
        <v>0</v>
      </c>
      <c r="I286" s="15">
        <f>IFERROR(SUMIF('4. Student Costs'!$A:$A,$A286,'4. Student Costs'!X:X),"")</f>
        <v>0</v>
      </c>
      <c r="J286" s="19">
        <f>IFERROR(SUMIF('4. Student Costs'!$A:$A,$A286,'4. Student Costs'!Y:Y),"")</f>
        <v>0</v>
      </c>
      <c r="K286" s="20">
        <f t="shared" si="40"/>
        <v>0</v>
      </c>
      <c r="L286" s="15">
        <f t="shared" si="41"/>
        <v>0</v>
      </c>
      <c r="M286" s="19">
        <f t="shared" si="42"/>
        <v>0</v>
      </c>
      <c r="N286" s="23">
        <f t="shared" si="44"/>
        <v>0</v>
      </c>
      <c r="O286" s="20">
        <f t="shared" si="43"/>
        <v>0</v>
      </c>
      <c r="P286" s="4">
        <f t="shared" si="45"/>
        <v>0</v>
      </c>
      <c r="Q286" s="242"/>
      <c r="R286" s="82"/>
      <c r="S286" s="15">
        <f t="shared" si="46"/>
        <v>0</v>
      </c>
      <c r="T286" s="19">
        <f t="shared" si="47"/>
        <v>0</v>
      </c>
      <c r="U286" s="15">
        <f t="shared" si="48"/>
        <v>0</v>
      </c>
      <c r="V286" s="15">
        <f t="shared" si="49"/>
        <v>0</v>
      </c>
    </row>
    <row r="287" spans="1:22" x14ac:dyDescent="0.4">
      <c r="A287" s="78"/>
      <c r="B287" s="79"/>
      <c r="C287" s="79"/>
      <c r="D287" s="80"/>
      <c r="E287" s="81"/>
      <c r="F287" s="81"/>
      <c r="G287" s="82"/>
      <c r="H287" s="20">
        <f>IFERROR(SUMIF('4. Student Costs'!$A:$A,$A287,'4. Student Costs'!W:W),"")</f>
        <v>0</v>
      </c>
      <c r="I287" s="15">
        <f>IFERROR(SUMIF('4. Student Costs'!$A:$A,$A287,'4. Student Costs'!X:X),"")</f>
        <v>0</v>
      </c>
      <c r="J287" s="19">
        <f>IFERROR(SUMIF('4. Student Costs'!$A:$A,$A287,'4. Student Costs'!Y:Y),"")</f>
        <v>0</v>
      </c>
      <c r="K287" s="20">
        <f t="shared" si="40"/>
        <v>0</v>
      </c>
      <c r="L287" s="15">
        <f t="shared" si="41"/>
        <v>0</v>
      </c>
      <c r="M287" s="19">
        <f t="shared" si="42"/>
        <v>0</v>
      </c>
      <c r="N287" s="23">
        <f t="shared" si="44"/>
        <v>0</v>
      </c>
      <c r="O287" s="20">
        <f t="shared" si="43"/>
        <v>0</v>
      </c>
      <c r="P287" s="4">
        <f t="shared" si="45"/>
        <v>0</v>
      </c>
      <c r="Q287" s="242"/>
      <c r="R287" s="82"/>
      <c r="S287" s="15">
        <f t="shared" si="46"/>
        <v>0</v>
      </c>
      <c r="T287" s="19">
        <f t="shared" si="47"/>
        <v>0</v>
      </c>
      <c r="U287" s="15">
        <f t="shared" si="48"/>
        <v>0</v>
      </c>
      <c r="V287" s="15">
        <f t="shared" si="49"/>
        <v>0</v>
      </c>
    </row>
    <row r="288" spans="1:22" x14ac:dyDescent="0.4">
      <c r="A288" s="78"/>
      <c r="B288" s="79"/>
      <c r="C288" s="79"/>
      <c r="D288" s="80"/>
      <c r="E288" s="81"/>
      <c r="F288" s="81"/>
      <c r="G288" s="82"/>
      <c r="H288" s="20">
        <f>IFERROR(SUMIF('4. Student Costs'!$A:$A,$A288,'4. Student Costs'!W:W),"")</f>
        <v>0</v>
      </c>
      <c r="I288" s="15">
        <f>IFERROR(SUMIF('4. Student Costs'!$A:$A,$A288,'4. Student Costs'!X:X),"")</f>
        <v>0</v>
      </c>
      <c r="J288" s="19">
        <f>IFERROR(SUMIF('4. Student Costs'!$A:$A,$A288,'4. Student Costs'!Y:Y),"")</f>
        <v>0</v>
      </c>
      <c r="K288" s="20">
        <f t="shared" si="40"/>
        <v>0</v>
      </c>
      <c r="L288" s="15">
        <f t="shared" si="41"/>
        <v>0</v>
      </c>
      <c r="M288" s="19">
        <f t="shared" si="42"/>
        <v>0</v>
      </c>
      <c r="N288" s="23">
        <f t="shared" si="44"/>
        <v>0</v>
      </c>
      <c r="O288" s="20">
        <f t="shared" si="43"/>
        <v>0</v>
      </c>
      <c r="P288" s="4">
        <f t="shared" si="45"/>
        <v>0</v>
      </c>
      <c r="Q288" s="242"/>
      <c r="R288" s="82"/>
      <c r="S288" s="15">
        <f t="shared" si="46"/>
        <v>0</v>
      </c>
      <c r="T288" s="19">
        <f t="shared" si="47"/>
        <v>0</v>
      </c>
      <c r="U288" s="15">
        <f t="shared" si="48"/>
        <v>0</v>
      </c>
      <c r="V288" s="15">
        <f t="shared" si="49"/>
        <v>0</v>
      </c>
    </row>
    <row r="289" spans="1:22" x14ac:dyDescent="0.4">
      <c r="A289" s="78"/>
      <c r="B289" s="79"/>
      <c r="C289" s="79"/>
      <c r="D289" s="80"/>
      <c r="E289" s="81"/>
      <c r="F289" s="81"/>
      <c r="G289" s="82"/>
      <c r="H289" s="20">
        <f>IFERROR(SUMIF('4. Student Costs'!$A:$A,$A289,'4. Student Costs'!W:W),"")</f>
        <v>0</v>
      </c>
      <c r="I289" s="15">
        <f>IFERROR(SUMIF('4. Student Costs'!$A:$A,$A289,'4. Student Costs'!X:X),"")</f>
        <v>0</v>
      </c>
      <c r="J289" s="19">
        <f>IFERROR(SUMIF('4. Student Costs'!$A:$A,$A289,'4. Student Costs'!Y:Y),"")</f>
        <v>0</v>
      </c>
      <c r="K289" s="20">
        <f t="shared" si="40"/>
        <v>0</v>
      </c>
      <c r="L289" s="15">
        <f t="shared" si="41"/>
        <v>0</v>
      </c>
      <c r="M289" s="19">
        <f t="shared" si="42"/>
        <v>0</v>
      </c>
      <c r="N289" s="23">
        <f t="shared" si="44"/>
        <v>0</v>
      </c>
      <c r="O289" s="20">
        <f t="shared" si="43"/>
        <v>0</v>
      </c>
      <c r="P289" s="4">
        <f t="shared" si="45"/>
        <v>0</v>
      </c>
      <c r="Q289" s="242"/>
      <c r="R289" s="82"/>
      <c r="S289" s="15">
        <f t="shared" si="46"/>
        <v>0</v>
      </c>
      <c r="T289" s="19">
        <f t="shared" si="47"/>
        <v>0</v>
      </c>
      <c r="U289" s="15">
        <f t="shared" si="48"/>
        <v>0</v>
      </c>
      <c r="V289" s="15">
        <f t="shared" si="49"/>
        <v>0</v>
      </c>
    </row>
    <row r="290" spans="1:22" x14ac:dyDescent="0.4">
      <c r="A290" s="78"/>
      <c r="B290" s="79"/>
      <c r="C290" s="79"/>
      <c r="D290" s="80"/>
      <c r="E290" s="81"/>
      <c r="F290" s="81"/>
      <c r="G290" s="82"/>
      <c r="H290" s="20">
        <f>IFERROR(SUMIF('4. Student Costs'!$A:$A,$A290,'4. Student Costs'!W:W),"")</f>
        <v>0</v>
      </c>
      <c r="I290" s="15">
        <f>IFERROR(SUMIF('4. Student Costs'!$A:$A,$A290,'4. Student Costs'!X:X),"")</f>
        <v>0</v>
      </c>
      <c r="J290" s="19">
        <f>IFERROR(SUMIF('4. Student Costs'!$A:$A,$A290,'4. Student Costs'!Y:Y),"")</f>
        <v>0</v>
      </c>
      <c r="K290" s="20">
        <f t="shared" si="40"/>
        <v>0</v>
      </c>
      <c r="L290" s="15">
        <f t="shared" si="41"/>
        <v>0</v>
      </c>
      <c r="M290" s="19">
        <f t="shared" si="42"/>
        <v>0</v>
      </c>
      <c r="N290" s="23">
        <f t="shared" si="44"/>
        <v>0</v>
      </c>
      <c r="O290" s="20">
        <f t="shared" si="43"/>
        <v>0</v>
      </c>
      <c r="P290" s="4">
        <f t="shared" si="45"/>
        <v>0</v>
      </c>
      <c r="Q290" s="242"/>
      <c r="R290" s="82"/>
      <c r="S290" s="15">
        <f t="shared" si="46"/>
        <v>0</v>
      </c>
      <c r="T290" s="19">
        <f t="shared" si="47"/>
        <v>0</v>
      </c>
      <c r="U290" s="15">
        <f t="shared" si="48"/>
        <v>0</v>
      </c>
      <c r="V290" s="15">
        <f t="shared" si="49"/>
        <v>0</v>
      </c>
    </row>
    <row r="291" spans="1:22" x14ac:dyDescent="0.4">
      <c r="A291" s="78"/>
      <c r="B291" s="79"/>
      <c r="C291" s="79"/>
      <c r="D291" s="80"/>
      <c r="E291" s="81"/>
      <c r="F291" s="81"/>
      <c r="G291" s="82"/>
      <c r="H291" s="20">
        <f>IFERROR(SUMIF('4. Student Costs'!$A:$A,$A291,'4. Student Costs'!W:W),"")</f>
        <v>0</v>
      </c>
      <c r="I291" s="15">
        <f>IFERROR(SUMIF('4. Student Costs'!$A:$A,$A291,'4. Student Costs'!X:X),"")</f>
        <v>0</v>
      </c>
      <c r="J291" s="19">
        <f>IFERROR(SUMIF('4. Student Costs'!$A:$A,$A291,'4. Student Costs'!Y:Y),"")</f>
        <v>0</v>
      </c>
      <c r="K291" s="20">
        <f t="shared" si="40"/>
        <v>0</v>
      </c>
      <c r="L291" s="15">
        <f t="shared" si="41"/>
        <v>0</v>
      </c>
      <c r="M291" s="19">
        <f t="shared" si="42"/>
        <v>0</v>
      </c>
      <c r="N291" s="23">
        <f t="shared" si="44"/>
        <v>0</v>
      </c>
      <c r="O291" s="20">
        <f t="shared" si="43"/>
        <v>0</v>
      </c>
      <c r="P291" s="4">
        <f t="shared" si="45"/>
        <v>0</v>
      </c>
      <c r="Q291" s="242"/>
      <c r="R291" s="82"/>
      <c r="S291" s="15">
        <f t="shared" si="46"/>
        <v>0</v>
      </c>
      <c r="T291" s="19">
        <f t="shared" si="47"/>
        <v>0</v>
      </c>
      <c r="U291" s="15">
        <f t="shared" si="48"/>
        <v>0</v>
      </c>
      <c r="V291" s="15">
        <f t="shared" si="49"/>
        <v>0</v>
      </c>
    </row>
    <row r="292" spans="1:22" x14ac:dyDescent="0.4">
      <c r="A292" s="78"/>
      <c r="B292" s="79"/>
      <c r="C292" s="79"/>
      <c r="D292" s="80"/>
      <c r="E292" s="81"/>
      <c r="F292" s="81"/>
      <c r="G292" s="82"/>
      <c r="H292" s="20">
        <f>IFERROR(SUMIF('4. Student Costs'!$A:$A,$A292,'4. Student Costs'!W:W),"")</f>
        <v>0</v>
      </c>
      <c r="I292" s="15">
        <f>IFERROR(SUMIF('4. Student Costs'!$A:$A,$A292,'4. Student Costs'!X:X),"")</f>
        <v>0</v>
      </c>
      <c r="J292" s="19">
        <f>IFERROR(SUMIF('4. Student Costs'!$A:$A,$A292,'4. Student Costs'!Y:Y),"")</f>
        <v>0</v>
      </c>
      <c r="K292" s="20">
        <f t="shared" si="40"/>
        <v>0</v>
      </c>
      <c r="L292" s="15">
        <f t="shared" si="41"/>
        <v>0</v>
      </c>
      <c r="M292" s="19">
        <f t="shared" si="42"/>
        <v>0</v>
      </c>
      <c r="N292" s="23">
        <f t="shared" si="44"/>
        <v>0</v>
      </c>
      <c r="O292" s="20">
        <f t="shared" si="43"/>
        <v>0</v>
      </c>
      <c r="P292" s="4">
        <f t="shared" si="45"/>
        <v>0</v>
      </c>
      <c r="Q292" s="242"/>
      <c r="R292" s="82"/>
      <c r="S292" s="15">
        <f t="shared" si="46"/>
        <v>0</v>
      </c>
      <c r="T292" s="19">
        <f t="shared" si="47"/>
        <v>0</v>
      </c>
      <c r="U292" s="15">
        <f t="shared" si="48"/>
        <v>0</v>
      </c>
      <c r="V292" s="15">
        <f t="shared" si="49"/>
        <v>0</v>
      </c>
    </row>
    <row r="293" spans="1:22" x14ac:dyDescent="0.4">
      <c r="A293" s="78"/>
      <c r="B293" s="79"/>
      <c r="C293" s="79"/>
      <c r="D293" s="80"/>
      <c r="E293" s="81"/>
      <c r="F293" s="81"/>
      <c r="G293" s="82"/>
      <c r="H293" s="20">
        <f>IFERROR(SUMIF('4. Student Costs'!$A:$A,$A293,'4. Student Costs'!W:W),"")</f>
        <v>0</v>
      </c>
      <c r="I293" s="15">
        <f>IFERROR(SUMIF('4. Student Costs'!$A:$A,$A293,'4. Student Costs'!X:X),"")</f>
        <v>0</v>
      </c>
      <c r="J293" s="19">
        <f>IFERROR(SUMIF('4. Student Costs'!$A:$A,$A293,'4. Student Costs'!Y:Y),"")</f>
        <v>0</v>
      </c>
      <c r="K293" s="20">
        <f t="shared" si="40"/>
        <v>0</v>
      </c>
      <c r="L293" s="15">
        <f t="shared" si="41"/>
        <v>0</v>
      </c>
      <c r="M293" s="19">
        <f t="shared" si="42"/>
        <v>0</v>
      </c>
      <c r="N293" s="23">
        <f t="shared" si="44"/>
        <v>0</v>
      </c>
      <c r="O293" s="20">
        <f t="shared" si="43"/>
        <v>0</v>
      </c>
      <c r="P293" s="4">
        <f t="shared" si="45"/>
        <v>0</v>
      </c>
      <c r="Q293" s="242"/>
      <c r="R293" s="82"/>
      <c r="S293" s="15">
        <f t="shared" si="46"/>
        <v>0</v>
      </c>
      <c r="T293" s="19">
        <f t="shared" si="47"/>
        <v>0</v>
      </c>
      <c r="U293" s="15">
        <f t="shared" si="48"/>
        <v>0</v>
      </c>
      <c r="V293" s="15">
        <f t="shared" si="49"/>
        <v>0</v>
      </c>
    </row>
    <row r="294" spans="1:22" x14ac:dyDescent="0.4">
      <c r="A294" s="78"/>
      <c r="B294" s="79"/>
      <c r="C294" s="79"/>
      <c r="D294" s="80"/>
      <c r="E294" s="81"/>
      <c r="F294" s="81"/>
      <c r="G294" s="82"/>
      <c r="H294" s="20">
        <f>IFERROR(SUMIF('4. Student Costs'!$A:$A,$A294,'4. Student Costs'!W:W),"")</f>
        <v>0</v>
      </c>
      <c r="I294" s="15">
        <f>IFERROR(SUMIF('4. Student Costs'!$A:$A,$A294,'4. Student Costs'!X:X),"")</f>
        <v>0</v>
      </c>
      <c r="J294" s="19">
        <f>IFERROR(SUMIF('4. Student Costs'!$A:$A,$A294,'4. Student Costs'!Y:Y),"")</f>
        <v>0</v>
      </c>
      <c r="K294" s="20">
        <f t="shared" si="40"/>
        <v>0</v>
      </c>
      <c r="L294" s="15">
        <f t="shared" si="41"/>
        <v>0</v>
      </c>
      <c r="M294" s="19">
        <f t="shared" si="42"/>
        <v>0</v>
      </c>
      <c r="N294" s="23">
        <f t="shared" si="44"/>
        <v>0</v>
      </c>
      <c r="O294" s="20">
        <f t="shared" si="43"/>
        <v>0</v>
      </c>
      <c r="P294" s="4">
        <f t="shared" si="45"/>
        <v>0</v>
      </c>
      <c r="Q294" s="242"/>
      <c r="R294" s="82"/>
      <c r="S294" s="15">
        <f t="shared" si="46"/>
        <v>0</v>
      </c>
      <c r="T294" s="19">
        <f t="shared" si="47"/>
        <v>0</v>
      </c>
      <c r="U294" s="15">
        <f t="shared" si="48"/>
        <v>0</v>
      </c>
      <c r="V294" s="15">
        <f t="shared" si="49"/>
        <v>0</v>
      </c>
    </row>
    <row r="295" spans="1:22" x14ac:dyDescent="0.4">
      <c r="A295" s="78"/>
      <c r="B295" s="79"/>
      <c r="C295" s="79"/>
      <c r="D295" s="80"/>
      <c r="E295" s="81"/>
      <c r="F295" s="81"/>
      <c r="G295" s="82"/>
      <c r="H295" s="20">
        <f>IFERROR(SUMIF('4. Student Costs'!$A:$A,$A295,'4. Student Costs'!W:W),"")</f>
        <v>0</v>
      </c>
      <c r="I295" s="15">
        <f>IFERROR(SUMIF('4. Student Costs'!$A:$A,$A295,'4. Student Costs'!X:X),"")</f>
        <v>0</v>
      </c>
      <c r="J295" s="19">
        <f>IFERROR(SUMIF('4. Student Costs'!$A:$A,$A295,'4. Student Costs'!Y:Y),"")</f>
        <v>0</v>
      </c>
      <c r="K295" s="20">
        <f t="shared" si="40"/>
        <v>0</v>
      </c>
      <c r="L295" s="15">
        <f t="shared" si="41"/>
        <v>0</v>
      </c>
      <c r="M295" s="19">
        <f t="shared" si="42"/>
        <v>0</v>
      </c>
      <c r="N295" s="23">
        <f t="shared" si="44"/>
        <v>0</v>
      </c>
      <c r="O295" s="20">
        <f t="shared" si="43"/>
        <v>0</v>
      </c>
      <c r="P295" s="4">
        <f t="shared" si="45"/>
        <v>0</v>
      </c>
      <c r="Q295" s="242"/>
      <c r="R295" s="82"/>
      <c r="S295" s="15">
        <f t="shared" si="46"/>
        <v>0</v>
      </c>
      <c r="T295" s="19">
        <f t="shared" si="47"/>
        <v>0</v>
      </c>
      <c r="U295" s="15">
        <f t="shared" si="48"/>
        <v>0</v>
      </c>
      <c r="V295" s="15">
        <f t="shared" si="49"/>
        <v>0</v>
      </c>
    </row>
    <row r="296" spans="1:22" x14ac:dyDescent="0.4">
      <c r="A296" s="78"/>
      <c r="B296" s="79"/>
      <c r="C296" s="79"/>
      <c r="D296" s="80"/>
      <c r="E296" s="81"/>
      <c r="F296" s="81"/>
      <c r="G296" s="82"/>
      <c r="H296" s="20">
        <f>IFERROR(SUMIF('4. Student Costs'!$A:$A,$A296,'4. Student Costs'!W:W),"")</f>
        <v>0</v>
      </c>
      <c r="I296" s="15">
        <f>IFERROR(SUMIF('4. Student Costs'!$A:$A,$A296,'4. Student Costs'!X:X),"")</f>
        <v>0</v>
      </c>
      <c r="J296" s="19">
        <f>IFERROR(SUMIF('4. Student Costs'!$A:$A,$A296,'4. Student Costs'!Y:Y),"")</f>
        <v>0</v>
      </c>
      <c r="K296" s="20">
        <f t="shared" si="40"/>
        <v>0</v>
      </c>
      <c r="L296" s="15">
        <f t="shared" si="41"/>
        <v>0</v>
      </c>
      <c r="M296" s="19">
        <f t="shared" si="42"/>
        <v>0</v>
      </c>
      <c r="N296" s="23">
        <f t="shared" si="44"/>
        <v>0</v>
      </c>
      <c r="O296" s="20">
        <f t="shared" si="43"/>
        <v>0</v>
      </c>
      <c r="P296" s="4">
        <f t="shared" si="45"/>
        <v>0</v>
      </c>
      <c r="Q296" s="242"/>
      <c r="R296" s="82"/>
      <c r="S296" s="15">
        <f t="shared" si="46"/>
        <v>0</v>
      </c>
      <c r="T296" s="19">
        <f t="shared" si="47"/>
        <v>0</v>
      </c>
      <c r="U296" s="15">
        <f t="shared" si="48"/>
        <v>0</v>
      </c>
      <c r="V296" s="15">
        <f t="shared" si="49"/>
        <v>0</v>
      </c>
    </row>
    <row r="297" spans="1:22" x14ac:dyDescent="0.4">
      <c r="A297" s="78"/>
      <c r="B297" s="79"/>
      <c r="C297" s="79"/>
      <c r="D297" s="80"/>
      <c r="E297" s="81"/>
      <c r="F297" s="81"/>
      <c r="G297" s="82"/>
      <c r="H297" s="20">
        <f>IFERROR(SUMIF('4. Student Costs'!$A:$A,$A297,'4. Student Costs'!W:W),"")</f>
        <v>0</v>
      </c>
      <c r="I297" s="15">
        <f>IFERROR(SUMIF('4. Student Costs'!$A:$A,$A297,'4. Student Costs'!X:X),"")</f>
        <v>0</v>
      </c>
      <c r="J297" s="19">
        <f>IFERROR(SUMIF('4. Student Costs'!$A:$A,$A297,'4. Student Costs'!Y:Y),"")</f>
        <v>0</v>
      </c>
      <c r="K297" s="20">
        <f t="shared" si="40"/>
        <v>0</v>
      </c>
      <c r="L297" s="15">
        <f t="shared" si="41"/>
        <v>0</v>
      </c>
      <c r="M297" s="19">
        <f t="shared" si="42"/>
        <v>0</v>
      </c>
      <c r="N297" s="23">
        <f t="shared" si="44"/>
        <v>0</v>
      </c>
      <c r="O297" s="20">
        <f t="shared" si="43"/>
        <v>0</v>
      </c>
      <c r="P297" s="4">
        <f t="shared" si="45"/>
        <v>0</v>
      </c>
      <c r="Q297" s="242"/>
      <c r="R297" s="82"/>
      <c r="S297" s="15">
        <f t="shared" si="46"/>
        <v>0</v>
      </c>
      <c r="T297" s="19">
        <f t="shared" si="47"/>
        <v>0</v>
      </c>
      <c r="U297" s="15">
        <f t="shared" si="48"/>
        <v>0</v>
      </c>
      <c r="V297" s="15">
        <f t="shared" si="49"/>
        <v>0</v>
      </c>
    </row>
    <row r="298" spans="1:22" x14ac:dyDescent="0.4">
      <c r="A298" s="78"/>
      <c r="B298" s="79"/>
      <c r="C298" s="79"/>
      <c r="D298" s="80"/>
      <c r="E298" s="81"/>
      <c r="F298" s="81"/>
      <c r="G298" s="82"/>
      <c r="H298" s="20">
        <f>IFERROR(SUMIF('4. Student Costs'!$A:$A,$A298,'4. Student Costs'!W:W),"")</f>
        <v>0</v>
      </c>
      <c r="I298" s="15">
        <f>IFERROR(SUMIF('4. Student Costs'!$A:$A,$A298,'4. Student Costs'!X:X),"")</f>
        <v>0</v>
      </c>
      <c r="J298" s="19">
        <f>IFERROR(SUMIF('4. Student Costs'!$A:$A,$A298,'4. Student Costs'!Y:Y),"")</f>
        <v>0</v>
      </c>
      <c r="K298" s="20">
        <f t="shared" si="40"/>
        <v>0</v>
      </c>
      <c r="L298" s="15">
        <f t="shared" si="41"/>
        <v>0</v>
      </c>
      <c r="M298" s="19">
        <f t="shared" si="42"/>
        <v>0</v>
      </c>
      <c r="N298" s="23">
        <f t="shared" si="44"/>
        <v>0</v>
      </c>
      <c r="O298" s="20">
        <f t="shared" si="43"/>
        <v>0</v>
      </c>
      <c r="P298" s="4">
        <f t="shared" si="45"/>
        <v>0</v>
      </c>
      <c r="Q298" s="242"/>
      <c r="R298" s="82"/>
      <c r="S298" s="15">
        <f t="shared" si="46"/>
        <v>0</v>
      </c>
      <c r="T298" s="19">
        <f t="shared" si="47"/>
        <v>0</v>
      </c>
      <c r="U298" s="15">
        <f t="shared" si="48"/>
        <v>0</v>
      </c>
      <c r="V298" s="15">
        <f t="shared" si="49"/>
        <v>0</v>
      </c>
    </row>
    <row r="299" spans="1:22" x14ac:dyDescent="0.4">
      <c r="A299" s="78"/>
      <c r="B299" s="79"/>
      <c r="C299" s="79"/>
      <c r="D299" s="80"/>
      <c r="E299" s="81"/>
      <c r="F299" s="81"/>
      <c r="G299" s="82"/>
      <c r="H299" s="20">
        <f>IFERROR(SUMIF('4. Student Costs'!$A:$A,$A299,'4. Student Costs'!W:W),"")</f>
        <v>0</v>
      </c>
      <c r="I299" s="15">
        <f>IFERROR(SUMIF('4. Student Costs'!$A:$A,$A299,'4. Student Costs'!X:X),"")</f>
        <v>0</v>
      </c>
      <c r="J299" s="19">
        <f>IFERROR(SUMIF('4. Student Costs'!$A:$A,$A299,'4. Student Costs'!Y:Y),"")</f>
        <v>0</v>
      </c>
      <c r="K299" s="20">
        <f t="shared" si="40"/>
        <v>0</v>
      </c>
      <c r="L299" s="15">
        <f t="shared" si="41"/>
        <v>0</v>
      </c>
      <c r="M299" s="19">
        <f t="shared" si="42"/>
        <v>0</v>
      </c>
      <c r="N299" s="23">
        <f t="shared" si="44"/>
        <v>0</v>
      </c>
      <c r="O299" s="20">
        <f t="shared" si="43"/>
        <v>0</v>
      </c>
      <c r="P299" s="4">
        <f t="shared" si="45"/>
        <v>0</v>
      </c>
      <c r="Q299" s="242"/>
      <c r="R299" s="82"/>
      <c r="S299" s="15">
        <f t="shared" si="46"/>
        <v>0</v>
      </c>
      <c r="T299" s="19">
        <f t="shared" si="47"/>
        <v>0</v>
      </c>
      <c r="U299" s="15">
        <f t="shared" si="48"/>
        <v>0</v>
      </c>
      <c r="V299" s="15">
        <f t="shared" si="49"/>
        <v>0</v>
      </c>
    </row>
    <row r="300" spans="1:22" x14ac:dyDescent="0.4">
      <c r="A300" s="78"/>
      <c r="B300" s="79"/>
      <c r="C300" s="79"/>
      <c r="D300" s="80"/>
      <c r="E300" s="81"/>
      <c r="F300" s="81"/>
      <c r="G300" s="82"/>
      <c r="H300" s="20">
        <f>IFERROR(SUMIF('4. Student Costs'!$A:$A,$A300,'4. Student Costs'!W:W),"")</f>
        <v>0</v>
      </c>
      <c r="I300" s="15">
        <f>IFERROR(SUMIF('4. Student Costs'!$A:$A,$A300,'4. Student Costs'!X:X),"")</f>
        <v>0</v>
      </c>
      <c r="J300" s="19">
        <f>IFERROR(SUMIF('4. Student Costs'!$A:$A,$A300,'4. Student Costs'!Y:Y),"")</f>
        <v>0</v>
      </c>
      <c r="K300" s="20">
        <f t="shared" si="40"/>
        <v>0</v>
      </c>
      <c r="L300" s="15">
        <f t="shared" si="41"/>
        <v>0</v>
      </c>
      <c r="M300" s="19">
        <f t="shared" si="42"/>
        <v>0</v>
      </c>
      <c r="N300" s="23">
        <f t="shared" si="44"/>
        <v>0</v>
      </c>
      <c r="O300" s="20">
        <f t="shared" si="43"/>
        <v>0</v>
      </c>
      <c r="P300" s="4">
        <f t="shared" si="45"/>
        <v>0</v>
      </c>
      <c r="Q300" s="242"/>
      <c r="R300" s="82"/>
      <c r="S300" s="15">
        <f t="shared" si="46"/>
        <v>0</v>
      </c>
      <c r="T300" s="19">
        <f t="shared" si="47"/>
        <v>0</v>
      </c>
      <c r="U300" s="15">
        <f t="shared" si="48"/>
        <v>0</v>
      </c>
      <c r="V300" s="15">
        <f t="shared" si="49"/>
        <v>0</v>
      </c>
    </row>
    <row r="301" spans="1:22" x14ac:dyDescent="0.4">
      <c r="A301" s="78"/>
      <c r="B301" s="79"/>
      <c r="C301" s="79"/>
      <c r="D301" s="80"/>
      <c r="E301" s="81"/>
      <c r="F301" s="81"/>
      <c r="G301" s="82"/>
      <c r="H301" s="20">
        <f>IFERROR(SUMIF('4. Student Costs'!$A:$A,$A301,'4. Student Costs'!W:W),"")</f>
        <v>0</v>
      </c>
      <c r="I301" s="15">
        <f>IFERROR(SUMIF('4. Student Costs'!$A:$A,$A301,'4. Student Costs'!X:X),"")</f>
        <v>0</v>
      </c>
      <c r="J301" s="19">
        <f>IFERROR(SUMIF('4. Student Costs'!$A:$A,$A301,'4. Student Costs'!Y:Y),"")</f>
        <v>0</v>
      </c>
      <c r="K301" s="20">
        <f t="shared" si="40"/>
        <v>0</v>
      </c>
      <c r="L301" s="15">
        <f t="shared" si="41"/>
        <v>0</v>
      </c>
      <c r="M301" s="19">
        <f t="shared" si="42"/>
        <v>0</v>
      </c>
      <c r="N301" s="23">
        <f t="shared" si="44"/>
        <v>0</v>
      </c>
      <c r="O301" s="20">
        <f t="shared" si="43"/>
        <v>0</v>
      </c>
      <c r="P301" s="4">
        <f t="shared" si="45"/>
        <v>0</v>
      </c>
      <c r="Q301" s="242"/>
      <c r="R301" s="82"/>
      <c r="S301" s="15">
        <f t="shared" si="46"/>
        <v>0</v>
      </c>
      <c r="T301" s="19">
        <f t="shared" si="47"/>
        <v>0</v>
      </c>
      <c r="U301" s="15">
        <f t="shared" si="48"/>
        <v>0</v>
      </c>
      <c r="V301" s="15">
        <f t="shared" si="49"/>
        <v>0</v>
      </c>
    </row>
    <row r="302" spans="1:22" x14ac:dyDescent="0.4">
      <c r="A302" s="78"/>
      <c r="B302" s="79"/>
      <c r="C302" s="79"/>
      <c r="D302" s="80"/>
      <c r="E302" s="81"/>
      <c r="F302" s="81"/>
      <c r="G302" s="82"/>
      <c r="H302" s="20">
        <f>IFERROR(SUMIF('4. Student Costs'!$A:$A,$A302,'4. Student Costs'!W:W),"")</f>
        <v>0</v>
      </c>
      <c r="I302" s="15">
        <f>IFERROR(SUMIF('4. Student Costs'!$A:$A,$A302,'4. Student Costs'!X:X),"")</f>
        <v>0</v>
      </c>
      <c r="J302" s="19">
        <f>IFERROR(SUMIF('4. Student Costs'!$A:$A,$A302,'4. Student Costs'!Y:Y),"")</f>
        <v>0</v>
      </c>
      <c r="K302" s="20">
        <f t="shared" si="40"/>
        <v>0</v>
      </c>
      <c r="L302" s="15">
        <f t="shared" si="41"/>
        <v>0</v>
      </c>
      <c r="M302" s="19">
        <f t="shared" si="42"/>
        <v>0</v>
      </c>
      <c r="N302" s="23">
        <f t="shared" si="44"/>
        <v>0</v>
      </c>
      <c r="O302" s="20">
        <f t="shared" si="43"/>
        <v>0</v>
      </c>
      <c r="P302" s="4">
        <f t="shared" si="45"/>
        <v>0</v>
      </c>
      <c r="Q302" s="242"/>
      <c r="R302" s="82"/>
      <c r="S302" s="15">
        <f t="shared" si="46"/>
        <v>0</v>
      </c>
      <c r="T302" s="19">
        <f t="shared" si="47"/>
        <v>0</v>
      </c>
      <c r="U302" s="15">
        <f t="shared" si="48"/>
        <v>0</v>
      </c>
      <c r="V302" s="15">
        <f t="shared" si="49"/>
        <v>0</v>
      </c>
    </row>
    <row r="303" spans="1:22" x14ac:dyDescent="0.4">
      <c r="A303" s="78"/>
      <c r="B303" s="79"/>
      <c r="C303" s="79"/>
      <c r="D303" s="80"/>
      <c r="E303" s="81"/>
      <c r="F303" s="81"/>
      <c r="G303" s="82"/>
      <c r="H303" s="20">
        <f>IFERROR(SUMIF('4. Student Costs'!$A:$A,$A303,'4. Student Costs'!W:W),"")</f>
        <v>0</v>
      </c>
      <c r="I303" s="15">
        <f>IFERROR(SUMIF('4. Student Costs'!$A:$A,$A303,'4. Student Costs'!X:X),"")</f>
        <v>0</v>
      </c>
      <c r="J303" s="19">
        <f>IFERROR(SUMIF('4. Student Costs'!$A:$A,$A303,'4. Student Costs'!Y:Y),"")</f>
        <v>0</v>
      </c>
      <c r="K303" s="20">
        <f t="shared" si="40"/>
        <v>0</v>
      </c>
      <c r="L303" s="15">
        <f t="shared" si="41"/>
        <v>0</v>
      </c>
      <c r="M303" s="19">
        <f t="shared" si="42"/>
        <v>0</v>
      </c>
      <c r="N303" s="23">
        <f t="shared" si="44"/>
        <v>0</v>
      </c>
      <c r="O303" s="20">
        <f t="shared" si="43"/>
        <v>0</v>
      </c>
      <c r="P303" s="4">
        <f t="shared" si="45"/>
        <v>0</v>
      </c>
      <c r="Q303" s="242"/>
      <c r="R303" s="82"/>
      <c r="S303" s="15">
        <f t="shared" si="46"/>
        <v>0</v>
      </c>
      <c r="T303" s="19">
        <f t="shared" si="47"/>
        <v>0</v>
      </c>
      <c r="U303" s="15">
        <f t="shared" si="48"/>
        <v>0</v>
      </c>
      <c r="V303" s="15">
        <f t="shared" si="49"/>
        <v>0</v>
      </c>
    </row>
    <row r="304" spans="1:22" x14ac:dyDescent="0.4">
      <c r="A304" s="78"/>
      <c r="B304" s="79"/>
      <c r="C304" s="79"/>
      <c r="D304" s="80"/>
      <c r="E304" s="81"/>
      <c r="F304" s="81"/>
      <c r="G304" s="82"/>
      <c r="H304" s="20">
        <f>IFERROR(SUMIF('4. Student Costs'!$A:$A,$A304,'4. Student Costs'!W:W),"")</f>
        <v>0</v>
      </c>
      <c r="I304" s="15">
        <f>IFERROR(SUMIF('4. Student Costs'!$A:$A,$A304,'4. Student Costs'!X:X),"")</f>
        <v>0</v>
      </c>
      <c r="J304" s="19">
        <f>IFERROR(SUMIF('4. Student Costs'!$A:$A,$A304,'4. Student Costs'!Y:Y),"")</f>
        <v>0</v>
      </c>
      <c r="K304" s="20">
        <f t="shared" si="40"/>
        <v>0</v>
      </c>
      <c r="L304" s="15">
        <f t="shared" si="41"/>
        <v>0</v>
      </c>
      <c r="M304" s="19">
        <f t="shared" si="42"/>
        <v>0</v>
      </c>
      <c r="N304" s="23">
        <f t="shared" si="44"/>
        <v>0</v>
      </c>
      <c r="O304" s="20">
        <f t="shared" si="43"/>
        <v>0</v>
      </c>
      <c r="P304" s="4">
        <f t="shared" si="45"/>
        <v>0</v>
      </c>
      <c r="Q304" s="242"/>
      <c r="R304" s="82"/>
      <c r="S304" s="15">
        <f t="shared" si="46"/>
        <v>0</v>
      </c>
      <c r="T304" s="19">
        <f t="shared" si="47"/>
        <v>0</v>
      </c>
      <c r="U304" s="15">
        <f t="shared" si="48"/>
        <v>0</v>
      </c>
      <c r="V304" s="15">
        <f t="shared" si="49"/>
        <v>0</v>
      </c>
    </row>
    <row r="305" spans="1:22" x14ac:dyDescent="0.4">
      <c r="A305" s="78"/>
      <c r="B305" s="79"/>
      <c r="C305" s="79"/>
      <c r="D305" s="80"/>
      <c r="E305" s="81"/>
      <c r="F305" s="81"/>
      <c r="G305" s="82"/>
      <c r="H305" s="20">
        <f>IFERROR(SUMIF('4. Student Costs'!$A:$A,$A305,'4. Student Costs'!W:W),"")</f>
        <v>0</v>
      </c>
      <c r="I305" s="15">
        <f>IFERROR(SUMIF('4. Student Costs'!$A:$A,$A305,'4. Student Costs'!X:X),"")</f>
        <v>0</v>
      </c>
      <c r="J305" s="19">
        <f>IFERROR(SUMIF('4. Student Costs'!$A:$A,$A305,'4. Student Costs'!Y:Y),"")</f>
        <v>0</v>
      </c>
      <c r="K305" s="20">
        <f t="shared" si="40"/>
        <v>0</v>
      </c>
      <c r="L305" s="15">
        <f t="shared" si="41"/>
        <v>0</v>
      </c>
      <c r="M305" s="19">
        <f t="shared" si="42"/>
        <v>0</v>
      </c>
      <c r="N305" s="23">
        <f t="shared" si="44"/>
        <v>0</v>
      </c>
      <c r="O305" s="20">
        <f t="shared" si="43"/>
        <v>0</v>
      </c>
      <c r="P305" s="4">
        <f t="shared" si="45"/>
        <v>0</v>
      </c>
      <c r="Q305" s="242"/>
      <c r="R305" s="82"/>
      <c r="S305" s="15">
        <f t="shared" si="46"/>
        <v>0</v>
      </c>
      <c r="T305" s="19">
        <f t="shared" si="47"/>
        <v>0</v>
      </c>
      <c r="U305" s="15">
        <f t="shared" si="48"/>
        <v>0</v>
      </c>
      <c r="V305" s="15">
        <f t="shared" si="49"/>
        <v>0</v>
      </c>
    </row>
    <row r="306" spans="1:22" x14ac:dyDescent="0.4">
      <c r="A306" s="78"/>
      <c r="B306" s="79"/>
      <c r="C306" s="79"/>
      <c r="D306" s="80"/>
      <c r="E306" s="81"/>
      <c r="F306" s="81"/>
      <c r="G306" s="82"/>
      <c r="H306" s="20">
        <f>IFERROR(SUMIF('4. Student Costs'!$A:$A,$A306,'4. Student Costs'!W:W),"")</f>
        <v>0</v>
      </c>
      <c r="I306" s="15">
        <f>IFERROR(SUMIF('4. Student Costs'!$A:$A,$A306,'4. Student Costs'!X:X),"")</f>
        <v>0</v>
      </c>
      <c r="J306" s="19">
        <f>IFERROR(SUMIF('4. Student Costs'!$A:$A,$A306,'4. Student Costs'!Y:Y),"")</f>
        <v>0</v>
      </c>
      <c r="K306" s="20">
        <f t="shared" si="40"/>
        <v>0</v>
      </c>
      <c r="L306" s="15">
        <f t="shared" si="41"/>
        <v>0</v>
      </c>
      <c r="M306" s="19">
        <f t="shared" si="42"/>
        <v>0</v>
      </c>
      <c r="N306" s="23">
        <f t="shared" si="44"/>
        <v>0</v>
      </c>
      <c r="O306" s="20">
        <f t="shared" si="43"/>
        <v>0</v>
      </c>
      <c r="P306" s="4">
        <f t="shared" si="45"/>
        <v>0</v>
      </c>
      <c r="Q306" s="242"/>
      <c r="R306" s="82"/>
      <c r="S306" s="15">
        <f t="shared" si="46"/>
        <v>0</v>
      </c>
      <c r="T306" s="19">
        <f t="shared" si="47"/>
        <v>0</v>
      </c>
      <c r="U306" s="15">
        <f t="shared" si="48"/>
        <v>0</v>
      </c>
      <c r="V306" s="15">
        <f t="shared" si="49"/>
        <v>0</v>
      </c>
    </row>
    <row r="307" spans="1:22" x14ac:dyDescent="0.4">
      <c r="A307" s="78"/>
      <c r="B307" s="79"/>
      <c r="C307" s="79"/>
      <c r="D307" s="80"/>
      <c r="E307" s="81"/>
      <c r="F307" s="81"/>
      <c r="G307" s="82"/>
      <c r="H307" s="20">
        <f>IFERROR(SUMIF('4. Student Costs'!$A:$A,$A307,'4. Student Costs'!W:W),"")</f>
        <v>0</v>
      </c>
      <c r="I307" s="15">
        <f>IFERROR(SUMIF('4. Student Costs'!$A:$A,$A307,'4. Student Costs'!X:X),"")</f>
        <v>0</v>
      </c>
      <c r="J307" s="19">
        <f>IFERROR(SUMIF('4. Student Costs'!$A:$A,$A307,'4. Student Costs'!Y:Y),"")</f>
        <v>0</v>
      </c>
      <c r="K307" s="20">
        <f t="shared" si="40"/>
        <v>0</v>
      </c>
      <c r="L307" s="15">
        <f t="shared" si="41"/>
        <v>0</v>
      </c>
      <c r="M307" s="19">
        <f t="shared" si="42"/>
        <v>0</v>
      </c>
      <c r="N307" s="23">
        <f t="shared" si="44"/>
        <v>0</v>
      </c>
      <c r="O307" s="20">
        <f t="shared" si="43"/>
        <v>0</v>
      </c>
      <c r="P307" s="4">
        <f t="shared" si="45"/>
        <v>0</v>
      </c>
      <c r="Q307" s="242"/>
      <c r="R307" s="82"/>
      <c r="S307" s="15">
        <f t="shared" si="46"/>
        <v>0</v>
      </c>
      <c r="T307" s="19">
        <f t="shared" si="47"/>
        <v>0</v>
      </c>
      <c r="U307" s="15">
        <f t="shared" si="48"/>
        <v>0</v>
      </c>
      <c r="V307" s="15">
        <f t="shared" si="49"/>
        <v>0</v>
      </c>
    </row>
    <row r="308" spans="1:22" x14ac:dyDescent="0.4">
      <c r="A308" s="78"/>
      <c r="B308" s="79"/>
      <c r="C308" s="79"/>
      <c r="D308" s="80"/>
      <c r="E308" s="81"/>
      <c r="F308" s="81"/>
      <c r="G308" s="82"/>
      <c r="H308" s="20">
        <f>IFERROR(SUMIF('4. Student Costs'!$A:$A,$A308,'4. Student Costs'!W:W),"")</f>
        <v>0</v>
      </c>
      <c r="I308" s="15">
        <f>IFERROR(SUMIF('4. Student Costs'!$A:$A,$A308,'4. Student Costs'!X:X),"")</f>
        <v>0</v>
      </c>
      <c r="J308" s="19">
        <f>IFERROR(SUMIF('4. Student Costs'!$A:$A,$A308,'4. Student Costs'!Y:Y),"")</f>
        <v>0</v>
      </c>
      <c r="K308" s="20">
        <f t="shared" si="40"/>
        <v>0</v>
      </c>
      <c r="L308" s="15">
        <f t="shared" si="41"/>
        <v>0</v>
      </c>
      <c r="M308" s="19">
        <f t="shared" si="42"/>
        <v>0</v>
      </c>
      <c r="N308" s="23">
        <f t="shared" si="44"/>
        <v>0</v>
      </c>
      <c r="O308" s="20">
        <f t="shared" si="43"/>
        <v>0</v>
      </c>
      <c r="P308" s="4">
        <f t="shared" si="45"/>
        <v>0</v>
      </c>
      <c r="Q308" s="242"/>
      <c r="R308" s="82"/>
      <c r="S308" s="15">
        <f t="shared" si="46"/>
        <v>0</v>
      </c>
      <c r="T308" s="19">
        <f t="shared" si="47"/>
        <v>0</v>
      </c>
      <c r="U308" s="15">
        <f t="shared" si="48"/>
        <v>0</v>
      </c>
      <c r="V308" s="15">
        <f t="shared" si="49"/>
        <v>0</v>
      </c>
    </row>
    <row r="309" spans="1:22" x14ac:dyDescent="0.4">
      <c r="A309" s="78"/>
      <c r="B309" s="79"/>
      <c r="C309" s="79"/>
      <c r="D309" s="80"/>
      <c r="E309" s="81"/>
      <c r="F309" s="81"/>
      <c r="G309" s="82"/>
      <c r="H309" s="20">
        <f>IFERROR(SUMIF('4. Student Costs'!$A:$A,$A309,'4. Student Costs'!W:W),"")</f>
        <v>0</v>
      </c>
      <c r="I309" s="15">
        <f>IFERROR(SUMIF('4. Student Costs'!$A:$A,$A309,'4. Student Costs'!X:X),"")</f>
        <v>0</v>
      </c>
      <c r="J309" s="19">
        <f>IFERROR(SUMIF('4. Student Costs'!$A:$A,$A309,'4. Student Costs'!Y:Y),"")</f>
        <v>0</v>
      </c>
      <c r="K309" s="20">
        <f t="shared" si="40"/>
        <v>0</v>
      </c>
      <c r="L309" s="15">
        <f t="shared" si="41"/>
        <v>0</v>
      </c>
      <c r="M309" s="19">
        <f t="shared" si="42"/>
        <v>0</v>
      </c>
      <c r="N309" s="23">
        <f t="shared" si="44"/>
        <v>0</v>
      </c>
      <c r="O309" s="20">
        <f t="shared" si="43"/>
        <v>0</v>
      </c>
      <c r="P309" s="4">
        <f t="shared" si="45"/>
        <v>0</v>
      </c>
      <c r="Q309" s="242"/>
      <c r="R309" s="82"/>
      <c r="S309" s="15">
        <f t="shared" si="46"/>
        <v>0</v>
      </c>
      <c r="T309" s="19">
        <f t="shared" si="47"/>
        <v>0</v>
      </c>
      <c r="U309" s="15">
        <f t="shared" si="48"/>
        <v>0</v>
      </c>
      <c r="V309" s="15">
        <f t="shared" si="49"/>
        <v>0</v>
      </c>
    </row>
    <row r="310" spans="1:22" x14ac:dyDescent="0.4">
      <c r="A310" s="78"/>
      <c r="B310" s="79"/>
      <c r="C310" s="79"/>
      <c r="D310" s="80"/>
      <c r="E310" s="81"/>
      <c r="F310" s="81"/>
      <c r="G310" s="82"/>
      <c r="H310" s="20">
        <f>IFERROR(SUMIF('4. Student Costs'!$A:$A,$A310,'4. Student Costs'!W:W),"")</f>
        <v>0</v>
      </c>
      <c r="I310" s="15">
        <f>IFERROR(SUMIF('4. Student Costs'!$A:$A,$A310,'4. Student Costs'!X:X),"")</f>
        <v>0</v>
      </c>
      <c r="J310" s="19">
        <f>IFERROR(SUMIF('4. Student Costs'!$A:$A,$A310,'4. Student Costs'!Y:Y),"")</f>
        <v>0</v>
      </c>
      <c r="K310" s="20">
        <f t="shared" si="40"/>
        <v>0</v>
      </c>
      <c r="L310" s="15">
        <f t="shared" si="41"/>
        <v>0</v>
      </c>
      <c r="M310" s="19">
        <f t="shared" si="42"/>
        <v>0</v>
      </c>
      <c r="N310" s="23">
        <f t="shared" si="44"/>
        <v>0</v>
      </c>
      <c r="O310" s="20">
        <f t="shared" si="43"/>
        <v>0</v>
      </c>
      <c r="P310" s="4">
        <f t="shared" si="45"/>
        <v>0</v>
      </c>
      <c r="Q310" s="242"/>
      <c r="R310" s="82"/>
      <c r="S310" s="15">
        <f t="shared" si="46"/>
        <v>0</v>
      </c>
      <c r="T310" s="19">
        <f t="shared" si="47"/>
        <v>0</v>
      </c>
      <c r="U310" s="15">
        <f t="shared" si="48"/>
        <v>0</v>
      </c>
      <c r="V310" s="15">
        <f t="shared" si="49"/>
        <v>0</v>
      </c>
    </row>
    <row r="311" spans="1:22" x14ac:dyDescent="0.4">
      <c r="A311" s="78"/>
      <c r="B311" s="79"/>
      <c r="C311" s="79"/>
      <c r="D311" s="80"/>
      <c r="E311" s="81"/>
      <c r="F311" s="81"/>
      <c r="G311" s="82"/>
      <c r="H311" s="20">
        <f>IFERROR(SUMIF('4. Student Costs'!$A:$A,$A311,'4. Student Costs'!W:W),"")</f>
        <v>0</v>
      </c>
      <c r="I311" s="15">
        <f>IFERROR(SUMIF('4. Student Costs'!$A:$A,$A311,'4. Student Costs'!X:X),"")</f>
        <v>0</v>
      </c>
      <c r="J311" s="19">
        <f>IFERROR(SUMIF('4. Student Costs'!$A:$A,$A311,'4. Student Costs'!Y:Y),"")</f>
        <v>0</v>
      </c>
      <c r="K311" s="20">
        <f t="shared" si="40"/>
        <v>0</v>
      </c>
      <c r="L311" s="15">
        <f t="shared" si="41"/>
        <v>0</v>
      </c>
      <c r="M311" s="19">
        <f t="shared" si="42"/>
        <v>0</v>
      </c>
      <c r="N311" s="23">
        <f t="shared" si="44"/>
        <v>0</v>
      </c>
      <c r="O311" s="20">
        <f t="shared" si="43"/>
        <v>0</v>
      </c>
      <c r="P311" s="4">
        <f t="shared" si="45"/>
        <v>0</v>
      </c>
      <c r="Q311" s="242"/>
      <c r="R311" s="82"/>
      <c r="S311" s="15">
        <f t="shared" si="46"/>
        <v>0</v>
      </c>
      <c r="T311" s="19">
        <f t="shared" si="47"/>
        <v>0</v>
      </c>
      <c r="U311" s="15">
        <f t="shared" si="48"/>
        <v>0</v>
      </c>
      <c r="V311" s="15">
        <f t="shared" si="49"/>
        <v>0</v>
      </c>
    </row>
    <row r="312" spans="1:22" x14ac:dyDescent="0.4">
      <c r="A312" s="78"/>
      <c r="B312" s="79"/>
      <c r="C312" s="79"/>
      <c r="D312" s="80"/>
      <c r="E312" s="81"/>
      <c r="F312" s="81"/>
      <c r="G312" s="82"/>
      <c r="H312" s="20">
        <f>IFERROR(SUMIF('4. Student Costs'!$A:$A,$A312,'4. Student Costs'!W:W),"")</f>
        <v>0</v>
      </c>
      <c r="I312" s="15">
        <f>IFERROR(SUMIF('4. Student Costs'!$A:$A,$A312,'4. Student Costs'!X:X),"")</f>
        <v>0</v>
      </c>
      <c r="J312" s="19">
        <f>IFERROR(SUMIF('4. Student Costs'!$A:$A,$A312,'4. Student Costs'!Y:Y),"")</f>
        <v>0</v>
      </c>
      <c r="K312" s="20">
        <f t="shared" si="40"/>
        <v>0</v>
      </c>
      <c r="L312" s="15">
        <f t="shared" si="41"/>
        <v>0</v>
      </c>
      <c r="M312" s="19">
        <f t="shared" si="42"/>
        <v>0</v>
      </c>
      <c r="N312" s="23">
        <f t="shared" si="44"/>
        <v>0</v>
      </c>
      <c r="O312" s="20">
        <f t="shared" si="43"/>
        <v>0</v>
      </c>
      <c r="P312" s="4">
        <f t="shared" si="45"/>
        <v>0</v>
      </c>
      <c r="Q312" s="242"/>
      <c r="R312" s="82"/>
      <c r="S312" s="15">
        <f t="shared" si="46"/>
        <v>0</v>
      </c>
      <c r="T312" s="19">
        <f t="shared" si="47"/>
        <v>0</v>
      </c>
      <c r="U312" s="15">
        <f t="shared" si="48"/>
        <v>0</v>
      </c>
      <c r="V312" s="15">
        <f t="shared" si="49"/>
        <v>0</v>
      </c>
    </row>
    <row r="313" spans="1:22" x14ac:dyDescent="0.4">
      <c r="A313" s="78"/>
      <c r="B313" s="79"/>
      <c r="C313" s="79"/>
      <c r="D313" s="80"/>
      <c r="E313" s="81"/>
      <c r="F313" s="81"/>
      <c r="G313" s="82"/>
      <c r="H313" s="20">
        <f>IFERROR(SUMIF('4. Student Costs'!$A:$A,$A313,'4. Student Costs'!W:W),"")</f>
        <v>0</v>
      </c>
      <c r="I313" s="15">
        <f>IFERROR(SUMIF('4. Student Costs'!$A:$A,$A313,'4. Student Costs'!X:X),"")</f>
        <v>0</v>
      </c>
      <c r="J313" s="19">
        <f>IFERROR(SUMIF('4. Student Costs'!$A:$A,$A313,'4. Student Costs'!Y:Y),"")</f>
        <v>0</v>
      </c>
      <c r="K313" s="20">
        <f t="shared" si="40"/>
        <v>0</v>
      </c>
      <c r="L313" s="15">
        <f t="shared" si="41"/>
        <v>0</v>
      </c>
      <c r="M313" s="19">
        <f t="shared" si="42"/>
        <v>0</v>
      </c>
      <c r="N313" s="23">
        <f t="shared" si="44"/>
        <v>0</v>
      </c>
      <c r="O313" s="20">
        <f t="shared" si="43"/>
        <v>0</v>
      </c>
      <c r="P313" s="4">
        <f t="shared" si="45"/>
        <v>0</v>
      </c>
      <c r="Q313" s="242"/>
      <c r="R313" s="82"/>
      <c r="S313" s="15">
        <f t="shared" si="46"/>
        <v>0</v>
      </c>
      <c r="T313" s="19">
        <f t="shared" si="47"/>
        <v>0</v>
      </c>
      <c r="U313" s="15">
        <f t="shared" si="48"/>
        <v>0</v>
      </c>
      <c r="V313" s="15">
        <f t="shared" si="49"/>
        <v>0</v>
      </c>
    </row>
    <row r="314" spans="1:22" x14ac:dyDescent="0.4">
      <c r="A314" s="78"/>
      <c r="B314" s="79"/>
      <c r="C314" s="79"/>
      <c r="D314" s="80"/>
      <c r="E314" s="81"/>
      <c r="F314" s="81"/>
      <c r="G314" s="82"/>
      <c r="H314" s="20">
        <f>IFERROR(SUMIF('4. Student Costs'!$A:$A,$A314,'4. Student Costs'!W:W),"")</f>
        <v>0</v>
      </c>
      <c r="I314" s="15">
        <f>IFERROR(SUMIF('4. Student Costs'!$A:$A,$A314,'4. Student Costs'!X:X),"")</f>
        <v>0</v>
      </c>
      <c r="J314" s="19">
        <f>IFERROR(SUMIF('4. Student Costs'!$A:$A,$A314,'4. Student Costs'!Y:Y),"")</f>
        <v>0</v>
      </c>
      <c r="K314" s="20">
        <f t="shared" si="40"/>
        <v>0</v>
      </c>
      <c r="L314" s="15">
        <f t="shared" si="41"/>
        <v>0</v>
      </c>
      <c r="M314" s="19">
        <f t="shared" si="42"/>
        <v>0</v>
      </c>
      <c r="N314" s="23">
        <f t="shared" si="44"/>
        <v>0</v>
      </c>
      <c r="O314" s="20">
        <f t="shared" si="43"/>
        <v>0</v>
      </c>
      <c r="P314" s="4">
        <f t="shared" si="45"/>
        <v>0</v>
      </c>
      <c r="Q314" s="242"/>
      <c r="R314" s="82"/>
      <c r="S314" s="15">
        <f t="shared" si="46"/>
        <v>0</v>
      </c>
      <c r="T314" s="19">
        <f t="shared" si="47"/>
        <v>0</v>
      </c>
      <c r="U314" s="15">
        <f t="shared" si="48"/>
        <v>0</v>
      </c>
      <c r="V314" s="15">
        <f t="shared" si="49"/>
        <v>0</v>
      </c>
    </row>
    <row r="315" spans="1:22" x14ac:dyDescent="0.4">
      <c r="A315" s="78"/>
      <c r="B315" s="79"/>
      <c r="C315" s="79"/>
      <c r="D315" s="80"/>
      <c r="E315" s="81"/>
      <c r="F315" s="81"/>
      <c r="G315" s="82"/>
      <c r="H315" s="20">
        <f>IFERROR(SUMIF('4. Student Costs'!$A:$A,$A315,'4. Student Costs'!W:W),"")</f>
        <v>0</v>
      </c>
      <c r="I315" s="15">
        <f>IFERROR(SUMIF('4. Student Costs'!$A:$A,$A315,'4. Student Costs'!X:X),"")</f>
        <v>0</v>
      </c>
      <c r="J315" s="19">
        <f>IFERROR(SUMIF('4. Student Costs'!$A:$A,$A315,'4. Student Costs'!Y:Y),"")</f>
        <v>0</v>
      </c>
      <c r="K315" s="20">
        <f t="shared" si="40"/>
        <v>0</v>
      </c>
      <c r="L315" s="15">
        <f t="shared" si="41"/>
        <v>0</v>
      </c>
      <c r="M315" s="19">
        <f t="shared" si="42"/>
        <v>0</v>
      </c>
      <c r="N315" s="23">
        <f t="shared" si="44"/>
        <v>0</v>
      </c>
      <c r="O315" s="20">
        <f t="shared" si="43"/>
        <v>0</v>
      </c>
      <c r="P315" s="4">
        <f t="shared" si="45"/>
        <v>0</v>
      </c>
      <c r="Q315" s="242"/>
      <c r="R315" s="82"/>
      <c r="S315" s="15">
        <f t="shared" si="46"/>
        <v>0</v>
      </c>
      <c r="T315" s="19">
        <f t="shared" si="47"/>
        <v>0</v>
      </c>
      <c r="U315" s="15">
        <f t="shared" si="48"/>
        <v>0</v>
      </c>
      <c r="V315" s="15">
        <f t="shared" si="49"/>
        <v>0</v>
      </c>
    </row>
    <row r="316" spans="1:22" x14ac:dyDescent="0.4">
      <c r="A316" s="78"/>
      <c r="B316" s="79"/>
      <c r="C316" s="79"/>
      <c r="D316" s="80"/>
      <c r="E316" s="81"/>
      <c r="F316" s="81"/>
      <c r="G316" s="82"/>
      <c r="H316" s="20">
        <f>IFERROR(SUMIF('4. Student Costs'!$A:$A,$A316,'4. Student Costs'!W:W),"")</f>
        <v>0</v>
      </c>
      <c r="I316" s="15">
        <f>IFERROR(SUMIF('4. Student Costs'!$A:$A,$A316,'4. Student Costs'!X:X),"")</f>
        <v>0</v>
      </c>
      <c r="J316" s="19">
        <f>IFERROR(SUMIF('4. Student Costs'!$A:$A,$A316,'4. Student Costs'!Y:Y),"")</f>
        <v>0</v>
      </c>
      <c r="K316" s="20">
        <f t="shared" si="40"/>
        <v>0</v>
      </c>
      <c r="L316" s="15">
        <f t="shared" si="41"/>
        <v>0</v>
      </c>
      <c r="M316" s="19">
        <f t="shared" si="42"/>
        <v>0</v>
      </c>
      <c r="N316" s="23">
        <f t="shared" si="44"/>
        <v>0</v>
      </c>
      <c r="O316" s="20">
        <f t="shared" si="43"/>
        <v>0</v>
      </c>
      <c r="P316" s="4">
        <f t="shared" si="45"/>
        <v>0</v>
      </c>
      <c r="Q316" s="242"/>
      <c r="R316" s="82"/>
      <c r="S316" s="15">
        <f t="shared" si="46"/>
        <v>0</v>
      </c>
      <c r="T316" s="19">
        <f t="shared" si="47"/>
        <v>0</v>
      </c>
      <c r="U316" s="15">
        <f t="shared" si="48"/>
        <v>0</v>
      </c>
      <c r="V316" s="15">
        <f t="shared" si="49"/>
        <v>0</v>
      </c>
    </row>
    <row r="317" spans="1:22" x14ac:dyDescent="0.4">
      <c r="A317" s="78"/>
      <c r="B317" s="79"/>
      <c r="C317" s="79"/>
      <c r="D317" s="80"/>
      <c r="E317" s="81"/>
      <c r="F317" s="81"/>
      <c r="G317" s="82"/>
      <c r="H317" s="20">
        <f>IFERROR(SUMIF('4. Student Costs'!$A:$A,$A317,'4. Student Costs'!W:W),"")</f>
        <v>0</v>
      </c>
      <c r="I317" s="15">
        <f>IFERROR(SUMIF('4. Student Costs'!$A:$A,$A317,'4. Student Costs'!X:X),"")</f>
        <v>0</v>
      </c>
      <c r="J317" s="19">
        <f>IFERROR(SUMIF('4. Student Costs'!$A:$A,$A317,'4. Student Costs'!Y:Y),"")</f>
        <v>0</v>
      </c>
      <c r="K317" s="20">
        <f t="shared" si="40"/>
        <v>0</v>
      </c>
      <c r="L317" s="15">
        <f t="shared" si="41"/>
        <v>0</v>
      </c>
      <c r="M317" s="19">
        <f t="shared" si="42"/>
        <v>0</v>
      </c>
      <c r="N317" s="23">
        <f t="shared" si="44"/>
        <v>0</v>
      </c>
      <c r="O317" s="20">
        <f t="shared" si="43"/>
        <v>0</v>
      </c>
      <c r="P317" s="4">
        <f t="shared" si="45"/>
        <v>0</v>
      </c>
      <c r="Q317" s="242"/>
      <c r="R317" s="82"/>
      <c r="S317" s="15">
        <f t="shared" si="46"/>
        <v>0</v>
      </c>
      <c r="T317" s="19">
        <f t="shared" si="47"/>
        <v>0</v>
      </c>
      <c r="U317" s="15">
        <f t="shared" si="48"/>
        <v>0</v>
      </c>
      <c r="V317" s="15">
        <f t="shared" si="49"/>
        <v>0</v>
      </c>
    </row>
    <row r="318" spans="1:22" x14ac:dyDescent="0.4">
      <c r="A318" s="78"/>
      <c r="B318" s="79"/>
      <c r="C318" s="79"/>
      <c r="D318" s="80"/>
      <c r="E318" s="81"/>
      <c r="F318" s="81"/>
      <c r="G318" s="82"/>
      <c r="H318" s="20">
        <f>IFERROR(SUMIF('4. Student Costs'!$A:$A,$A318,'4. Student Costs'!W:W),"")</f>
        <v>0</v>
      </c>
      <c r="I318" s="15">
        <f>IFERROR(SUMIF('4. Student Costs'!$A:$A,$A318,'4. Student Costs'!X:X),"")</f>
        <v>0</v>
      </c>
      <c r="J318" s="19">
        <f>IFERROR(SUMIF('4. Student Costs'!$A:$A,$A318,'4. Student Costs'!Y:Y),"")</f>
        <v>0</v>
      </c>
      <c r="K318" s="20">
        <f t="shared" si="40"/>
        <v>0</v>
      </c>
      <c r="L318" s="15">
        <f t="shared" si="41"/>
        <v>0</v>
      </c>
      <c r="M318" s="19">
        <f t="shared" si="42"/>
        <v>0</v>
      </c>
      <c r="N318" s="23">
        <f t="shared" si="44"/>
        <v>0</v>
      </c>
      <c r="O318" s="20">
        <f t="shared" si="43"/>
        <v>0</v>
      </c>
      <c r="P318" s="4">
        <f t="shared" si="45"/>
        <v>0</v>
      </c>
      <c r="Q318" s="242"/>
      <c r="R318" s="82"/>
      <c r="S318" s="15">
        <f t="shared" si="46"/>
        <v>0</v>
      </c>
      <c r="T318" s="19">
        <f t="shared" si="47"/>
        <v>0</v>
      </c>
      <c r="U318" s="15">
        <f t="shared" si="48"/>
        <v>0</v>
      </c>
      <c r="V318" s="15">
        <f t="shared" si="49"/>
        <v>0</v>
      </c>
    </row>
    <row r="319" spans="1:22" x14ac:dyDescent="0.4">
      <c r="A319" s="78"/>
      <c r="B319" s="79"/>
      <c r="C319" s="79"/>
      <c r="D319" s="80"/>
      <c r="E319" s="81"/>
      <c r="F319" s="81"/>
      <c r="G319" s="82"/>
      <c r="H319" s="20">
        <f>IFERROR(SUMIF('4. Student Costs'!$A:$A,$A319,'4. Student Costs'!W:W),"")</f>
        <v>0</v>
      </c>
      <c r="I319" s="15">
        <f>IFERROR(SUMIF('4. Student Costs'!$A:$A,$A319,'4. Student Costs'!X:X),"")</f>
        <v>0</v>
      </c>
      <c r="J319" s="19">
        <f>IFERROR(SUMIF('4. Student Costs'!$A:$A,$A319,'4. Student Costs'!Y:Y),"")</f>
        <v>0</v>
      </c>
      <c r="K319" s="20">
        <f t="shared" si="40"/>
        <v>0</v>
      </c>
      <c r="L319" s="15">
        <f t="shared" si="41"/>
        <v>0</v>
      </c>
      <c r="M319" s="19">
        <f t="shared" si="42"/>
        <v>0</v>
      </c>
      <c r="N319" s="23">
        <f t="shared" si="44"/>
        <v>0</v>
      </c>
      <c r="O319" s="20">
        <f t="shared" si="43"/>
        <v>0</v>
      </c>
      <c r="P319" s="4">
        <f t="shared" si="45"/>
        <v>0</v>
      </c>
      <c r="Q319" s="242"/>
      <c r="R319" s="82"/>
      <c r="S319" s="15">
        <f t="shared" si="46"/>
        <v>0</v>
      </c>
      <c r="T319" s="19">
        <f t="shared" si="47"/>
        <v>0</v>
      </c>
      <c r="U319" s="15">
        <f t="shared" si="48"/>
        <v>0</v>
      </c>
      <c r="V319" s="15">
        <f t="shared" si="49"/>
        <v>0</v>
      </c>
    </row>
    <row r="320" spans="1:22" x14ac:dyDescent="0.4">
      <c r="A320" s="78"/>
      <c r="B320" s="79"/>
      <c r="C320" s="79"/>
      <c r="D320" s="80"/>
      <c r="E320" s="81"/>
      <c r="F320" s="81"/>
      <c r="G320" s="82"/>
      <c r="H320" s="20">
        <f>IFERROR(SUMIF('4. Student Costs'!$A:$A,$A320,'4. Student Costs'!W:W),"")</f>
        <v>0</v>
      </c>
      <c r="I320" s="15">
        <f>IFERROR(SUMIF('4. Student Costs'!$A:$A,$A320,'4. Student Costs'!X:X),"")</f>
        <v>0</v>
      </c>
      <c r="J320" s="19">
        <f>IFERROR(SUMIF('4. Student Costs'!$A:$A,$A320,'4. Student Costs'!Y:Y),"")</f>
        <v>0</v>
      </c>
      <c r="K320" s="20">
        <f t="shared" si="40"/>
        <v>0</v>
      </c>
      <c r="L320" s="15">
        <f t="shared" si="41"/>
        <v>0</v>
      </c>
      <c r="M320" s="19">
        <f t="shared" si="42"/>
        <v>0</v>
      </c>
      <c r="N320" s="23">
        <f t="shared" si="44"/>
        <v>0</v>
      </c>
      <c r="O320" s="20">
        <f t="shared" si="43"/>
        <v>0</v>
      </c>
      <c r="P320" s="4">
        <f t="shared" si="45"/>
        <v>0</v>
      </c>
      <c r="Q320" s="242"/>
      <c r="R320" s="82"/>
      <c r="S320" s="15">
        <f t="shared" si="46"/>
        <v>0</v>
      </c>
      <c r="T320" s="19">
        <f t="shared" si="47"/>
        <v>0</v>
      </c>
      <c r="U320" s="15">
        <f t="shared" si="48"/>
        <v>0</v>
      </c>
      <c r="V320" s="15">
        <f t="shared" si="49"/>
        <v>0</v>
      </c>
    </row>
    <row r="321" spans="1:22" x14ac:dyDescent="0.4">
      <c r="A321" s="78"/>
      <c r="B321" s="79"/>
      <c r="C321" s="79"/>
      <c r="D321" s="80"/>
      <c r="E321" s="81"/>
      <c r="F321" s="81"/>
      <c r="G321" s="82"/>
      <c r="H321" s="20">
        <f>IFERROR(SUMIF('4. Student Costs'!$A:$A,$A321,'4. Student Costs'!W:W),"")</f>
        <v>0</v>
      </c>
      <c r="I321" s="15">
        <f>IFERROR(SUMIF('4. Student Costs'!$A:$A,$A321,'4. Student Costs'!X:X),"")</f>
        <v>0</v>
      </c>
      <c r="J321" s="19">
        <f>IFERROR(SUMIF('4. Student Costs'!$A:$A,$A321,'4. Student Costs'!Y:Y),"")</f>
        <v>0</v>
      </c>
      <c r="K321" s="20">
        <f t="shared" si="40"/>
        <v>0</v>
      </c>
      <c r="L321" s="15">
        <f t="shared" si="41"/>
        <v>0</v>
      </c>
      <c r="M321" s="19">
        <f t="shared" si="42"/>
        <v>0</v>
      </c>
      <c r="N321" s="23">
        <f t="shared" si="44"/>
        <v>0</v>
      </c>
      <c r="O321" s="20">
        <f t="shared" si="43"/>
        <v>0</v>
      </c>
      <c r="P321" s="4">
        <f t="shared" si="45"/>
        <v>0</v>
      </c>
      <c r="Q321" s="242"/>
      <c r="R321" s="82"/>
      <c r="S321" s="15">
        <f t="shared" si="46"/>
        <v>0</v>
      </c>
      <c r="T321" s="19">
        <f t="shared" si="47"/>
        <v>0</v>
      </c>
      <c r="U321" s="15">
        <f t="shared" si="48"/>
        <v>0</v>
      </c>
      <c r="V321" s="15">
        <f t="shared" si="49"/>
        <v>0</v>
      </c>
    </row>
    <row r="322" spans="1:22" x14ac:dyDescent="0.4">
      <c r="A322" s="78"/>
      <c r="B322" s="79"/>
      <c r="C322" s="79"/>
      <c r="D322" s="80"/>
      <c r="E322" s="81"/>
      <c r="F322" s="81"/>
      <c r="G322" s="82"/>
      <c r="H322" s="20">
        <f>IFERROR(SUMIF('4. Student Costs'!$A:$A,$A322,'4. Student Costs'!W:W),"")</f>
        <v>0</v>
      </c>
      <c r="I322" s="15">
        <f>IFERROR(SUMIF('4. Student Costs'!$A:$A,$A322,'4. Student Costs'!X:X),"")</f>
        <v>0</v>
      </c>
      <c r="J322" s="19">
        <f>IFERROR(SUMIF('4. Student Costs'!$A:$A,$A322,'4. Student Costs'!Y:Y),"")</f>
        <v>0</v>
      </c>
      <c r="K322" s="20">
        <f t="shared" si="40"/>
        <v>0</v>
      </c>
      <c r="L322" s="15">
        <f t="shared" si="41"/>
        <v>0</v>
      </c>
      <c r="M322" s="19">
        <f t="shared" si="42"/>
        <v>0</v>
      </c>
      <c r="N322" s="23">
        <f t="shared" si="44"/>
        <v>0</v>
      </c>
      <c r="O322" s="20">
        <f t="shared" si="43"/>
        <v>0</v>
      </c>
      <c r="P322" s="4">
        <f t="shared" si="45"/>
        <v>0</v>
      </c>
      <c r="Q322" s="242"/>
      <c r="R322" s="82"/>
      <c r="S322" s="15">
        <f t="shared" si="46"/>
        <v>0</v>
      </c>
      <c r="T322" s="19">
        <f t="shared" si="47"/>
        <v>0</v>
      </c>
      <c r="U322" s="15">
        <f t="shared" si="48"/>
        <v>0</v>
      </c>
      <c r="V322" s="15">
        <f t="shared" si="49"/>
        <v>0</v>
      </c>
    </row>
    <row r="323" spans="1:22" x14ac:dyDescent="0.4">
      <c r="A323" s="78"/>
      <c r="B323" s="79"/>
      <c r="C323" s="79"/>
      <c r="D323" s="80"/>
      <c r="E323" s="81"/>
      <c r="F323" s="81"/>
      <c r="G323" s="82"/>
      <c r="H323" s="20">
        <f>IFERROR(SUMIF('4. Student Costs'!$A:$A,$A323,'4. Student Costs'!W:W),"")</f>
        <v>0</v>
      </c>
      <c r="I323" s="15">
        <f>IFERROR(SUMIF('4. Student Costs'!$A:$A,$A323,'4. Student Costs'!X:X),"")</f>
        <v>0</v>
      </c>
      <c r="J323" s="19">
        <f>IFERROR(SUMIF('4. Student Costs'!$A:$A,$A323,'4. Student Costs'!Y:Y),"")</f>
        <v>0</v>
      </c>
      <c r="K323" s="20">
        <f t="shared" si="40"/>
        <v>0</v>
      </c>
      <c r="L323" s="15">
        <f t="shared" si="41"/>
        <v>0</v>
      </c>
      <c r="M323" s="19">
        <f t="shared" si="42"/>
        <v>0</v>
      </c>
      <c r="N323" s="23">
        <f t="shared" si="44"/>
        <v>0</v>
      </c>
      <c r="O323" s="20">
        <f t="shared" si="43"/>
        <v>0</v>
      </c>
      <c r="P323" s="4">
        <f t="shared" si="45"/>
        <v>0</v>
      </c>
      <c r="Q323" s="242"/>
      <c r="R323" s="82"/>
      <c r="S323" s="15">
        <f t="shared" si="46"/>
        <v>0</v>
      </c>
      <c r="T323" s="19">
        <f t="shared" si="47"/>
        <v>0</v>
      </c>
      <c r="U323" s="15">
        <f t="shared" si="48"/>
        <v>0</v>
      </c>
      <c r="V323" s="15">
        <f t="shared" si="49"/>
        <v>0</v>
      </c>
    </row>
    <row r="324" spans="1:22" x14ac:dyDescent="0.4">
      <c r="A324" s="78"/>
      <c r="B324" s="79"/>
      <c r="C324" s="79"/>
      <c r="D324" s="80"/>
      <c r="E324" s="81"/>
      <c r="F324" s="81"/>
      <c r="G324" s="82"/>
      <c r="H324" s="20">
        <f>IFERROR(SUMIF('4. Student Costs'!$A:$A,$A324,'4. Student Costs'!W:W),"")</f>
        <v>0</v>
      </c>
      <c r="I324" s="15">
        <f>IFERROR(SUMIF('4. Student Costs'!$A:$A,$A324,'4. Student Costs'!X:X),"")</f>
        <v>0</v>
      </c>
      <c r="J324" s="19">
        <f>IFERROR(SUMIF('4. Student Costs'!$A:$A,$A324,'4. Student Costs'!Y:Y),"")</f>
        <v>0</v>
      </c>
      <c r="K324" s="20">
        <f t="shared" si="40"/>
        <v>0</v>
      </c>
      <c r="L324" s="15">
        <f t="shared" si="41"/>
        <v>0</v>
      </c>
      <c r="M324" s="19">
        <f t="shared" si="42"/>
        <v>0</v>
      </c>
      <c r="N324" s="23">
        <f t="shared" si="44"/>
        <v>0</v>
      </c>
      <c r="O324" s="20">
        <f t="shared" si="43"/>
        <v>0</v>
      </c>
      <c r="P324" s="4">
        <f t="shared" si="45"/>
        <v>0</v>
      </c>
      <c r="Q324" s="242"/>
      <c r="R324" s="82"/>
      <c r="S324" s="15">
        <f t="shared" si="46"/>
        <v>0</v>
      </c>
      <c r="T324" s="19">
        <f t="shared" si="47"/>
        <v>0</v>
      </c>
      <c r="U324" s="15">
        <f t="shared" si="48"/>
        <v>0</v>
      </c>
      <c r="V324" s="15">
        <f t="shared" si="49"/>
        <v>0</v>
      </c>
    </row>
    <row r="325" spans="1:22" x14ac:dyDescent="0.4">
      <c r="A325" s="78"/>
      <c r="B325" s="79"/>
      <c r="C325" s="79"/>
      <c r="D325" s="80"/>
      <c r="E325" s="81"/>
      <c r="F325" s="81"/>
      <c r="G325" s="82"/>
      <c r="H325" s="20">
        <f>IFERROR(SUMIF('4. Student Costs'!$A:$A,$A325,'4. Student Costs'!W:W),"")</f>
        <v>0</v>
      </c>
      <c r="I325" s="15">
        <f>IFERROR(SUMIF('4. Student Costs'!$A:$A,$A325,'4. Student Costs'!X:X),"")</f>
        <v>0</v>
      </c>
      <c r="J325" s="19">
        <f>IFERROR(SUMIF('4. Student Costs'!$A:$A,$A325,'4. Student Costs'!Y:Y),"")</f>
        <v>0</v>
      </c>
      <c r="K325" s="20">
        <f t="shared" si="40"/>
        <v>0</v>
      </c>
      <c r="L325" s="15">
        <f t="shared" si="41"/>
        <v>0</v>
      </c>
      <c r="M325" s="19">
        <f t="shared" si="42"/>
        <v>0</v>
      </c>
      <c r="N325" s="23">
        <f t="shared" si="44"/>
        <v>0</v>
      </c>
      <c r="O325" s="20">
        <f t="shared" si="43"/>
        <v>0</v>
      </c>
      <c r="P325" s="4">
        <f t="shared" si="45"/>
        <v>0</v>
      </c>
      <c r="Q325" s="242"/>
      <c r="R325" s="82"/>
      <c r="S325" s="15">
        <f t="shared" si="46"/>
        <v>0</v>
      </c>
      <c r="T325" s="19">
        <f t="shared" si="47"/>
        <v>0</v>
      </c>
      <c r="U325" s="15">
        <f t="shared" si="48"/>
        <v>0</v>
      </c>
      <c r="V325" s="15">
        <f t="shared" si="49"/>
        <v>0</v>
      </c>
    </row>
    <row r="326" spans="1:22" x14ac:dyDescent="0.4">
      <c r="A326" s="78"/>
      <c r="B326" s="79"/>
      <c r="C326" s="79"/>
      <c r="D326" s="80"/>
      <c r="E326" s="81"/>
      <c r="F326" s="81"/>
      <c r="G326" s="82"/>
      <c r="H326" s="20">
        <f>IFERROR(SUMIF('4. Student Costs'!$A:$A,$A326,'4. Student Costs'!W:W),"")</f>
        <v>0</v>
      </c>
      <c r="I326" s="15">
        <f>IFERROR(SUMIF('4. Student Costs'!$A:$A,$A326,'4. Student Costs'!X:X),"")</f>
        <v>0</v>
      </c>
      <c r="J326" s="19">
        <f>IFERROR(SUMIF('4. Student Costs'!$A:$A,$A326,'4. Student Costs'!Y:Y),"")</f>
        <v>0</v>
      </c>
      <c r="K326" s="20">
        <f t="shared" si="40"/>
        <v>0</v>
      </c>
      <c r="L326" s="15">
        <f t="shared" si="41"/>
        <v>0</v>
      </c>
      <c r="M326" s="19">
        <f t="shared" si="42"/>
        <v>0</v>
      </c>
      <c r="N326" s="23">
        <f t="shared" si="44"/>
        <v>0</v>
      </c>
      <c r="O326" s="20">
        <f t="shared" si="43"/>
        <v>0</v>
      </c>
      <c r="P326" s="4">
        <f t="shared" si="45"/>
        <v>0</v>
      </c>
      <c r="Q326" s="242"/>
      <c r="R326" s="82"/>
      <c r="S326" s="15">
        <f t="shared" si="46"/>
        <v>0</v>
      </c>
      <c r="T326" s="19">
        <f t="shared" si="47"/>
        <v>0</v>
      </c>
      <c r="U326" s="15">
        <f t="shared" si="48"/>
        <v>0</v>
      </c>
      <c r="V326" s="15">
        <f t="shared" si="49"/>
        <v>0</v>
      </c>
    </row>
    <row r="327" spans="1:22" x14ac:dyDescent="0.4">
      <c r="A327" s="78"/>
      <c r="B327" s="79"/>
      <c r="C327" s="79"/>
      <c r="D327" s="80"/>
      <c r="E327" s="81"/>
      <c r="F327" s="81"/>
      <c r="G327" s="82"/>
      <c r="H327" s="20">
        <f>IFERROR(SUMIF('4. Student Costs'!$A:$A,$A327,'4. Student Costs'!W:W),"")</f>
        <v>0</v>
      </c>
      <c r="I327" s="15">
        <f>IFERROR(SUMIF('4. Student Costs'!$A:$A,$A327,'4. Student Costs'!X:X),"")</f>
        <v>0</v>
      </c>
      <c r="J327" s="19">
        <f>IFERROR(SUMIF('4. Student Costs'!$A:$A,$A327,'4. Student Costs'!Y:Y),"")</f>
        <v>0</v>
      </c>
      <c r="K327" s="20">
        <f t="shared" si="40"/>
        <v>0</v>
      </c>
      <c r="L327" s="15">
        <f t="shared" si="41"/>
        <v>0</v>
      </c>
      <c r="M327" s="19">
        <f t="shared" si="42"/>
        <v>0</v>
      </c>
      <c r="N327" s="23">
        <f t="shared" si="44"/>
        <v>0</v>
      </c>
      <c r="O327" s="20">
        <f t="shared" si="43"/>
        <v>0</v>
      </c>
      <c r="P327" s="4">
        <f t="shared" si="45"/>
        <v>0</v>
      </c>
      <c r="Q327" s="242"/>
      <c r="R327" s="82"/>
      <c r="S327" s="15">
        <f t="shared" si="46"/>
        <v>0</v>
      </c>
      <c r="T327" s="19">
        <f t="shared" si="47"/>
        <v>0</v>
      </c>
      <c r="U327" s="15">
        <f t="shared" si="48"/>
        <v>0</v>
      </c>
      <c r="V327" s="15">
        <f t="shared" si="49"/>
        <v>0</v>
      </c>
    </row>
    <row r="328" spans="1:22" x14ac:dyDescent="0.4">
      <c r="A328" s="78"/>
      <c r="B328" s="79"/>
      <c r="C328" s="79"/>
      <c r="D328" s="80"/>
      <c r="E328" s="81"/>
      <c r="F328" s="81"/>
      <c r="G328" s="82"/>
      <c r="H328" s="20">
        <f>IFERROR(SUMIF('4. Student Costs'!$A:$A,$A328,'4. Student Costs'!W:W),"")</f>
        <v>0</v>
      </c>
      <c r="I328" s="15">
        <f>IFERROR(SUMIF('4. Student Costs'!$A:$A,$A328,'4. Student Costs'!X:X),"")</f>
        <v>0</v>
      </c>
      <c r="J328" s="19">
        <f>IFERROR(SUMIF('4. Student Costs'!$A:$A,$A328,'4. Student Costs'!Y:Y),"")</f>
        <v>0</v>
      </c>
      <c r="K328" s="20">
        <f t="shared" si="40"/>
        <v>0</v>
      </c>
      <c r="L328" s="15">
        <f t="shared" si="41"/>
        <v>0</v>
      </c>
      <c r="M328" s="19">
        <f t="shared" si="42"/>
        <v>0</v>
      </c>
      <c r="N328" s="23">
        <f t="shared" si="44"/>
        <v>0</v>
      </c>
      <c r="O328" s="20">
        <f t="shared" si="43"/>
        <v>0</v>
      </c>
      <c r="P328" s="4">
        <f t="shared" si="45"/>
        <v>0</v>
      </c>
      <c r="Q328" s="242"/>
      <c r="R328" s="82"/>
      <c r="S328" s="15">
        <f t="shared" si="46"/>
        <v>0</v>
      </c>
      <c r="T328" s="19">
        <f t="shared" si="47"/>
        <v>0</v>
      </c>
      <c r="U328" s="15">
        <f t="shared" si="48"/>
        <v>0</v>
      </c>
      <c r="V328" s="15">
        <f t="shared" si="49"/>
        <v>0</v>
      </c>
    </row>
    <row r="329" spans="1:22" x14ac:dyDescent="0.4">
      <c r="A329" s="78"/>
      <c r="B329" s="79"/>
      <c r="C329" s="79"/>
      <c r="D329" s="80"/>
      <c r="E329" s="81"/>
      <c r="F329" s="81"/>
      <c r="G329" s="82"/>
      <c r="H329" s="20">
        <f>IFERROR(SUMIF('4. Student Costs'!$A:$A,$A329,'4. Student Costs'!W:W),"")</f>
        <v>0</v>
      </c>
      <c r="I329" s="15">
        <f>IFERROR(SUMIF('4. Student Costs'!$A:$A,$A329,'4. Student Costs'!X:X),"")</f>
        <v>0</v>
      </c>
      <c r="J329" s="19">
        <f>IFERROR(SUMIF('4. Student Costs'!$A:$A,$A329,'4. Student Costs'!Y:Y),"")</f>
        <v>0</v>
      </c>
      <c r="K329" s="20">
        <f t="shared" si="40"/>
        <v>0</v>
      </c>
      <c r="L329" s="15">
        <f t="shared" si="41"/>
        <v>0</v>
      </c>
      <c r="M329" s="19">
        <f t="shared" si="42"/>
        <v>0</v>
      </c>
      <c r="N329" s="23">
        <f t="shared" si="44"/>
        <v>0</v>
      </c>
      <c r="O329" s="20">
        <f t="shared" si="43"/>
        <v>0</v>
      </c>
      <c r="P329" s="4">
        <f t="shared" si="45"/>
        <v>0</v>
      </c>
      <c r="Q329" s="242"/>
      <c r="R329" s="82"/>
      <c r="S329" s="15">
        <f t="shared" si="46"/>
        <v>0</v>
      </c>
      <c r="T329" s="19">
        <f t="shared" si="47"/>
        <v>0</v>
      </c>
      <c r="U329" s="15">
        <f t="shared" si="48"/>
        <v>0</v>
      </c>
      <c r="V329" s="15">
        <f t="shared" si="49"/>
        <v>0</v>
      </c>
    </row>
    <row r="330" spans="1:22" x14ac:dyDescent="0.4">
      <c r="A330" s="78"/>
      <c r="B330" s="79"/>
      <c r="C330" s="79"/>
      <c r="D330" s="80"/>
      <c r="E330" s="81"/>
      <c r="F330" s="81"/>
      <c r="G330" s="82"/>
      <c r="H330" s="20">
        <f>IFERROR(SUMIF('4. Student Costs'!$A:$A,$A330,'4. Student Costs'!W:W),"")</f>
        <v>0</v>
      </c>
      <c r="I330" s="15">
        <f>IFERROR(SUMIF('4. Student Costs'!$A:$A,$A330,'4. Student Costs'!X:X),"")</f>
        <v>0</v>
      </c>
      <c r="J330" s="19">
        <f>IFERROR(SUMIF('4. Student Costs'!$A:$A,$A330,'4. Student Costs'!Y:Y),"")</f>
        <v>0</v>
      </c>
      <c r="K330" s="20">
        <f t="shared" si="40"/>
        <v>0</v>
      </c>
      <c r="L330" s="15">
        <f t="shared" si="41"/>
        <v>0</v>
      </c>
      <c r="M330" s="19">
        <f t="shared" si="42"/>
        <v>0</v>
      </c>
      <c r="N330" s="23">
        <f t="shared" si="44"/>
        <v>0</v>
      </c>
      <c r="O330" s="20">
        <f t="shared" si="43"/>
        <v>0</v>
      </c>
      <c r="P330" s="4">
        <f t="shared" si="45"/>
        <v>0</v>
      </c>
      <c r="Q330" s="242"/>
      <c r="R330" s="82"/>
      <c r="S330" s="15">
        <f t="shared" si="46"/>
        <v>0</v>
      </c>
      <c r="T330" s="19">
        <f t="shared" si="47"/>
        <v>0</v>
      </c>
      <c r="U330" s="15">
        <f t="shared" si="48"/>
        <v>0</v>
      </c>
      <c r="V330" s="15">
        <f t="shared" si="49"/>
        <v>0</v>
      </c>
    </row>
    <row r="331" spans="1:22" x14ac:dyDescent="0.4">
      <c r="A331" s="78"/>
      <c r="B331" s="79"/>
      <c r="C331" s="79"/>
      <c r="D331" s="80"/>
      <c r="E331" s="81"/>
      <c r="F331" s="81"/>
      <c r="G331" s="82"/>
      <c r="H331" s="20">
        <f>IFERROR(SUMIF('4. Student Costs'!$A:$A,$A331,'4. Student Costs'!W:W),"")</f>
        <v>0</v>
      </c>
      <c r="I331" s="15">
        <f>IFERROR(SUMIF('4. Student Costs'!$A:$A,$A331,'4. Student Costs'!X:X),"")</f>
        <v>0</v>
      </c>
      <c r="J331" s="19">
        <f>IFERROR(SUMIF('4. Student Costs'!$A:$A,$A331,'4. Student Costs'!Y:Y),"")</f>
        <v>0</v>
      </c>
      <c r="K331" s="20">
        <f t="shared" si="40"/>
        <v>0</v>
      </c>
      <c r="L331" s="15">
        <f t="shared" si="41"/>
        <v>0</v>
      </c>
      <c r="M331" s="19">
        <f t="shared" si="42"/>
        <v>0</v>
      </c>
      <c r="N331" s="23">
        <f t="shared" si="44"/>
        <v>0</v>
      </c>
      <c r="O331" s="20">
        <f t="shared" si="43"/>
        <v>0</v>
      </c>
      <c r="P331" s="4">
        <f t="shared" si="45"/>
        <v>0</v>
      </c>
      <c r="Q331" s="242"/>
      <c r="R331" s="82"/>
      <c r="S331" s="15">
        <f t="shared" si="46"/>
        <v>0</v>
      </c>
      <c r="T331" s="19">
        <f t="shared" si="47"/>
        <v>0</v>
      </c>
      <c r="U331" s="15">
        <f t="shared" si="48"/>
        <v>0</v>
      </c>
      <c r="V331" s="15">
        <f t="shared" si="49"/>
        <v>0</v>
      </c>
    </row>
    <row r="332" spans="1:22" x14ac:dyDescent="0.4">
      <c r="A332" s="78"/>
      <c r="B332" s="79"/>
      <c r="C332" s="79"/>
      <c r="D332" s="80"/>
      <c r="E332" s="81"/>
      <c r="F332" s="81"/>
      <c r="G332" s="82"/>
      <c r="H332" s="20">
        <f>IFERROR(SUMIF('4. Student Costs'!$A:$A,$A332,'4. Student Costs'!W:W),"")</f>
        <v>0</v>
      </c>
      <c r="I332" s="15">
        <f>IFERROR(SUMIF('4. Student Costs'!$A:$A,$A332,'4. Student Costs'!X:X),"")</f>
        <v>0</v>
      </c>
      <c r="J332" s="19">
        <f>IFERROR(SUMIF('4. Student Costs'!$A:$A,$A332,'4. Student Costs'!Y:Y),"")</f>
        <v>0</v>
      </c>
      <c r="K332" s="20">
        <f t="shared" ref="K332:K395" si="50">IFERROR($G332*rate_ss_aid,0)</f>
        <v>0</v>
      </c>
      <c r="L332" s="15">
        <f t="shared" ref="L332:L395" si="51">IFERROR($G332*rate_ss_local,0)</f>
        <v>0</v>
      </c>
      <c r="M332" s="19">
        <f t="shared" ref="M332:M395" si="52">IFERROR($G332*rate_ss_grant,0)</f>
        <v>0</v>
      </c>
      <c r="N332" s="23">
        <f t="shared" si="44"/>
        <v>0</v>
      </c>
      <c r="O332" s="20">
        <f t="shared" ref="O332:O395" si="53">IFERROR(ROUND((H332+K332)*sped_rate,2),0)</f>
        <v>0</v>
      </c>
      <c r="P332" s="4">
        <f t="shared" si="45"/>
        <v>0</v>
      </c>
      <c r="Q332" s="242"/>
      <c r="R332" s="82"/>
      <c r="S332" s="15">
        <f t="shared" si="46"/>
        <v>0</v>
      </c>
      <c r="T332" s="19">
        <f t="shared" si="47"/>
        <v>0</v>
      </c>
      <c r="U332" s="15">
        <f t="shared" si="48"/>
        <v>0</v>
      </c>
      <c r="V332" s="15">
        <f t="shared" si="49"/>
        <v>0</v>
      </c>
    </row>
    <row r="333" spans="1:22" x14ac:dyDescent="0.4">
      <c r="A333" s="78"/>
      <c r="B333" s="79"/>
      <c r="C333" s="79"/>
      <c r="D333" s="80"/>
      <c r="E333" s="81"/>
      <c r="F333" s="81"/>
      <c r="G333" s="82"/>
      <c r="H333" s="20">
        <f>IFERROR(SUMIF('4. Student Costs'!$A:$A,$A333,'4. Student Costs'!W:W),"")</f>
        <v>0</v>
      </c>
      <c r="I333" s="15">
        <f>IFERROR(SUMIF('4. Student Costs'!$A:$A,$A333,'4. Student Costs'!X:X),"")</f>
        <v>0</v>
      </c>
      <c r="J333" s="19">
        <f>IFERROR(SUMIF('4. Student Costs'!$A:$A,$A333,'4. Student Costs'!Y:Y),"")</f>
        <v>0</v>
      </c>
      <c r="K333" s="20">
        <f t="shared" si="50"/>
        <v>0</v>
      </c>
      <c r="L333" s="15">
        <f t="shared" si="51"/>
        <v>0</v>
      </c>
      <c r="M333" s="19">
        <f t="shared" si="52"/>
        <v>0</v>
      </c>
      <c r="N333" s="23">
        <f t="shared" ref="N333:N396" si="54">SUM(H333:M333)</f>
        <v>0</v>
      </c>
      <c r="O333" s="20">
        <f t="shared" si="53"/>
        <v>0</v>
      </c>
      <c r="P333" s="4">
        <f t="shared" ref="P333:P396" si="55">J333+M333</f>
        <v>0</v>
      </c>
      <c r="Q333" s="242"/>
      <c r="R333" s="82"/>
      <c r="S333" s="15">
        <f t="shared" ref="S333:S396" si="56">SUM(O333:R333)</f>
        <v>0</v>
      </c>
      <c r="T333" s="19">
        <f t="shared" ref="T333:T396" si="57">MAX(0,S333-30000)</f>
        <v>0</v>
      </c>
      <c r="U333" s="15">
        <f t="shared" ref="U333:U396" si="58">MAX(N333-T333-30000,0)</f>
        <v>0</v>
      </c>
      <c r="V333" s="15">
        <f t="shared" ref="V333:V396" si="59">ROUND(U333*0.9,2)</f>
        <v>0</v>
      </c>
    </row>
    <row r="334" spans="1:22" x14ac:dyDescent="0.4">
      <c r="A334" s="78"/>
      <c r="B334" s="79"/>
      <c r="C334" s="79"/>
      <c r="D334" s="80"/>
      <c r="E334" s="81"/>
      <c r="F334" s="81"/>
      <c r="G334" s="82"/>
      <c r="H334" s="20">
        <f>IFERROR(SUMIF('4. Student Costs'!$A:$A,$A334,'4. Student Costs'!W:W),"")</f>
        <v>0</v>
      </c>
      <c r="I334" s="15">
        <f>IFERROR(SUMIF('4. Student Costs'!$A:$A,$A334,'4. Student Costs'!X:X),"")</f>
        <v>0</v>
      </c>
      <c r="J334" s="19">
        <f>IFERROR(SUMIF('4. Student Costs'!$A:$A,$A334,'4. Student Costs'!Y:Y),"")</f>
        <v>0</v>
      </c>
      <c r="K334" s="20">
        <f t="shared" si="50"/>
        <v>0</v>
      </c>
      <c r="L334" s="15">
        <f t="shared" si="51"/>
        <v>0</v>
      </c>
      <c r="M334" s="19">
        <f t="shared" si="52"/>
        <v>0</v>
      </c>
      <c r="N334" s="23">
        <f t="shared" si="54"/>
        <v>0</v>
      </c>
      <c r="O334" s="20">
        <f t="shared" si="53"/>
        <v>0</v>
      </c>
      <c r="P334" s="4">
        <f t="shared" si="55"/>
        <v>0</v>
      </c>
      <c r="Q334" s="242"/>
      <c r="R334" s="82"/>
      <c r="S334" s="15">
        <f t="shared" si="56"/>
        <v>0</v>
      </c>
      <c r="T334" s="19">
        <f t="shared" si="57"/>
        <v>0</v>
      </c>
      <c r="U334" s="15">
        <f t="shared" si="58"/>
        <v>0</v>
      </c>
      <c r="V334" s="15">
        <f t="shared" si="59"/>
        <v>0</v>
      </c>
    </row>
    <row r="335" spans="1:22" x14ac:dyDescent="0.4">
      <c r="A335" s="78"/>
      <c r="B335" s="79"/>
      <c r="C335" s="79"/>
      <c r="D335" s="80"/>
      <c r="E335" s="81"/>
      <c r="F335" s="81"/>
      <c r="G335" s="82"/>
      <c r="H335" s="20">
        <f>IFERROR(SUMIF('4. Student Costs'!$A:$A,$A335,'4. Student Costs'!W:W),"")</f>
        <v>0</v>
      </c>
      <c r="I335" s="15">
        <f>IFERROR(SUMIF('4. Student Costs'!$A:$A,$A335,'4. Student Costs'!X:X),"")</f>
        <v>0</v>
      </c>
      <c r="J335" s="19">
        <f>IFERROR(SUMIF('4. Student Costs'!$A:$A,$A335,'4. Student Costs'!Y:Y),"")</f>
        <v>0</v>
      </c>
      <c r="K335" s="20">
        <f t="shared" si="50"/>
        <v>0</v>
      </c>
      <c r="L335" s="15">
        <f t="shared" si="51"/>
        <v>0</v>
      </c>
      <c r="M335" s="19">
        <f t="shared" si="52"/>
        <v>0</v>
      </c>
      <c r="N335" s="23">
        <f t="shared" si="54"/>
        <v>0</v>
      </c>
      <c r="O335" s="20">
        <f t="shared" si="53"/>
        <v>0</v>
      </c>
      <c r="P335" s="4">
        <f t="shared" si="55"/>
        <v>0</v>
      </c>
      <c r="Q335" s="242"/>
      <c r="R335" s="82"/>
      <c r="S335" s="15">
        <f t="shared" si="56"/>
        <v>0</v>
      </c>
      <c r="T335" s="19">
        <f t="shared" si="57"/>
        <v>0</v>
      </c>
      <c r="U335" s="15">
        <f t="shared" si="58"/>
        <v>0</v>
      </c>
      <c r="V335" s="15">
        <f t="shared" si="59"/>
        <v>0</v>
      </c>
    </row>
    <row r="336" spans="1:22" x14ac:dyDescent="0.4">
      <c r="A336" s="78"/>
      <c r="B336" s="79"/>
      <c r="C336" s="79"/>
      <c r="D336" s="80"/>
      <c r="E336" s="81"/>
      <c r="F336" s="81"/>
      <c r="G336" s="82"/>
      <c r="H336" s="20">
        <f>IFERROR(SUMIF('4. Student Costs'!$A:$A,$A336,'4. Student Costs'!W:W),"")</f>
        <v>0</v>
      </c>
      <c r="I336" s="15">
        <f>IFERROR(SUMIF('4. Student Costs'!$A:$A,$A336,'4. Student Costs'!X:X),"")</f>
        <v>0</v>
      </c>
      <c r="J336" s="19">
        <f>IFERROR(SUMIF('4. Student Costs'!$A:$A,$A336,'4. Student Costs'!Y:Y),"")</f>
        <v>0</v>
      </c>
      <c r="K336" s="20">
        <f t="shared" si="50"/>
        <v>0</v>
      </c>
      <c r="L336" s="15">
        <f t="shared" si="51"/>
        <v>0</v>
      </c>
      <c r="M336" s="19">
        <f t="shared" si="52"/>
        <v>0</v>
      </c>
      <c r="N336" s="23">
        <f t="shared" si="54"/>
        <v>0</v>
      </c>
      <c r="O336" s="20">
        <f t="shared" si="53"/>
        <v>0</v>
      </c>
      <c r="P336" s="4">
        <f t="shared" si="55"/>
        <v>0</v>
      </c>
      <c r="Q336" s="242"/>
      <c r="R336" s="82"/>
      <c r="S336" s="15">
        <f t="shared" si="56"/>
        <v>0</v>
      </c>
      <c r="T336" s="19">
        <f t="shared" si="57"/>
        <v>0</v>
      </c>
      <c r="U336" s="15">
        <f t="shared" si="58"/>
        <v>0</v>
      </c>
      <c r="V336" s="15">
        <f t="shared" si="59"/>
        <v>0</v>
      </c>
    </row>
    <row r="337" spans="1:22" x14ac:dyDescent="0.4">
      <c r="A337" s="78"/>
      <c r="B337" s="79"/>
      <c r="C337" s="79"/>
      <c r="D337" s="80"/>
      <c r="E337" s="81"/>
      <c r="F337" s="81"/>
      <c r="G337" s="82"/>
      <c r="H337" s="20">
        <f>IFERROR(SUMIF('4. Student Costs'!$A:$A,$A337,'4. Student Costs'!W:W),"")</f>
        <v>0</v>
      </c>
      <c r="I337" s="15">
        <f>IFERROR(SUMIF('4. Student Costs'!$A:$A,$A337,'4. Student Costs'!X:X),"")</f>
        <v>0</v>
      </c>
      <c r="J337" s="19">
        <f>IFERROR(SUMIF('4. Student Costs'!$A:$A,$A337,'4. Student Costs'!Y:Y),"")</f>
        <v>0</v>
      </c>
      <c r="K337" s="20">
        <f t="shared" si="50"/>
        <v>0</v>
      </c>
      <c r="L337" s="15">
        <f t="shared" si="51"/>
        <v>0</v>
      </c>
      <c r="M337" s="19">
        <f t="shared" si="52"/>
        <v>0</v>
      </c>
      <c r="N337" s="23">
        <f t="shared" si="54"/>
        <v>0</v>
      </c>
      <c r="O337" s="20">
        <f t="shared" si="53"/>
        <v>0</v>
      </c>
      <c r="P337" s="4">
        <f t="shared" si="55"/>
        <v>0</v>
      </c>
      <c r="Q337" s="242"/>
      <c r="R337" s="82"/>
      <c r="S337" s="15">
        <f t="shared" si="56"/>
        <v>0</v>
      </c>
      <c r="T337" s="19">
        <f t="shared" si="57"/>
        <v>0</v>
      </c>
      <c r="U337" s="15">
        <f t="shared" si="58"/>
        <v>0</v>
      </c>
      <c r="V337" s="15">
        <f t="shared" si="59"/>
        <v>0</v>
      </c>
    </row>
    <row r="338" spans="1:22" x14ac:dyDescent="0.4">
      <c r="A338" s="78"/>
      <c r="B338" s="79"/>
      <c r="C338" s="79"/>
      <c r="D338" s="80"/>
      <c r="E338" s="81"/>
      <c r="F338" s="81"/>
      <c r="G338" s="82"/>
      <c r="H338" s="20">
        <f>IFERROR(SUMIF('4. Student Costs'!$A:$A,$A338,'4. Student Costs'!W:W),"")</f>
        <v>0</v>
      </c>
      <c r="I338" s="15">
        <f>IFERROR(SUMIF('4. Student Costs'!$A:$A,$A338,'4. Student Costs'!X:X),"")</f>
        <v>0</v>
      </c>
      <c r="J338" s="19">
        <f>IFERROR(SUMIF('4. Student Costs'!$A:$A,$A338,'4. Student Costs'!Y:Y),"")</f>
        <v>0</v>
      </c>
      <c r="K338" s="20">
        <f t="shared" si="50"/>
        <v>0</v>
      </c>
      <c r="L338" s="15">
        <f t="shared" si="51"/>
        <v>0</v>
      </c>
      <c r="M338" s="19">
        <f t="shared" si="52"/>
        <v>0</v>
      </c>
      <c r="N338" s="23">
        <f t="shared" si="54"/>
        <v>0</v>
      </c>
      <c r="O338" s="20">
        <f t="shared" si="53"/>
        <v>0</v>
      </c>
      <c r="P338" s="4">
        <f t="shared" si="55"/>
        <v>0</v>
      </c>
      <c r="Q338" s="242"/>
      <c r="R338" s="82"/>
      <c r="S338" s="15">
        <f t="shared" si="56"/>
        <v>0</v>
      </c>
      <c r="T338" s="19">
        <f t="shared" si="57"/>
        <v>0</v>
      </c>
      <c r="U338" s="15">
        <f t="shared" si="58"/>
        <v>0</v>
      </c>
      <c r="V338" s="15">
        <f t="shared" si="59"/>
        <v>0</v>
      </c>
    </row>
    <row r="339" spans="1:22" x14ac:dyDescent="0.4">
      <c r="A339" s="78"/>
      <c r="B339" s="79"/>
      <c r="C339" s="79"/>
      <c r="D339" s="80"/>
      <c r="E339" s="81"/>
      <c r="F339" s="81"/>
      <c r="G339" s="82"/>
      <c r="H339" s="20">
        <f>IFERROR(SUMIF('4. Student Costs'!$A:$A,$A339,'4. Student Costs'!W:W),"")</f>
        <v>0</v>
      </c>
      <c r="I339" s="15">
        <f>IFERROR(SUMIF('4. Student Costs'!$A:$A,$A339,'4. Student Costs'!X:X),"")</f>
        <v>0</v>
      </c>
      <c r="J339" s="19">
        <f>IFERROR(SUMIF('4. Student Costs'!$A:$A,$A339,'4. Student Costs'!Y:Y),"")</f>
        <v>0</v>
      </c>
      <c r="K339" s="20">
        <f t="shared" si="50"/>
        <v>0</v>
      </c>
      <c r="L339" s="15">
        <f t="shared" si="51"/>
        <v>0</v>
      </c>
      <c r="M339" s="19">
        <f t="shared" si="52"/>
        <v>0</v>
      </c>
      <c r="N339" s="23">
        <f t="shared" si="54"/>
        <v>0</v>
      </c>
      <c r="O339" s="20">
        <f t="shared" si="53"/>
        <v>0</v>
      </c>
      <c r="P339" s="4">
        <f t="shared" si="55"/>
        <v>0</v>
      </c>
      <c r="Q339" s="242"/>
      <c r="R339" s="82"/>
      <c r="S339" s="15">
        <f t="shared" si="56"/>
        <v>0</v>
      </c>
      <c r="T339" s="19">
        <f t="shared" si="57"/>
        <v>0</v>
      </c>
      <c r="U339" s="15">
        <f t="shared" si="58"/>
        <v>0</v>
      </c>
      <c r="V339" s="15">
        <f t="shared" si="59"/>
        <v>0</v>
      </c>
    </row>
    <row r="340" spans="1:22" x14ac:dyDescent="0.4">
      <c r="A340" s="78"/>
      <c r="B340" s="79"/>
      <c r="C340" s="79"/>
      <c r="D340" s="80"/>
      <c r="E340" s="81"/>
      <c r="F340" s="81"/>
      <c r="G340" s="82"/>
      <c r="H340" s="20">
        <f>IFERROR(SUMIF('4. Student Costs'!$A:$A,$A340,'4. Student Costs'!W:W),"")</f>
        <v>0</v>
      </c>
      <c r="I340" s="15">
        <f>IFERROR(SUMIF('4. Student Costs'!$A:$A,$A340,'4. Student Costs'!X:X),"")</f>
        <v>0</v>
      </c>
      <c r="J340" s="19">
        <f>IFERROR(SUMIF('4. Student Costs'!$A:$A,$A340,'4. Student Costs'!Y:Y),"")</f>
        <v>0</v>
      </c>
      <c r="K340" s="20">
        <f t="shared" si="50"/>
        <v>0</v>
      </c>
      <c r="L340" s="15">
        <f t="shared" si="51"/>
        <v>0</v>
      </c>
      <c r="M340" s="19">
        <f t="shared" si="52"/>
        <v>0</v>
      </c>
      <c r="N340" s="23">
        <f t="shared" si="54"/>
        <v>0</v>
      </c>
      <c r="O340" s="20">
        <f t="shared" si="53"/>
        <v>0</v>
      </c>
      <c r="P340" s="4">
        <f t="shared" si="55"/>
        <v>0</v>
      </c>
      <c r="Q340" s="242"/>
      <c r="R340" s="82"/>
      <c r="S340" s="15">
        <f t="shared" si="56"/>
        <v>0</v>
      </c>
      <c r="T340" s="19">
        <f t="shared" si="57"/>
        <v>0</v>
      </c>
      <c r="U340" s="15">
        <f t="shared" si="58"/>
        <v>0</v>
      </c>
      <c r="V340" s="15">
        <f t="shared" si="59"/>
        <v>0</v>
      </c>
    </row>
    <row r="341" spans="1:22" x14ac:dyDescent="0.4">
      <c r="A341" s="78"/>
      <c r="B341" s="79"/>
      <c r="C341" s="79"/>
      <c r="D341" s="80"/>
      <c r="E341" s="81"/>
      <c r="F341" s="81"/>
      <c r="G341" s="82"/>
      <c r="H341" s="20">
        <f>IFERROR(SUMIF('4. Student Costs'!$A:$A,$A341,'4. Student Costs'!W:W),"")</f>
        <v>0</v>
      </c>
      <c r="I341" s="15">
        <f>IFERROR(SUMIF('4. Student Costs'!$A:$A,$A341,'4. Student Costs'!X:X),"")</f>
        <v>0</v>
      </c>
      <c r="J341" s="19">
        <f>IFERROR(SUMIF('4. Student Costs'!$A:$A,$A341,'4. Student Costs'!Y:Y),"")</f>
        <v>0</v>
      </c>
      <c r="K341" s="20">
        <f t="shared" si="50"/>
        <v>0</v>
      </c>
      <c r="L341" s="15">
        <f t="shared" si="51"/>
        <v>0</v>
      </c>
      <c r="M341" s="19">
        <f t="shared" si="52"/>
        <v>0</v>
      </c>
      <c r="N341" s="23">
        <f t="shared" si="54"/>
        <v>0</v>
      </c>
      <c r="O341" s="20">
        <f t="shared" si="53"/>
        <v>0</v>
      </c>
      <c r="P341" s="4">
        <f t="shared" si="55"/>
        <v>0</v>
      </c>
      <c r="Q341" s="242"/>
      <c r="R341" s="82"/>
      <c r="S341" s="15">
        <f t="shared" si="56"/>
        <v>0</v>
      </c>
      <c r="T341" s="19">
        <f t="shared" si="57"/>
        <v>0</v>
      </c>
      <c r="U341" s="15">
        <f t="shared" si="58"/>
        <v>0</v>
      </c>
      <c r="V341" s="15">
        <f t="shared" si="59"/>
        <v>0</v>
      </c>
    </row>
    <row r="342" spans="1:22" x14ac:dyDescent="0.4">
      <c r="A342" s="78"/>
      <c r="B342" s="79"/>
      <c r="C342" s="79"/>
      <c r="D342" s="80"/>
      <c r="E342" s="81"/>
      <c r="F342" s="81"/>
      <c r="G342" s="82"/>
      <c r="H342" s="20">
        <f>IFERROR(SUMIF('4. Student Costs'!$A:$A,$A342,'4. Student Costs'!W:W),"")</f>
        <v>0</v>
      </c>
      <c r="I342" s="15">
        <f>IFERROR(SUMIF('4. Student Costs'!$A:$A,$A342,'4. Student Costs'!X:X),"")</f>
        <v>0</v>
      </c>
      <c r="J342" s="19">
        <f>IFERROR(SUMIF('4. Student Costs'!$A:$A,$A342,'4. Student Costs'!Y:Y),"")</f>
        <v>0</v>
      </c>
      <c r="K342" s="20">
        <f t="shared" si="50"/>
        <v>0</v>
      </c>
      <c r="L342" s="15">
        <f t="shared" si="51"/>
        <v>0</v>
      </c>
      <c r="M342" s="19">
        <f t="shared" si="52"/>
        <v>0</v>
      </c>
      <c r="N342" s="23">
        <f t="shared" si="54"/>
        <v>0</v>
      </c>
      <c r="O342" s="20">
        <f t="shared" si="53"/>
        <v>0</v>
      </c>
      <c r="P342" s="4">
        <f t="shared" si="55"/>
        <v>0</v>
      </c>
      <c r="Q342" s="242"/>
      <c r="R342" s="82"/>
      <c r="S342" s="15">
        <f t="shared" si="56"/>
        <v>0</v>
      </c>
      <c r="T342" s="19">
        <f t="shared" si="57"/>
        <v>0</v>
      </c>
      <c r="U342" s="15">
        <f t="shared" si="58"/>
        <v>0</v>
      </c>
      <c r="V342" s="15">
        <f t="shared" si="59"/>
        <v>0</v>
      </c>
    </row>
    <row r="343" spans="1:22" x14ac:dyDescent="0.4">
      <c r="A343" s="78"/>
      <c r="B343" s="79"/>
      <c r="C343" s="79"/>
      <c r="D343" s="80"/>
      <c r="E343" s="81"/>
      <c r="F343" s="81"/>
      <c r="G343" s="82"/>
      <c r="H343" s="20">
        <f>IFERROR(SUMIF('4. Student Costs'!$A:$A,$A343,'4. Student Costs'!W:W),"")</f>
        <v>0</v>
      </c>
      <c r="I343" s="15">
        <f>IFERROR(SUMIF('4. Student Costs'!$A:$A,$A343,'4. Student Costs'!X:X),"")</f>
        <v>0</v>
      </c>
      <c r="J343" s="19">
        <f>IFERROR(SUMIF('4. Student Costs'!$A:$A,$A343,'4. Student Costs'!Y:Y),"")</f>
        <v>0</v>
      </c>
      <c r="K343" s="20">
        <f t="shared" si="50"/>
        <v>0</v>
      </c>
      <c r="L343" s="15">
        <f t="shared" si="51"/>
        <v>0</v>
      </c>
      <c r="M343" s="19">
        <f t="shared" si="52"/>
        <v>0</v>
      </c>
      <c r="N343" s="23">
        <f t="shared" si="54"/>
        <v>0</v>
      </c>
      <c r="O343" s="20">
        <f t="shared" si="53"/>
        <v>0</v>
      </c>
      <c r="P343" s="4">
        <f t="shared" si="55"/>
        <v>0</v>
      </c>
      <c r="Q343" s="242"/>
      <c r="R343" s="82"/>
      <c r="S343" s="15">
        <f t="shared" si="56"/>
        <v>0</v>
      </c>
      <c r="T343" s="19">
        <f t="shared" si="57"/>
        <v>0</v>
      </c>
      <c r="U343" s="15">
        <f t="shared" si="58"/>
        <v>0</v>
      </c>
      <c r="V343" s="15">
        <f t="shared" si="59"/>
        <v>0</v>
      </c>
    </row>
    <row r="344" spans="1:22" x14ac:dyDescent="0.4">
      <c r="A344" s="78"/>
      <c r="B344" s="79"/>
      <c r="C344" s="79"/>
      <c r="D344" s="80"/>
      <c r="E344" s="81"/>
      <c r="F344" s="81"/>
      <c r="G344" s="82"/>
      <c r="H344" s="20">
        <f>IFERROR(SUMIF('4. Student Costs'!$A:$A,$A344,'4. Student Costs'!W:W),"")</f>
        <v>0</v>
      </c>
      <c r="I344" s="15">
        <f>IFERROR(SUMIF('4. Student Costs'!$A:$A,$A344,'4. Student Costs'!X:X),"")</f>
        <v>0</v>
      </c>
      <c r="J344" s="19">
        <f>IFERROR(SUMIF('4. Student Costs'!$A:$A,$A344,'4. Student Costs'!Y:Y),"")</f>
        <v>0</v>
      </c>
      <c r="K344" s="20">
        <f t="shared" si="50"/>
        <v>0</v>
      </c>
      <c r="L344" s="15">
        <f t="shared" si="51"/>
        <v>0</v>
      </c>
      <c r="M344" s="19">
        <f t="shared" si="52"/>
        <v>0</v>
      </c>
      <c r="N344" s="23">
        <f t="shared" si="54"/>
        <v>0</v>
      </c>
      <c r="O344" s="20">
        <f t="shared" si="53"/>
        <v>0</v>
      </c>
      <c r="P344" s="4">
        <f t="shared" si="55"/>
        <v>0</v>
      </c>
      <c r="Q344" s="242"/>
      <c r="R344" s="82"/>
      <c r="S344" s="15">
        <f t="shared" si="56"/>
        <v>0</v>
      </c>
      <c r="T344" s="19">
        <f t="shared" si="57"/>
        <v>0</v>
      </c>
      <c r="U344" s="15">
        <f t="shared" si="58"/>
        <v>0</v>
      </c>
      <c r="V344" s="15">
        <f t="shared" si="59"/>
        <v>0</v>
      </c>
    </row>
    <row r="345" spans="1:22" x14ac:dyDescent="0.4">
      <c r="A345" s="78"/>
      <c r="B345" s="79"/>
      <c r="C345" s="79"/>
      <c r="D345" s="80"/>
      <c r="E345" s="81"/>
      <c r="F345" s="81"/>
      <c r="G345" s="82"/>
      <c r="H345" s="20">
        <f>IFERROR(SUMIF('4. Student Costs'!$A:$A,$A345,'4. Student Costs'!W:W),"")</f>
        <v>0</v>
      </c>
      <c r="I345" s="15">
        <f>IFERROR(SUMIF('4. Student Costs'!$A:$A,$A345,'4. Student Costs'!X:X),"")</f>
        <v>0</v>
      </c>
      <c r="J345" s="19">
        <f>IFERROR(SUMIF('4. Student Costs'!$A:$A,$A345,'4. Student Costs'!Y:Y),"")</f>
        <v>0</v>
      </c>
      <c r="K345" s="20">
        <f t="shared" si="50"/>
        <v>0</v>
      </c>
      <c r="L345" s="15">
        <f t="shared" si="51"/>
        <v>0</v>
      </c>
      <c r="M345" s="19">
        <f t="shared" si="52"/>
        <v>0</v>
      </c>
      <c r="N345" s="23">
        <f t="shared" si="54"/>
        <v>0</v>
      </c>
      <c r="O345" s="20">
        <f t="shared" si="53"/>
        <v>0</v>
      </c>
      <c r="P345" s="4">
        <f t="shared" si="55"/>
        <v>0</v>
      </c>
      <c r="Q345" s="242"/>
      <c r="R345" s="82"/>
      <c r="S345" s="15">
        <f t="shared" si="56"/>
        <v>0</v>
      </c>
      <c r="T345" s="19">
        <f t="shared" si="57"/>
        <v>0</v>
      </c>
      <c r="U345" s="15">
        <f t="shared" si="58"/>
        <v>0</v>
      </c>
      <c r="V345" s="15">
        <f t="shared" si="59"/>
        <v>0</v>
      </c>
    </row>
    <row r="346" spans="1:22" x14ac:dyDescent="0.4">
      <c r="A346" s="78"/>
      <c r="B346" s="79"/>
      <c r="C346" s="79"/>
      <c r="D346" s="80"/>
      <c r="E346" s="81"/>
      <c r="F346" s="81"/>
      <c r="G346" s="82"/>
      <c r="H346" s="20">
        <f>IFERROR(SUMIF('4. Student Costs'!$A:$A,$A346,'4. Student Costs'!W:W),"")</f>
        <v>0</v>
      </c>
      <c r="I346" s="15">
        <f>IFERROR(SUMIF('4. Student Costs'!$A:$A,$A346,'4. Student Costs'!X:X),"")</f>
        <v>0</v>
      </c>
      <c r="J346" s="19">
        <f>IFERROR(SUMIF('4. Student Costs'!$A:$A,$A346,'4. Student Costs'!Y:Y),"")</f>
        <v>0</v>
      </c>
      <c r="K346" s="20">
        <f t="shared" si="50"/>
        <v>0</v>
      </c>
      <c r="L346" s="15">
        <f t="shared" si="51"/>
        <v>0</v>
      </c>
      <c r="M346" s="19">
        <f t="shared" si="52"/>
        <v>0</v>
      </c>
      <c r="N346" s="23">
        <f t="shared" si="54"/>
        <v>0</v>
      </c>
      <c r="O346" s="20">
        <f t="shared" si="53"/>
        <v>0</v>
      </c>
      <c r="P346" s="4">
        <f t="shared" si="55"/>
        <v>0</v>
      </c>
      <c r="Q346" s="242"/>
      <c r="R346" s="82"/>
      <c r="S346" s="15">
        <f t="shared" si="56"/>
        <v>0</v>
      </c>
      <c r="T346" s="19">
        <f t="shared" si="57"/>
        <v>0</v>
      </c>
      <c r="U346" s="15">
        <f t="shared" si="58"/>
        <v>0</v>
      </c>
      <c r="V346" s="15">
        <f t="shared" si="59"/>
        <v>0</v>
      </c>
    </row>
    <row r="347" spans="1:22" x14ac:dyDescent="0.4">
      <c r="A347" s="78"/>
      <c r="B347" s="79"/>
      <c r="C347" s="79"/>
      <c r="D347" s="80"/>
      <c r="E347" s="81"/>
      <c r="F347" s="81"/>
      <c r="G347" s="82"/>
      <c r="H347" s="20">
        <f>IFERROR(SUMIF('4. Student Costs'!$A:$A,$A347,'4. Student Costs'!W:W),"")</f>
        <v>0</v>
      </c>
      <c r="I347" s="15">
        <f>IFERROR(SUMIF('4. Student Costs'!$A:$A,$A347,'4. Student Costs'!X:X),"")</f>
        <v>0</v>
      </c>
      <c r="J347" s="19">
        <f>IFERROR(SUMIF('4. Student Costs'!$A:$A,$A347,'4. Student Costs'!Y:Y),"")</f>
        <v>0</v>
      </c>
      <c r="K347" s="20">
        <f t="shared" si="50"/>
        <v>0</v>
      </c>
      <c r="L347" s="15">
        <f t="shared" si="51"/>
        <v>0</v>
      </c>
      <c r="M347" s="19">
        <f t="shared" si="52"/>
        <v>0</v>
      </c>
      <c r="N347" s="23">
        <f t="shared" si="54"/>
        <v>0</v>
      </c>
      <c r="O347" s="20">
        <f t="shared" si="53"/>
        <v>0</v>
      </c>
      <c r="P347" s="4">
        <f t="shared" si="55"/>
        <v>0</v>
      </c>
      <c r="Q347" s="242"/>
      <c r="R347" s="82"/>
      <c r="S347" s="15">
        <f t="shared" si="56"/>
        <v>0</v>
      </c>
      <c r="T347" s="19">
        <f t="shared" si="57"/>
        <v>0</v>
      </c>
      <c r="U347" s="15">
        <f t="shared" si="58"/>
        <v>0</v>
      </c>
      <c r="V347" s="15">
        <f t="shared" si="59"/>
        <v>0</v>
      </c>
    </row>
    <row r="348" spans="1:22" x14ac:dyDescent="0.4">
      <c r="A348" s="78"/>
      <c r="B348" s="79"/>
      <c r="C348" s="79"/>
      <c r="D348" s="80"/>
      <c r="E348" s="81"/>
      <c r="F348" s="81"/>
      <c r="G348" s="82"/>
      <c r="H348" s="20">
        <f>IFERROR(SUMIF('4. Student Costs'!$A:$A,$A348,'4. Student Costs'!W:W),"")</f>
        <v>0</v>
      </c>
      <c r="I348" s="15">
        <f>IFERROR(SUMIF('4. Student Costs'!$A:$A,$A348,'4. Student Costs'!X:X),"")</f>
        <v>0</v>
      </c>
      <c r="J348" s="19">
        <f>IFERROR(SUMIF('4. Student Costs'!$A:$A,$A348,'4. Student Costs'!Y:Y),"")</f>
        <v>0</v>
      </c>
      <c r="K348" s="20">
        <f t="shared" si="50"/>
        <v>0</v>
      </c>
      <c r="L348" s="15">
        <f t="shared" si="51"/>
        <v>0</v>
      </c>
      <c r="M348" s="19">
        <f t="shared" si="52"/>
        <v>0</v>
      </c>
      <c r="N348" s="23">
        <f t="shared" si="54"/>
        <v>0</v>
      </c>
      <c r="O348" s="20">
        <f t="shared" si="53"/>
        <v>0</v>
      </c>
      <c r="P348" s="4">
        <f t="shared" si="55"/>
        <v>0</v>
      </c>
      <c r="Q348" s="242"/>
      <c r="R348" s="82"/>
      <c r="S348" s="15">
        <f t="shared" si="56"/>
        <v>0</v>
      </c>
      <c r="T348" s="19">
        <f t="shared" si="57"/>
        <v>0</v>
      </c>
      <c r="U348" s="15">
        <f t="shared" si="58"/>
        <v>0</v>
      </c>
      <c r="V348" s="15">
        <f t="shared" si="59"/>
        <v>0</v>
      </c>
    </row>
    <row r="349" spans="1:22" x14ac:dyDescent="0.4">
      <c r="A349" s="78"/>
      <c r="B349" s="79"/>
      <c r="C349" s="79"/>
      <c r="D349" s="80"/>
      <c r="E349" s="81"/>
      <c r="F349" s="81"/>
      <c r="G349" s="82"/>
      <c r="H349" s="20">
        <f>IFERROR(SUMIF('4. Student Costs'!$A:$A,$A349,'4. Student Costs'!W:W),"")</f>
        <v>0</v>
      </c>
      <c r="I349" s="15">
        <f>IFERROR(SUMIF('4. Student Costs'!$A:$A,$A349,'4. Student Costs'!X:X),"")</f>
        <v>0</v>
      </c>
      <c r="J349" s="19">
        <f>IFERROR(SUMIF('4. Student Costs'!$A:$A,$A349,'4. Student Costs'!Y:Y),"")</f>
        <v>0</v>
      </c>
      <c r="K349" s="20">
        <f t="shared" si="50"/>
        <v>0</v>
      </c>
      <c r="L349" s="15">
        <f t="shared" si="51"/>
        <v>0</v>
      </c>
      <c r="M349" s="19">
        <f t="shared" si="52"/>
        <v>0</v>
      </c>
      <c r="N349" s="23">
        <f t="shared" si="54"/>
        <v>0</v>
      </c>
      <c r="O349" s="20">
        <f t="shared" si="53"/>
        <v>0</v>
      </c>
      <c r="P349" s="4">
        <f t="shared" si="55"/>
        <v>0</v>
      </c>
      <c r="Q349" s="242"/>
      <c r="R349" s="82"/>
      <c r="S349" s="15">
        <f t="shared" si="56"/>
        <v>0</v>
      </c>
      <c r="T349" s="19">
        <f t="shared" si="57"/>
        <v>0</v>
      </c>
      <c r="U349" s="15">
        <f t="shared" si="58"/>
        <v>0</v>
      </c>
      <c r="V349" s="15">
        <f t="shared" si="59"/>
        <v>0</v>
      </c>
    </row>
    <row r="350" spans="1:22" x14ac:dyDescent="0.4">
      <c r="A350" s="78"/>
      <c r="B350" s="79"/>
      <c r="C350" s="79"/>
      <c r="D350" s="80"/>
      <c r="E350" s="81"/>
      <c r="F350" s="81"/>
      <c r="G350" s="82"/>
      <c r="H350" s="20">
        <f>IFERROR(SUMIF('4. Student Costs'!$A:$A,$A350,'4. Student Costs'!W:W),"")</f>
        <v>0</v>
      </c>
      <c r="I350" s="15">
        <f>IFERROR(SUMIF('4. Student Costs'!$A:$A,$A350,'4. Student Costs'!X:X),"")</f>
        <v>0</v>
      </c>
      <c r="J350" s="19">
        <f>IFERROR(SUMIF('4. Student Costs'!$A:$A,$A350,'4. Student Costs'!Y:Y),"")</f>
        <v>0</v>
      </c>
      <c r="K350" s="20">
        <f t="shared" si="50"/>
        <v>0</v>
      </c>
      <c r="L350" s="15">
        <f t="shared" si="51"/>
        <v>0</v>
      </c>
      <c r="M350" s="19">
        <f t="shared" si="52"/>
        <v>0</v>
      </c>
      <c r="N350" s="23">
        <f t="shared" si="54"/>
        <v>0</v>
      </c>
      <c r="O350" s="20">
        <f t="shared" si="53"/>
        <v>0</v>
      </c>
      <c r="P350" s="4">
        <f t="shared" si="55"/>
        <v>0</v>
      </c>
      <c r="Q350" s="242"/>
      <c r="R350" s="82"/>
      <c r="S350" s="15">
        <f t="shared" si="56"/>
        <v>0</v>
      </c>
      <c r="T350" s="19">
        <f t="shared" si="57"/>
        <v>0</v>
      </c>
      <c r="U350" s="15">
        <f t="shared" si="58"/>
        <v>0</v>
      </c>
      <c r="V350" s="15">
        <f t="shared" si="59"/>
        <v>0</v>
      </c>
    </row>
    <row r="351" spans="1:22" x14ac:dyDescent="0.4">
      <c r="A351" s="78"/>
      <c r="B351" s="79"/>
      <c r="C351" s="79"/>
      <c r="D351" s="80"/>
      <c r="E351" s="81"/>
      <c r="F351" s="81"/>
      <c r="G351" s="82"/>
      <c r="H351" s="20">
        <f>IFERROR(SUMIF('4. Student Costs'!$A:$A,$A351,'4. Student Costs'!W:W),"")</f>
        <v>0</v>
      </c>
      <c r="I351" s="15">
        <f>IFERROR(SUMIF('4. Student Costs'!$A:$A,$A351,'4. Student Costs'!X:X),"")</f>
        <v>0</v>
      </c>
      <c r="J351" s="19">
        <f>IFERROR(SUMIF('4. Student Costs'!$A:$A,$A351,'4. Student Costs'!Y:Y),"")</f>
        <v>0</v>
      </c>
      <c r="K351" s="20">
        <f t="shared" si="50"/>
        <v>0</v>
      </c>
      <c r="L351" s="15">
        <f t="shared" si="51"/>
        <v>0</v>
      </c>
      <c r="M351" s="19">
        <f t="shared" si="52"/>
        <v>0</v>
      </c>
      <c r="N351" s="23">
        <f t="shared" si="54"/>
        <v>0</v>
      </c>
      <c r="O351" s="20">
        <f t="shared" si="53"/>
        <v>0</v>
      </c>
      <c r="P351" s="4">
        <f t="shared" si="55"/>
        <v>0</v>
      </c>
      <c r="Q351" s="242"/>
      <c r="R351" s="82"/>
      <c r="S351" s="15">
        <f t="shared" si="56"/>
        <v>0</v>
      </c>
      <c r="T351" s="19">
        <f t="shared" si="57"/>
        <v>0</v>
      </c>
      <c r="U351" s="15">
        <f t="shared" si="58"/>
        <v>0</v>
      </c>
      <c r="V351" s="15">
        <f t="shared" si="59"/>
        <v>0</v>
      </c>
    </row>
    <row r="352" spans="1:22" x14ac:dyDescent="0.4">
      <c r="A352" s="78"/>
      <c r="B352" s="79"/>
      <c r="C352" s="79"/>
      <c r="D352" s="80"/>
      <c r="E352" s="81"/>
      <c r="F352" s="81"/>
      <c r="G352" s="82"/>
      <c r="H352" s="20">
        <f>IFERROR(SUMIF('4. Student Costs'!$A:$A,$A352,'4. Student Costs'!W:W),"")</f>
        <v>0</v>
      </c>
      <c r="I352" s="15">
        <f>IFERROR(SUMIF('4. Student Costs'!$A:$A,$A352,'4. Student Costs'!X:X),"")</f>
        <v>0</v>
      </c>
      <c r="J352" s="19">
        <f>IFERROR(SUMIF('4. Student Costs'!$A:$A,$A352,'4. Student Costs'!Y:Y),"")</f>
        <v>0</v>
      </c>
      <c r="K352" s="20">
        <f t="shared" si="50"/>
        <v>0</v>
      </c>
      <c r="L352" s="15">
        <f t="shared" si="51"/>
        <v>0</v>
      </c>
      <c r="M352" s="19">
        <f t="shared" si="52"/>
        <v>0</v>
      </c>
      <c r="N352" s="23">
        <f t="shared" si="54"/>
        <v>0</v>
      </c>
      <c r="O352" s="20">
        <f t="shared" si="53"/>
        <v>0</v>
      </c>
      <c r="P352" s="4">
        <f t="shared" si="55"/>
        <v>0</v>
      </c>
      <c r="Q352" s="242"/>
      <c r="R352" s="82"/>
      <c r="S352" s="15">
        <f t="shared" si="56"/>
        <v>0</v>
      </c>
      <c r="T352" s="19">
        <f t="shared" si="57"/>
        <v>0</v>
      </c>
      <c r="U352" s="15">
        <f t="shared" si="58"/>
        <v>0</v>
      </c>
      <c r="V352" s="15">
        <f t="shared" si="59"/>
        <v>0</v>
      </c>
    </row>
    <row r="353" spans="1:22" x14ac:dyDescent="0.4">
      <c r="A353" s="78"/>
      <c r="B353" s="79"/>
      <c r="C353" s="79"/>
      <c r="D353" s="80"/>
      <c r="E353" s="81"/>
      <c r="F353" s="81"/>
      <c r="G353" s="82"/>
      <c r="H353" s="20">
        <f>IFERROR(SUMIF('4. Student Costs'!$A:$A,$A353,'4. Student Costs'!W:W),"")</f>
        <v>0</v>
      </c>
      <c r="I353" s="15">
        <f>IFERROR(SUMIF('4. Student Costs'!$A:$A,$A353,'4. Student Costs'!X:X),"")</f>
        <v>0</v>
      </c>
      <c r="J353" s="19">
        <f>IFERROR(SUMIF('4. Student Costs'!$A:$A,$A353,'4. Student Costs'!Y:Y),"")</f>
        <v>0</v>
      </c>
      <c r="K353" s="20">
        <f t="shared" si="50"/>
        <v>0</v>
      </c>
      <c r="L353" s="15">
        <f t="shared" si="51"/>
        <v>0</v>
      </c>
      <c r="M353" s="19">
        <f t="shared" si="52"/>
        <v>0</v>
      </c>
      <c r="N353" s="23">
        <f t="shared" si="54"/>
        <v>0</v>
      </c>
      <c r="O353" s="20">
        <f t="shared" si="53"/>
        <v>0</v>
      </c>
      <c r="P353" s="4">
        <f t="shared" si="55"/>
        <v>0</v>
      </c>
      <c r="Q353" s="242"/>
      <c r="R353" s="82"/>
      <c r="S353" s="15">
        <f t="shared" si="56"/>
        <v>0</v>
      </c>
      <c r="T353" s="19">
        <f t="shared" si="57"/>
        <v>0</v>
      </c>
      <c r="U353" s="15">
        <f t="shared" si="58"/>
        <v>0</v>
      </c>
      <c r="V353" s="15">
        <f t="shared" si="59"/>
        <v>0</v>
      </c>
    </row>
    <row r="354" spans="1:22" x14ac:dyDescent="0.4">
      <c r="A354" s="78"/>
      <c r="B354" s="79"/>
      <c r="C354" s="79"/>
      <c r="D354" s="80"/>
      <c r="E354" s="81"/>
      <c r="F354" s="81"/>
      <c r="G354" s="82"/>
      <c r="H354" s="20">
        <f>IFERROR(SUMIF('4. Student Costs'!$A:$A,$A354,'4. Student Costs'!W:W),"")</f>
        <v>0</v>
      </c>
      <c r="I354" s="15">
        <f>IFERROR(SUMIF('4. Student Costs'!$A:$A,$A354,'4. Student Costs'!X:X),"")</f>
        <v>0</v>
      </c>
      <c r="J354" s="19">
        <f>IFERROR(SUMIF('4. Student Costs'!$A:$A,$A354,'4. Student Costs'!Y:Y),"")</f>
        <v>0</v>
      </c>
      <c r="K354" s="20">
        <f t="shared" si="50"/>
        <v>0</v>
      </c>
      <c r="L354" s="15">
        <f t="shared" si="51"/>
        <v>0</v>
      </c>
      <c r="M354" s="19">
        <f t="shared" si="52"/>
        <v>0</v>
      </c>
      <c r="N354" s="23">
        <f t="shared" si="54"/>
        <v>0</v>
      </c>
      <c r="O354" s="20">
        <f t="shared" si="53"/>
        <v>0</v>
      </c>
      <c r="P354" s="4">
        <f t="shared" si="55"/>
        <v>0</v>
      </c>
      <c r="Q354" s="242"/>
      <c r="R354" s="82"/>
      <c r="S354" s="15">
        <f t="shared" si="56"/>
        <v>0</v>
      </c>
      <c r="T354" s="19">
        <f t="shared" si="57"/>
        <v>0</v>
      </c>
      <c r="U354" s="15">
        <f t="shared" si="58"/>
        <v>0</v>
      </c>
      <c r="V354" s="15">
        <f t="shared" si="59"/>
        <v>0</v>
      </c>
    </row>
    <row r="355" spans="1:22" x14ac:dyDescent="0.4">
      <c r="A355" s="78"/>
      <c r="B355" s="79"/>
      <c r="C355" s="79"/>
      <c r="D355" s="80"/>
      <c r="E355" s="81"/>
      <c r="F355" s="81"/>
      <c r="G355" s="82"/>
      <c r="H355" s="20">
        <f>IFERROR(SUMIF('4. Student Costs'!$A:$A,$A355,'4. Student Costs'!W:W),"")</f>
        <v>0</v>
      </c>
      <c r="I355" s="15">
        <f>IFERROR(SUMIF('4. Student Costs'!$A:$A,$A355,'4. Student Costs'!X:X),"")</f>
        <v>0</v>
      </c>
      <c r="J355" s="19">
        <f>IFERROR(SUMIF('4. Student Costs'!$A:$A,$A355,'4. Student Costs'!Y:Y),"")</f>
        <v>0</v>
      </c>
      <c r="K355" s="20">
        <f t="shared" si="50"/>
        <v>0</v>
      </c>
      <c r="L355" s="15">
        <f t="shared" si="51"/>
        <v>0</v>
      </c>
      <c r="M355" s="19">
        <f t="shared" si="52"/>
        <v>0</v>
      </c>
      <c r="N355" s="23">
        <f t="shared" si="54"/>
        <v>0</v>
      </c>
      <c r="O355" s="20">
        <f t="shared" si="53"/>
        <v>0</v>
      </c>
      <c r="P355" s="4">
        <f t="shared" si="55"/>
        <v>0</v>
      </c>
      <c r="Q355" s="242"/>
      <c r="R355" s="82"/>
      <c r="S355" s="15">
        <f t="shared" si="56"/>
        <v>0</v>
      </c>
      <c r="T355" s="19">
        <f t="shared" si="57"/>
        <v>0</v>
      </c>
      <c r="U355" s="15">
        <f t="shared" si="58"/>
        <v>0</v>
      </c>
      <c r="V355" s="15">
        <f t="shared" si="59"/>
        <v>0</v>
      </c>
    </row>
    <row r="356" spans="1:22" x14ac:dyDescent="0.4">
      <c r="A356" s="78"/>
      <c r="B356" s="79"/>
      <c r="C356" s="79"/>
      <c r="D356" s="80"/>
      <c r="E356" s="81"/>
      <c r="F356" s="81"/>
      <c r="G356" s="82"/>
      <c r="H356" s="20">
        <f>IFERROR(SUMIF('4. Student Costs'!$A:$A,$A356,'4. Student Costs'!W:W),"")</f>
        <v>0</v>
      </c>
      <c r="I356" s="15">
        <f>IFERROR(SUMIF('4. Student Costs'!$A:$A,$A356,'4. Student Costs'!X:X),"")</f>
        <v>0</v>
      </c>
      <c r="J356" s="19">
        <f>IFERROR(SUMIF('4. Student Costs'!$A:$A,$A356,'4. Student Costs'!Y:Y),"")</f>
        <v>0</v>
      </c>
      <c r="K356" s="20">
        <f t="shared" si="50"/>
        <v>0</v>
      </c>
      <c r="L356" s="15">
        <f t="shared" si="51"/>
        <v>0</v>
      </c>
      <c r="M356" s="19">
        <f t="shared" si="52"/>
        <v>0</v>
      </c>
      <c r="N356" s="23">
        <f t="shared" si="54"/>
        <v>0</v>
      </c>
      <c r="O356" s="20">
        <f t="shared" si="53"/>
        <v>0</v>
      </c>
      <c r="P356" s="4">
        <f t="shared" si="55"/>
        <v>0</v>
      </c>
      <c r="Q356" s="242"/>
      <c r="R356" s="82"/>
      <c r="S356" s="15">
        <f t="shared" si="56"/>
        <v>0</v>
      </c>
      <c r="T356" s="19">
        <f t="shared" si="57"/>
        <v>0</v>
      </c>
      <c r="U356" s="15">
        <f t="shared" si="58"/>
        <v>0</v>
      </c>
      <c r="V356" s="15">
        <f t="shared" si="59"/>
        <v>0</v>
      </c>
    </row>
    <row r="357" spans="1:22" x14ac:dyDescent="0.4">
      <c r="A357" s="78"/>
      <c r="B357" s="79"/>
      <c r="C357" s="79"/>
      <c r="D357" s="80"/>
      <c r="E357" s="81"/>
      <c r="F357" s="81"/>
      <c r="G357" s="82"/>
      <c r="H357" s="20">
        <f>IFERROR(SUMIF('4. Student Costs'!$A:$A,$A357,'4. Student Costs'!W:W),"")</f>
        <v>0</v>
      </c>
      <c r="I357" s="15">
        <f>IFERROR(SUMIF('4. Student Costs'!$A:$A,$A357,'4. Student Costs'!X:X),"")</f>
        <v>0</v>
      </c>
      <c r="J357" s="19">
        <f>IFERROR(SUMIF('4. Student Costs'!$A:$A,$A357,'4. Student Costs'!Y:Y),"")</f>
        <v>0</v>
      </c>
      <c r="K357" s="20">
        <f t="shared" si="50"/>
        <v>0</v>
      </c>
      <c r="L357" s="15">
        <f t="shared" si="51"/>
        <v>0</v>
      </c>
      <c r="M357" s="19">
        <f t="shared" si="52"/>
        <v>0</v>
      </c>
      <c r="N357" s="23">
        <f t="shared" si="54"/>
        <v>0</v>
      </c>
      <c r="O357" s="20">
        <f t="shared" si="53"/>
        <v>0</v>
      </c>
      <c r="P357" s="4">
        <f t="shared" si="55"/>
        <v>0</v>
      </c>
      <c r="Q357" s="242"/>
      <c r="R357" s="82"/>
      <c r="S357" s="15">
        <f t="shared" si="56"/>
        <v>0</v>
      </c>
      <c r="T357" s="19">
        <f t="shared" si="57"/>
        <v>0</v>
      </c>
      <c r="U357" s="15">
        <f t="shared" si="58"/>
        <v>0</v>
      </c>
      <c r="V357" s="15">
        <f t="shared" si="59"/>
        <v>0</v>
      </c>
    </row>
    <row r="358" spans="1:22" x14ac:dyDescent="0.4">
      <c r="A358" s="78"/>
      <c r="B358" s="79"/>
      <c r="C358" s="79"/>
      <c r="D358" s="80"/>
      <c r="E358" s="81"/>
      <c r="F358" s="81"/>
      <c r="G358" s="82"/>
      <c r="H358" s="20">
        <f>IFERROR(SUMIF('4. Student Costs'!$A:$A,$A358,'4. Student Costs'!W:W),"")</f>
        <v>0</v>
      </c>
      <c r="I358" s="15">
        <f>IFERROR(SUMIF('4. Student Costs'!$A:$A,$A358,'4. Student Costs'!X:X),"")</f>
        <v>0</v>
      </c>
      <c r="J358" s="19">
        <f>IFERROR(SUMIF('4. Student Costs'!$A:$A,$A358,'4. Student Costs'!Y:Y),"")</f>
        <v>0</v>
      </c>
      <c r="K358" s="20">
        <f t="shared" si="50"/>
        <v>0</v>
      </c>
      <c r="L358" s="15">
        <f t="shared" si="51"/>
        <v>0</v>
      </c>
      <c r="M358" s="19">
        <f t="shared" si="52"/>
        <v>0</v>
      </c>
      <c r="N358" s="23">
        <f t="shared" si="54"/>
        <v>0</v>
      </c>
      <c r="O358" s="20">
        <f t="shared" si="53"/>
        <v>0</v>
      </c>
      <c r="P358" s="4">
        <f t="shared" si="55"/>
        <v>0</v>
      </c>
      <c r="Q358" s="242"/>
      <c r="R358" s="82"/>
      <c r="S358" s="15">
        <f t="shared" si="56"/>
        <v>0</v>
      </c>
      <c r="T358" s="19">
        <f t="shared" si="57"/>
        <v>0</v>
      </c>
      <c r="U358" s="15">
        <f t="shared" si="58"/>
        <v>0</v>
      </c>
      <c r="V358" s="15">
        <f t="shared" si="59"/>
        <v>0</v>
      </c>
    </row>
    <row r="359" spans="1:22" x14ac:dyDescent="0.4">
      <c r="A359" s="78"/>
      <c r="B359" s="79"/>
      <c r="C359" s="79"/>
      <c r="D359" s="80"/>
      <c r="E359" s="81"/>
      <c r="F359" s="81"/>
      <c r="G359" s="82"/>
      <c r="H359" s="20">
        <f>IFERROR(SUMIF('4. Student Costs'!$A:$A,$A359,'4. Student Costs'!W:W),"")</f>
        <v>0</v>
      </c>
      <c r="I359" s="15">
        <f>IFERROR(SUMIF('4. Student Costs'!$A:$A,$A359,'4. Student Costs'!X:X),"")</f>
        <v>0</v>
      </c>
      <c r="J359" s="19">
        <f>IFERROR(SUMIF('4. Student Costs'!$A:$A,$A359,'4. Student Costs'!Y:Y),"")</f>
        <v>0</v>
      </c>
      <c r="K359" s="20">
        <f t="shared" si="50"/>
        <v>0</v>
      </c>
      <c r="L359" s="15">
        <f t="shared" si="51"/>
        <v>0</v>
      </c>
      <c r="M359" s="19">
        <f t="shared" si="52"/>
        <v>0</v>
      </c>
      <c r="N359" s="23">
        <f t="shared" si="54"/>
        <v>0</v>
      </c>
      <c r="O359" s="20">
        <f t="shared" si="53"/>
        <v>0</v>
      </c>
      <c r="P359" s="4">
        <f t="shared" si="55"/>
        <v>0</v>
      </c>
      <c r="Q359" s="242"/>
      <c r="R359" s="82"/>
      <c r="S359" s="15">
        <f t="shared" si="56"/>
        <v>0</v>
      </c>
      <c r="T359" s="19">
        <f t="shared" si="57"/>
        <v>0</v>
      </c>
      <c r="U359" s="15">
        <f t="shared" si="58"/>
        <v>0</v>
      </c>
      <c r="V359" s="15">
        <f t="shared" si="59"/>
        <v>0</v>
      </c>
    </row>
    <row r="360" spans="1:22" x14ac:dyDescent="0.4">
      <c r="A360" s="78"/>
      <c r="B360" s="79"/>
      <c r="C360" s="79"/>
      <c r="D360" s="80"/>
      <c r="E360" s="81"/>
      <c r="F360" s="81"/>
      <c r="G360" s="82"/>
      <c r="H360" s="20">
        <f>IFERROR(SUMIF('4. Student Costs'!$A:$A,$A360,'4. Student Costs'!W:W),"")</f>
        <v>0</v>
      </c>
      <c r="I360" s="15">
        <f>IFERROR(SUMIF('4. Student Costs'!$A:$A,$A360,'4. Student Costs'!X:X),"")</f>
        <v>0</v>
      </c>
      <c r="J360" s="19">
        <f>IFERROR(SUMIF('4. Student Costs'!$A:$A,$A360,'4. Student Costs'!Y:Y),"")</f>
        <v>0</v>
      </c>
      <c r="K360" s="20">
        <f t="shared" si="50"/>
        <v>0</v>
      </c>
      <c r="L360" s="15">
        <f t="shared" si="51"/>
        <v>0</v>
      </c>
      <c r="M360" s="19">
        <f t="shared" si="52"/>
        <v>0</v>
      </c>
      <c r="N360" s="23">
        <f t="shared" si="54"/>
        <v>0</v>
      </c>
      <c r="O360" s="20">
        <f t="shared" si="53"/>
        <v>0</v>
      </c>
      <c r="P360" s="4">
        <f t="shared" si="55"/>
        <v>0</v>
      </c>
      <c r="Q360" s="242"/>
      <c r="R360" s="82"/>
      <c r="S360" s="15">
        <f t="shared" si="56"/>
        <v>0</v>
      </c>
      <c r="T360" s="19">
        <f t="shared" si="57"/>
        <v>0</v>
      </c>
      <c r="U360" s="15">
        <f t="shared" si="58"/>
        <v>0</v>
      </c>
      <c r="V360" s="15">
        <f t="shared" si="59"/>
        <v>0</v>
      </c>
    </row>
    <row r="361" spans="1:22" x14ac:dyDescent="0.4">
      <c r="A361" s="78"/>
      <c r="B361" s="79"/>
      <c r="C361" s="79"/>
      <c r="D361" s="80"/>
      <c r="E361" s="81"/>
      <c r="F361" s="81"/>
      <c r="G361" s="82"/>
      <c r="H361" s="20">
        <f>IFERROR(SUMIF('4. Student Costs'!$A:$A,$A361,'4. Student Costs'!W:W),"")</f>
        <v>0</v>
      </c>
      <c r="I361" s="15">
        <f>IFERROR(SUMIF('4. Student Costs'!$A:$A,$A361,'4. Student Costs'!X:X),"")</f>
        <v>0</v>
      </c>
      <c r="J361" s="19">
        <f>IFERROR(SUMIF('4. Student Costs'!$A:$A,$A361,'4. Student Costs'!Y:Y),"")</f>
        <v>0</v>
      </c>
      <c r="K361" s="20">
        <f t="shared" si="50"/>
        <v>0</v>
      </c>
      <c r="L361" s="15">
        <f t="shared" si="51"/>
        <v>0</v>
      </c>
      <c r="M361" s="19">
        <f t="shared" si="52"/>
        <v>0</v>
      </c>
      <c r="N361" s="23">
        <f t="shared" si="54"/>
        <v>0</v>
      </c>
      <c r="O361" s="20">
        <f t="shared" si="53"/>
        <v>0</v>
      </c>
      <c r="P361" s="4">
        <f t="shared" si="55"/>
        <v>0</v>
      </c>
      <c r="Q361" s="242"/>
      <c r="R361" s="82"/>
      <c r="S361" s="15">
        <f t="shared" si="56"/>
        <v>0</v>
      </c>
      <c r="T361" s="19">
        <f t="shared" si="57"/>
        <v>0</v>
      </c>
      <c r="U361" s="15">
        <f t="shared" si="58"/>
        <v>0</v>
      </c>
      <c r="V361" s="15">
        <f t="shared" si="59"/>
        <v>0</v>
      </c>
    </row>
    <row r="362" spans="1:22" x14ac:dyDescent="0.4">
      <c r="A362" s="78"/>
      <c r="B362" s="79"/>
      <c r="C362" s="79"/>
      <c r="D362" s="80"/>
      <c r="E362" s="81"/>
      <c r="F362" s="81"/>
      <c r="G362" s="82"/>
      <c r="H362" s="20">
        <f>IFERROR(SUMIF('4. Student Costs'!$A:$A,$A362,'4. Student Costs'!W:W),"")</f>
        <v>0</v>
      </c>
      <c r="I362" s="15">
        <f>IFERROR(SUMIF('4. Student Costs'!$A:$A,$A362,'4. Student Costs'!X:X),"")</f>
        <v>0</v>
      </c>
      <c r="J362" s="19">
        <f>IFERROR(SUMIF('4. Student Costs'!$A:$A,$A362,'4. Student Costs'!Y:Y),"")</f>
        <v>0</v>
      </c>
      <c r="K362" s="20">
        <f t="shared" si="50"/>
        <v>0</v>
      </c>
      <c r="L362" s="15">
        <f t="shared" si="51"/>
        <v>0</v>
      </c>
      <c r="M362" s="19">
        <f t="shared" si="52"/>
        <v>0</v>
      </c>
      <c r="N362" s="23">
        <f t="shared" si="54"/>
        <v>0</v>
      </c>
      <c r="O362" s="20">
        <f t="shared" si="53"/>
        <v>0</v>
      </c>
      <c r="P362" s="4">
        <f t="shared" si="55"/>
        <v>0</v>
      </c>
      <c r="Q362" s="242"/>
      <c r="R362" s="82"/>
      <c r="S362" s="15">
        <f t="shared" si="56"/>
        <v>0</v>
      </c>
      <c r="T362" s="19">
        <f t="shared" si="57"/>
        <v>0</v>
      </c>
      <c r="U362" s="15">
        <f t="shared" si="58"/>
        <v>0</v>
      </c>
      <c r="V362" s="15">
        <f t="shared" si="59"/>
        <v>0</v>
      </c>
    </row>
    <row r="363" spans="1:22" x14ac:dyDescent="0.4">
      <c r="A363" s="78"/>
      <c r="B363" s="79"/>
      <c r="C363" s="79"/>
      <c r="D363" s="80"/>
      <c r="E363" s="81"/>
      <c r="F363" s="81"/>
      <c r="G363" s="82"/>
      <c r="H363" s="20">
        <f>IFERROR(SUMIF('4. Student Costs'!$A:$A,$A363,'4. Student Costs'!W:W),"")</f>
        <v>0</v>
      </c>
      <c r="I363" s="15">
        <f>IFERROR(SUMIF('4. Student Costs'!$A:$A,$A363,'4. Student Costs'!X:X),"")</f>
        <v>0</v>
      </c>
      <c r="J363" s="19">
        <f>IFERROR(SUMIF('4. Student Costs'!$A:$A,$A363,'4. Student Costs'!Y:Y),"")</f>
        <v>0</v>
      </c>
      <c r="K363" s="20">
        <f t="shared" si="50"/>
        <v>0</v>
      </c>
      <c r="L363" s="15">
        <f t="shared" si="51"/>
        <v>0</v>
      </c>
      <c r="M363" s="19">
        <f t="shared" si="52"/>
        <v>0</v>
      </c>
      <c r="N363" s="23">
        <f t="shared" si="54"/>
        <v>0</v>
      </c>
      <c r="O363" s="20">
        <f t="shared" si="53"/>
        <v>0</v>
      </c>
      <c r="P363" s="4">
        <f t="shared" si="55"/>
        <v>0</v>
      </c>
      <c r="Q363" s="242"/>
      <c r="R363" s="82"/>
      <c r="S363" s="15">
        <f t="shared" si="56"/>
        <v>0</v>
      </c>
      <c r="T363" s="19">
        <f t="shared" si="57"/>
        <v>0</v>
      </c>
      <c r="U363" s="15">
        <f t="shared" si="58"/>
        <v>0</v>
      </c>
      <c r="V363" s="15">
        <f t="shared" si="59"/>
        <v>0</v>
      </c>
    </row>
    <row r="364" spans="1:22" x14ac:dyDescent="0.4">
      <c r="A364" s="78"/>
      <c r="B364" s="79"/>
      <c r="C364" s="79"/>
      <c r="D364" s="80"/>
      <c r="E364" s="81"/>
      <c r="F364" s="81"/>
      <c r="G364" s="82"/>
      <c r="H364" s="20">
        <f>IFERROR(SUMIF('4. Student Costs'!$A:$A,$A364,'4. Student Costs'!W:W),"")</f>
        <v>0</v>
      </c>
      <c r="I364" s="15">
        <f>IFERROR(SUMIF('4. Student Costs'!$A:$A,$A364,'4. Student Costs'!X:X),"")</f>
        <v>0</v>
      </c>
      <c r="J364" s="19">
        <f>IFERROR(SUMIF('4. Student Costs'!$A:$A,$A364,'4. Student Costs'!Y:Y),"")</f>
        <v>0</v>
      </c>
      <c r="K364" s="20">
        <f t="shared" si="50"/>
        <v>0</v>
      </c>
      <c r="L364" s="15">
        <f t="shared" si="51"/>
        <v>0</v>
      </c>
      <c r="M364" s="19">
        <f t="shared" si="52"/>
        <v>0</v>
      </c>
      <c r="N364" s="23">
        <f t="shared" si="54"/>
        <v>0</v>
      </c>
      <c r="O364" s="20">
        <f t="shared" si="53"/>
        <v>0</v>
      </c>
      <c r="P364" s="4">
        <f t="shared" si="55"/>
        <v>0</v>
      </c>
      <c r="Q364" s="242"/>
      <c r="R364" s="82"/>
      <c r="S364" s="15">
        <f t="shared" si="56"/>
        <v>0</v>
      </c>
      <c r="T364" s="19">
        <f t="shared" si="57"/>
        <v>0</v>
      </c>
      <c r="U364" s="15">
        <f t="shared" si="58"/>
        <v>0</v>
      </c>
      <c r="V364" s="15">
        <f t="shared" si="59"/>
        <v>0</v>
      </c>
    </row>
    <row r="365" spans="1:22" x14ac:dyDescent="0.4">
      <c r="A365" s="78"/>
      <c r="B365" s="79"/>
      <c r="C365" s="79"/>
      <c r="D365" s="80"/>
      <c r="E365" s="81"/>
      <c r="F365" s="81"/>
      <c r="G365" s="82"/>
      <c r="H365" s="20">
        <f>IFERROR(SUMIF('4. Student Costs'!$A:$A,$A365,'4. Student Costs'!W:W),"")</f>
        <v>0</v>
      </c>
      <c r="I365" s="15">
        <f>IFERROR(SUMIF('4. Student Costs'!$A:$A,$A365,'4. Student Costs'!X:X),"")</f>
        <v>0</v>
      </c>
      <c r="J365" s="19">
        <f>IFERROR(SUMIF('4. Student Costs'!$A:$A,$A365,'4. Student Costs'!Y:Y),"")</f>
        <v>0</v>
      </c>
      <c r="K365" s="20">
        <f t="shared" si="50"/>
        <v>0</v>
      </c>
      <c r="L365" s="15">
        <f t="shared" si="51"/>
        <v>0</v>
      </c>
      <c r="M365" s="19">
        <f t="shared" si="52"/>
        <v>0</v>
      </c>
      <c r="N365" s="23">
        <f t="shared" si="54"/>
        <v>0</v>
      </c>
      <c r="O365" s="20">
        <f t="shared" si="53"/>
        <v>0</v>
      </c>
      <c r="P365" s="4">
        <f t="shared" si="55"/>
        <v>0</v>
      </c>
      <c r="Q365" s="242"/>
      <c r="R365" s="82"/>
      <c r="S365" s="15">
        <f t="shared" si="56"/>
        <v>0</v>
      </c>
      <c r="T365" s="19">
        <f t="shared" si="57"/>
        <v>0</v>
      </c>
      <c r="U365" s="15">
        <f t="shared" si="58"/>
        <v>0</v>
      </c>
      <c r="V365" s="15">
        <f t="shared" si="59"/>
        <v>0</v>
      </c>
    </row>
    <row r="366" spans="1:22" x14ac:dyDescent="0.4">
      <c r="A366" s="78"/>
      <c r="B366" s="79"/>
      <c r="C366" s="79"/>
      <c r="D366" s="80"/>
      <c r="E366" s="81"/>
      <c r="F366" s="81"/>
      <c r="G366" s="82"/>
      <c r="H366" s="20">
        <f>IFERROR(SUMIF('4. Student Costs'!$A:$A,$A366,'4. Student Costs'!W:W),"")</f>
        <v>0</v>
      </c>
      <c r="I366" s="15">
        <f>IFERROR(SUMIF('4. Student Costs'!$A:$A,$A366,'4. Student Costs'!X:X),"")</f>
        <v>0</v>
      </c>
      <c r="J366" s="19">
        <f>IFERROR(SUMIF('4. Student Costs'!$A:$A,$A366,'4. Student Costs'!Y:Y),"")</f>
        <v>0</v>
      </c>
      <c r="K366" s="20">
        <f t="shared" si="50"/>
        <v>0</v>
      </c>
      <c r="L366" s="15">
        <f t="shared" si="51"/>
        <v>0</v>
      </c>
      <c r="M366" s="19">
        <f t="shared" si="52"/>
        <v>0</v>
      </c>
      <c r="N366" s="23">
        <f t="shared" si="54"/>
        <v>0</v>
      </c>
      <c r="O366" s="20">
        <f t="shared" si="53"/>
        <v>0</v>
      </c>
      <c r="P366" s="4">
        <f t="shared" si="55"/>
        <v>0</v>
      </c>
      <c r="Q366" s="242"/>
      <c r="R366" s="82"/>
      <c r="S366" s="15">
        <f t="shared" si="56"/>
        <v>0</v>
      </c>
      <c r="T366" s="19">
        <f t="shared" si="57"/>
        <v>0</v>
      </c>
      <c r="U366" s="15">
        <f t="shared" si="58"/>
        <v>0</v>
      </c>
      <c r="V366" s="15">
        <f t="shared" si="59"/>
        <v>0</v>
      </c>
    </row>
    <row r="367" spans="1:22" x14ac:dyDescent="0.4">
      <c r="A367" s="78"/>
      <c r="B367" s="79"/>
      <c r="C367" s="79"/>
      <c r="D367" s="80"/>
      <c r="E367" s="81"/>
      <c r="F367" s="81"/>
      <c r="G367" s="82"/>
      <c r="H367" s="20">
        <f>IFERROR(SUMIF('4. Student Costs'!$A:$A,$A367,'4. Student Costs'!W:W),"")</f>
        <v>0</v>
      </c>
      <c r="I367" s="15">
        <f>IFERROR(SUMIF('4. Student Costs'!$A:$A,$A367,'4. Student Costs'!X:X),"")</f>
        <v>0</v>
      </c>
      <c r="J367" s="19">
        <f>IFERROR(SUMIF('4. Student Costs'!$A:$A,$A367,'4. Student Costs'!Y:Y),"")</f>
        <v>0</v>
      </c>
      <c r="K367" s="20">
        <f t="shared" si="50"/>
        <v>0</v>
      </c>
      <c r="L367" s="15">
        <f t="shared" si="51"/>
        <v>0</v>
      </c>
      <c r="M367" s="19">
        <f t="shared" si="52"/>
        <v>0</v>
      </c>
      <c r="N367" s="23">
        <f t="shared" si="54"/>
        <v>0</v>
      </c>
      <c r="O367" s="20">
        <f t="shared" si="53"/>
        <v>0</v>
      </c>
      <c r="P367" s="4">
        <f t="shared" si="55"/>
        <v>0</v>
      </c>
      <c r="Q367" s="242"/>
      <c r="R367" s="82"/>
      <c r="S367" s="15">
        <f t="shared" si="56"/>
        <v>0</v>
      </c>
      <c r="T367" s="19">
        <f t="shared" si="57"/>
        <v>0</v>
      </c>
      <c r="U367" s="15">
        <f t="shared" si="58"/>
        <v>0</v>
      </c>
      <c r="V367" s="15">
        <f t="shared" si="59"/>
        <v>0</v>
      </c>
    </row>
    <row r="368" spans="1:22" x14ac:dyDescent="0.4">
      <c r="A368" s="78"/>
      <c r="B368" s="79"/>
      <c r="C368" s="79"/>
      <c r="D368" s="80"/>
      <c r="E368" s="81"/>
      <c r="F368" s="81"/>
      <c r="G368" s="82"/>
      <c r="H368" s="20">
        <f>IFERROR(SUMIF('4. Student Costs'!$A:$A,$A368,'4. Student Costs'!W:W),"")</f>
        <v>0</v>
      </c>
      <c r="I368" s="15">
        <f>IFERROR(SUMIF('4. Student Costs'!$A:$A,$A368,'4. Student Costs'!X:X),"")</f>
        <v>0</v>
      </c>
      <c r="J368" s="19">
        <f>IFERROR(SUMIF('4. Student Costs'!$A:$A,$A368,'4. Student Costs'!Y:Y),"")</f>
        <v>0</v>
      </c>
      <c r="K368" s="20">
        <f t="shared" si="50"/>
        <v>0</v>
      </c>
      <c r="L368" s="15">
        <f t="shared" si="51"/>
        <v>0</v>
      </c>
      <c r="M368" s="19">
        <f t="shared" si="52"/>
        <v>0</v>
      </c>
      <c r="N368" s="23">
        <f t="shared" si="54"/>
        <v>0</v>
      </c>
      <c r="O368" s="20">
        <f t="shared" si="53"/>
        <v>0</v>
      </c>
      <c r="P368" s="4">
        <f t="shared" si="55"/>
        <v>0</v>
      </c>
      <c r="Q368" s="242"/>
      <c r="R368" s="82"/>
      <c r="S368" s="15">
        <f t="shared" si="56"/>
        <v>0</v>
      </c>
      <c r="T368" s="19">
        <f t="shared" si="57"/>
        <v>0</v>
      </c>
      <c r="U368" s="15">
        <f t="shared" si="58"/>
        <v>0</v>
      </c>
      <c r="V368" s="15">
        <f t="shared" si="59"/>
        <v>0</v>
      </c>
    </row>
    <row r="369" spans="1:22" x14ac:dyDescent="0.4">
      <c r="A369" s="78"/>
      <c r="B369" s="79"/>
      <c r="C369" s="79"/>
      <c r="D369" s="80"/>
      <c r="E369" s="81"/>
      <c r="F369" s="81"/>
      <c r="G369" s="82"/>
      <c r="H369" s="20">
        <f>IFERROR(SUMIF('4. Student Costs'!$A:$A,$A369,'4. Student Costs'!W:W),"")</f>
        <v>0</v>
      </c>
      <c r="I369" s="15">
        <f>IFERROR(SUMIF('4. Student Costs'!$A:$A,$A369,'4. Student Costs'!X:X),"")</f>
        <v>0</v>
      </c>
      <c r="J369" s="19">
        <f>IFERROR(SUMIF('4. Student Costs'!$A:$A,$A369,'4. Student Costs'!Y:Y),"")</f>
        <v>0</v>
      </c>
      <c r="K369" s="20">
        <f t="shared" si="50"/>
        <v>0</v>
      </c>
      <c r="L369" s="15">
        <f t="shared" si="51"/>
        <v>0</v>
      </c>
      <c r="M369" s="19">
        <f t="shared" si="52"/>
        <v>0</v>
      </c>
      <c r="N369" s="23">
        <f t="shared" si="54"/>
        <v>0</v>
      </c>
      <c r="O369" s="20">
        <f t="shared" si="53"/>
        <v>0</v>
      </c>
      <c r="P369" s="4">
        <f t="shared" si="55"/>
        <v>0</v>
      </c>
      <c r="Q369" s="242"/>
      <c r="R369" s="82"/>
      <c r="S369" s="15">
        <f t="shared" si="56"/>
        <v>0</v>
      </c>
      <c r="T369" s="19">
        <f t="shared" si="57"/>
        <v>0</v>
      </c>
      <c r="U369" s="15">
        <f t="shared" si="58"/>
        <v>0</v>
      </c>
      <c r="V369" s="15">
        <f t="shared" si="59"/>
        <v>0</v>
      </c>
    </row>
    <row r="370" spans="1:22" x14ac:dyDescent="0.4">
      <c r="A370" s="78"/>
      <c r="B370" s="79"/>
      <c r="C370" s="79"/>
      <c r="D370" s="80"/>
      <c r="E370" s="81"/>
      <c r="F370" s="81"/>
      <c r="G370" s="82"/>
      <c r="H370" s="20">
        <f>IFERROR(SUMIF('4. Student Costs'!$A:$A,$A370,'4. Student Costs'!W:W),"")</f>
        <v>0</v>
      </c>
      <c r="I370" s="15">
        <f>IFERROR(SUMIF('4. Student Costs'!$A:$A,$A370,'4. Student Costs'!X:X),"")</f>
        <v>0</v>
      </c>
      <c r="J370" s="19">
        <f>IFERROR(SUMIF('4. Student Costs'!$A:$A,$A370,'4. Student Costs'!Y:Y),"")</f>
        <v>0</v>
      </c>
      <c r="K370" s="20">
        <f t="shared" si="50"/>
        <v>0</v>
      </c>
      <c r="L370" s="15">
        <f t="shared" si="51"/>
        <v>0</v>
      </c>
      <c r="M370" s="19">
        <f t="shared" si="52"/>
        <v>0</v>
      </c>
      <c r="N370" s="23">
        <f t="shared" si="54"/>
        <v>0</v>
      </c>
      <c r="O370" s="20">
        <f t="shared" si="53"/>
        <v>0</v>
      </c>
      <c r="P370" s="4">
        <f t="shared" si="55"/>
        <v>0</v>
      </c>
      <c r="Q370" s="242"/>
      <c r="R370" s="82"/>
      <c r="S370" s="15">
        <f t="shared" si="56"/>
        <v>0</v>
      </c>
      <c r="T370" s="19">
        <f t="shared" si="57"/>
        <v>0</v>
      </c>
      <c r="U370" s="15">
        <f t="shared" si="58"/>
        <v>0</v>
      </c>
      <c r="V370" s="15">
        <f t="shared" si="59"/>
        <v>0</v>
      </c>
    </row>
    <row r="371" spans="1:22" x14ac:dyDescent="0.4">
      <c r="A371" s="78"/>
      <c r="B371" s="79"/>
      <c r="C371" s="79"/>
      <c r="D371" s="80"/>
      <c r="E371" s="81"/>
      <c r="F371" s="81"/>
      <c r="G371" s="82"/>
      <c r="H371" s="20">
        <f>IFERROR(SUMIF('4. Student Costs'!$A:$A,$A371,'4. Student Costs'!W:W),"")</f>
        <v>0</v>
      </c>
      <c r="I371" s="15">
        <f>IFERROR(SUMIF('4. Student Costs'!$A:$A,$A371,'4. Student Costs'!X:X),"")</f>
        <v>0</v>
      </c>
      <c r="J371" s="19">
        <f>IFERROR(SUMIF('4. Student Costs'!$A:$A,$A371,'4. Student Costs'!Y:Y),"")</f>
        <v>0</v>
      </c>
      <c r="K371" s="20">
        <f t="shared" si="50"/>
        <v>0</v>
      </c>
      <c r="L371" s="15">
        <f t="shared" si="51"/>
        <v>0</v>
      </c>
      <c r="M371" s="19">
        <f t="shared" si="52"/>
        <v>0</v>
      </c>
      <c r="N371" s="23">
        <f t="shared" si="54"/>
        <v>0</v>
      </c>
      <c r="O371" s="20">
        <f t="shared" si="53"/>
        <v>0</v>
      </c>
      <c r="P371" s="4">
        <f t="shared" si="55"/>
        <v>0</v>
      </c>
      <c r="Q371" s="242"/>
      <c r="R371" s="82"/>
      <c r="S371" s="15">
        <f t="shared" si="56"/>
        <v>0</v>
      </c>
      <c r="T371" s="19">
        <f t="shared" si="57"/>
        <v>0</v>
      </c>
      <c r="U371" s="15">
        <f t="shared" si="58"/>
        <v>0</v>
      </c>
      <c r="V371" s="15">
        <f t="shared" si="59"/>
        <v>0</v>
      </c>
    </row>
    <row r="372" spans="1:22" x14ac:dyDescent="0.4">
      <c r="A372" s="78"/>
      <c r="B372" s="79"/>
      <c r="C372" s="79"/>
      <c r="D372" s="80"/>
      <c r="E372" s="81"/>
      <c r="F372" s="81"/>
      <c r="G372" s="82"/>
      <c r="H372" s="20">
        <f>IFERROR(SUMIF('4. Student Costs'!$A:$A,$A372,'4. Student Costs'!W:W),"")</f>
        <v>0</v>
      </c>
      <c r="I372" s="15">
        <f>IFERROR(SUMIF('4. Student Costs'!$A:$A,$A372,'4. Student Costs'!X:X),"")</f>
        <v>0</v>
      </c>
      <c r="J372" s="19">
        <f>IFERROR(SUMIF('4. Student Costs'!$A:$A,$A372,'4. Student Costs'!Y:Y),"")</f>
        <v>0</v>
      </c>
      <c r="K372" s="20">
        <f t="shared" si="50"/>
        <v>0</v>
      </c>
      <c r="L372" s="15">
        <f t="shared" si="51"/>
        <v>0</v>
      </c>
      <c r="M372" s="19">
        <f t="shared" si="52"/>
        <v>0</v>
      </c>
      <c r="N372" s="23">
        <f t="shared" si="54"/>
        <v>0</v>
      </c>
      <c r="O372" s="20">
        <f t="shared" si="53"/>
        <v>0</v>
      </c>
      <c r="P372" s="4">
        <f t="shared" si="55"/>
        <v>0</v>
      </c>
      <c r="Q372" s="242"/>
      <c r="R372" s="82"/>
      <c r="S372" s="15">
        <f t="shared" si="56"/>
        <v>0</v>
      </c>
      <c r="T372" s="19">
        <f t="shared" si="57"/>
        <v>0</v>
      </c>
      <c r="U372" s="15">
        <f t="shared" si="58"/>
        <v>0</v>
      </c>
      <c r="V372" s="15">
        <f t="shared" si="59"/>
        <v>0</v>
      </c>
    </row>
    <row r="373" spans="1:22" x14ac:dyDescent="0.4">
      <c r="A373" s="78"/>
      <c r="B373" s="79"/>
      <c r="C373" s="79"/>
      <c r="D373" s="80"/>
      <c r="E373" s="81"/>
      <c r="F373" s="81"/>
      <c r="G373" s="82"/>
      <c r="H373" s="20">
        <f>IFERROR(SUMIF('4. Student Costs'!$A:$A,$A373,'4. Student Costs'!W:W),"")</f>
        <v>0</v>
      </c>
      <c r="I373" s="15">
        <f>IFERROR(SUMIF('4. Student Costs'!$A:$A,$A373,'4. Student Costs'!X:X),"")</f>
        <v>0</v>
      </c>
      <c r="J373" s="19">
        <f>IFERROR(SUMIF('4. Student Costs'!$A:$A,$A373,'4. Student Costs'!Y:Y),"")</f>
        <v>0</v>
      </c>
      <c r="K373" s="20">
        <f t="shared" si="50"/>
        <v>0</v>
      </c>
      <c r="L373" s="15">
        <f t="shared" si="51"/>
        <v>0</v>
      </c>
      <c r="M373" s="19">
        <f t="shared" si="52"/>
        <v>0</v>
      </c>
      <c r="N373" s="23">
        <f t="shared" si="54"/>
        <v>0</v>
      </c>
      <c r="O373" s="20">
        <f t="shared" si="53"/>
        <v>0</v>
      </c>
      <c r="P373" s="4">
        <f t="shared" si="55"/>
        <v>0</v>
      </c>
      <c r="Q373" s="242"/>
      <c r="R373" s="82"/>
      <c r="S373" s="15">
        <f t="shared" si="56"/>
        <v>0</v>
      </c>
      <c r="T373" s="19">
        <f t="shared" si="57"/>
        <v>0</v>
      </c>
      <c r="U373" s="15">
        <f t="shared" si="58"/>
        <v>0</v>
      </c>
      <c r="V373" s="15">
        <f t="shared" si="59"/>
        <v>0</v>
      </c>
    </row>
    <row r="374" spans="1:22" x14ac:dyDescent="0.4">
      <c r="A374" s="78"/>
      <c r="B374" s="79"/>
      <c r="C374" s="79"/>
      <c r="D374" s="80"/>
      <c r="E374" s="81"/>
      <c r="F374" s="81"/>
      <c r="G374" s="82"/>
      <c r="H374" s="20">
        <f>IFERROR(SUMIF('4. Student Costs'!$A:$A,$A374,'4. Student Costs'!W:W),"")</f>
        <v>0</v>
      </c>
      <c r="I374" s="15">
        <f>IFERROR(SUMIF('4. Student Costs'!$A:$A,$A374,'4. Student Costs'!X:X),"")</f>
        <v>0</v>
      </c>
      <c r="J374" s="19">
        <f>IFERROR(SUMIF('4. Student Costs'!$A:$A,$A374,'4. Student Costs'!Y:Y),"")</f>
        <v>0</v>
      </c>
      <c r="K374" s="20">
        <f t="shared" si="50"/>
        <v>0</v>
      </c>
      <c r="L374" s="15">
        <f t="shared" si="51"/>
        <v>0</v>
      </c>
      <c r="M374" s="19">
        <f t="shared" si="52"/>
        <v>0</v>
      </c>
      <c r="N374" s="23">
        <f t="shared" si="54"/>
        <v>0</v>
      </c>
      <c r="O374" s="20">
        <f t="shared" si="53"/>
        <v>0</v>
      </c>
      <c r="P374" s="4">
        <f t="shared" si="55"/>
        <v>0</v>
      </c>
      <c r="Q374" s="242"/>
      <c r="R374" s="82"/>
      <c r="S374" s="15">
        <f t="shared" si="56"/>
        <v>0</v>
      </c>
      <c r="T374" s="19">
        <f t="shared" si="57"/>
        <v>0</v>
      </c>
      <c r="U374" s="15">
        <f t="shared" si="58"/>
        <v>0</v>
      </c>
      <c r="V374" s="15">
        <f t="shared" si="59"/>
        <v>0</v>
      </c>
    </row>
    <row r="375" spans="1:22" x14ac:dyDescent="0.4">
      <c r="A375" s="78"/>
      <c r="B375" s="79"/>
      <c r="C375" s="79"/>
      <c r="D375" s="80"/>
      <c r="E375" s="81"/>
      <c r="F375" s="81"/>
      <c r="G375" s="82"/>
      <c r="H375" s="20">
        <f>IFERROR(SUMIF('4. Student Costs'!$A:$A,$A375,'4. Student Costs'!W:W),"")</f>
        <v>0</v>
      </c>
      <c r="I375" s="15">
        <f>IFERROR(SUMIF('4. Student Costs'!$A:$A,$A375,'4. Student Costs'!X:X),"")</f>
        <v>0</v>
      </c>
      <c r="J375" s="19">
        <f>IFERROR(SUMIF('4. Student Costs'!$A:$A,$A375,'4. Student Costs'!Y:Y),"")</f>
        <v>0</v>
      </c>
      <c r="K375" s="20">
        <f t="shared" si="50"/>
        <v>0</v>
      </c>
      <c r="L375" s="15">
        <f t="shared" si="51"/>
        <v>0</v>
      </c>
      <c r="M375" s="19">
        <f t="shared" si="52"/>
        <v>0</v>
      </c>
      <c r="N375" s="23">
        <f t="shared" si="54"/>
        <v>0</v>
      </c>
      <c r="O375" s="20">
        <f t="shared" si="53"/>
        <v>0</v>
      </c>
      <c r="P375" s="4">
        <f t="shared" si="55"/>
        <v>0</v>
      </c>
      <c r="Q375" s="242"/>
      <c r="R375" s="82"/>
      <c r="S375" s="15">
        <f t="shared" si="56"/>
        <v>0</v>
      </c>
      <c r="T375" s="19">
        <f t="shared" si="57"/>
        <v>0</v>
      </c>
      <c r="U375" s="15">
        <f t="shared" si="58"/>
        <v>0</v>
      </c>
      <c r="V375" s="15">
        <f t="shared" si="59"/>
        <v>0</v>
      </c>
    </row>
    <row r="376" spans="1:22" x14ac:dyDescent="0.4">
      <c r="A376" s="78"/>
      <c r="B376" s="79"/>
      <c r="C376" s="79"/>
      <c r="D376" s="80"/>
      <c r="E376" s="81"/>
      <c r="F376" s="81"/>
      <c r="G376" s="82"/>
      <c r="H376" s="20">
        <f>IFERROR(SUMIF('4. Student Costs'!$A:$A,$A376,'4. Student Costs'!W:W),"")</f>
        <v>0</v>
      </c>
      <c r="I376" s="15">
        <f>IFERROR(SUMIF('4. Student Costs'!$A:$A,$A376,'4. Student Costs'!X:X),"")</f>
        <v>0</v>
      </c>
      <c r="J376" s="19">
        <f>IFERROR(SUMIF('4. Student Costs'!$A:$A,$A376,'4. Student Costs'!Y:Y),"")</f>
        <v>0</v>
      </c>
      <c r="K376" s="20">
        <f t="shared" si="50"/>
        <v>0</v>
      </c>
      <c r="L376" s="15">
        <f t="shared" si="51"/>
        <v>0</v>
      </c>
      <c r="M376" s="19">
        <f t="shared" si="52"/>
        <v>0</v>
      </c>
      <c r="N376" s="23">
        <f t="shared" si="54"/>
        <v>0</v>
      </c>
      <c r="O376" s="20">
        <f t="shared" si="53"/>
        <v>0</v>
      </c>
      <c r="P376" s="4">
        <f t="shared" si="55"/>
        <v>0</v>
      </c>
      <c r="Q376" s="242"/>
      <c r="R376" s="82"/>
      <c r="S376" s="15">
        <f t="shared" si="56"/>
        <v>0</v>
      </c>
      <c r="T376" s="19">
        <f t="shared" si="57"/>
        <v>0</v>
      </c>
      <c r="U376" s="15">
        <f t="shared" si="58"/>
        <v>0</v>
      </c>
      <c r="V376" s="15">
        <f t="shared" si="59"/>
        <v>0</v>
      </c>
    </row>
    <row r="377" spans="1:22" x14ac:dyDescent="0.4">
      <c r="A377" s="78"/>
      <c r="B377" s="79"/>
      <c r="C377" s="79"/>
      <c r="D377" s="80"/>
      <c r="E377" s="81"/>
      <c r="F377" s="81"/>
      <c r="G377" s="82"/>
      <c r="H377" s="20">
        <f>IFERROR(SUMIF('4. Student Costs'!$A:$A,$A377,'4. Student Costs'!W:W),"")</f>
        <v>0</v>
      </c>
      <c r="I377" s="15">
        <f>IFERROR(SUMIF('4. Student Costs'!$A:$A,$A377,'4. Student Costs'!X:X),"")</f>
        <v>0</v>
      </c>
      <c r="J377" s="19">
        <f>IFERROR(SUMIF('4. Student Costs'!$A:$A,$A377,'4. Student Costs'!Y:Y),"")</f>
        <v>0</v>
      </c>
      <c r="K377" s="20">
        <f t="shared" si="50"/>
        <v>0</v>
      </c>
      <c r="L377" s="15">
        <f t="shared" si="51"/>
        <v>0</v>
      </c>
      <c r="M377" s="19">
        <f t="shared" si="52"/>
        <v>0</v>
      </c>
      <c r="N377" s="23">
        <f t="shared" si="54"/>
        <v>0</v>
      </c>
      <c r="O377" s="20">
        <f t="shared" si="53"/>
        <v>0</v>
      </c>
      <c r="P377" s="4">
        <f t="shared" si="55"/>
        <v>0</v>
      </c>
      <c r="Q377" s="242"/>
      <c r="R377" s="82"/>
      <c r="S377" s="15">
        <f t="shared" si="56"/>
        <v>0</v>
      </c>
      <c r="T377" s="19">
        <f t="shared" si="57"/>
        <v>0</v>
      </c>
      <c r="U377" s="15">
        <f t="shared" si="58"/>
        <v>0</v>
      </c>
      <c r="V377" s="15">
        <f t="shared" si="59"/>
        <v>0</v>
      </c>
    </row>
    <row r="378" spans="1:22" x14ac:dyDescent="0.4">
      <c r="A378" s="78"/>
      <c r="B378" s="79"/>
      <c r="C378" s="79"/>
      <c r="D378" s="80"/>
      <c r="E378" s="81"/>
      <c r="F378" s="81"/>
      <c r="G378" s="82"/>
      <c r="H378" s="20">
        <f>IFERROR(SUMIF('4. Student Costs'!$A:$A,$A378,'4. Student Costs'!W:W),"")</f>
        <v>0</v>
      </c>
      <c r="I378" s="15">
        <f>IFERROR(SUMIF('4. Student Costs'!$A:$A,$A378,'4. Student Costs'!X:X),"")</f>
        <v>0</v>
      </c>
      <c r="J378" s="19">
        <f>IFERROR(SUMIF('4. Student Costs'!$A:$A,$A378,'4. Student Costs'!Y:Y),"")</f>
        <v>0</v>
      </c>
      <c r="K378" s="20">
        <f t="shared" si="50"/>
        <v>0</v>
      </c>
      <c r="L378" s="15">
        <f t="shared" si="51"/>
        <v>0</v>
      </c>
      <c r="M378" s="19">
        <f t="shared" si="52"/>
        <v>0</v>
      </c>
      <c r="N378" s="23">
        <f t="shared" si="54"/>
        <v>0</v>
      </c>
      <c r="O378" s="20">
        <f t="shared" si="53"/>
        <v>0</v>
      </c>
      <c r="P378" s="4">
        <f t="shared" si="55"/>
        <v>0</v>
      </c>
      <c r="Q378" s="242"/>
      <c r="R378" s="82"/>
      <c r="S378" s="15">
        <f t="shared" si="56"/>
        <v>0</v>
      </c>
      <c r="T378" s="19">
        <f t="shared" si="57"/>
        <v>0</v>
      </c>
      <c r="U378" s="15">
        <f t="shared" si="58"/>
        <v>0</v>
      </c>
      <c r="V378" s="15">
        <f t="shared" si="59"/>
        <v>0</v>
      </c>
    </row>
    <row r="379" spans="1:22" x14ac:dyDescent="0.4">
      <c r="A379" s="78"/>
      <c r="B379" s="79"/>
      <c r="C379" s="79"/>
      <c r="D379" s="80"/>
      <c r="E379" s="81"/>
      <c r="F379" s="81"/>
      <c r="G379" s="82"/>
      <c r="H379" s="20">
        <f>IFERROR(SUMIF('4. Student Costs'!$A:$A,$A379,'4. Student Costs'!W:W),"")</f>
        <v>0</v>
      </c>
      <c r="I379" s="15">
        <f>IFERROR(SUMIF('4. Student Costs'!$A:$A,$A379,'4. Student Costs'!X:X),"")</f>
        <v>0</v>
      </c>
      <c r="J379" s="19">
        <f>IFERROR(SUMIF('4. Student Costs'!$A:$A,$A379,'4. Student Costs'!Y:Y),"")</f>
        <v>0</v>
      </c>
      <c r="K379" s="20">
        <f t="shared" si="50"/>
        <v>0</v>
      </c>
      <c r="L379" s="15">
        <f t="shared" si="51"/>
        <v>0</v>
      </c>
      <c r="M379" s="19">
        <f t="shared" si="52"/>
        <v>0</v>
      </c>
      <c r="N379" s="23">
        <f t="shared" si="54"/>
        <v>0</v>
      </c>
      <c r="O379" s="20">
        <f t="shared" si="53"/>
        <v>0</v>
      </c>
      <c r="P379" s="4">
        <f t="shared" si="55"/>
        <v>0</v>
      </c>
      <c r="Q379" s="242"/>
      <c r="R379" s="82"/>
      <c r="S379" s="15">
        <f t="shared" si="56"/>
        <v>0</v>
      </c>
      <c r="T379" s="19">
        <f t="shared" si="57"/>
        <v>0</v>
      </c>
      <c r="U379" s="15">
        <f t="shared" si="58"/>
        <v>0</v>
      </c>
      <c r="V379" s="15">
        <f t="shared" si="59"/>
        <v>0</v>
      </c>
    </row>
    <row r="380" spans="1:22" x14ac:dyDescent="0.4">
      <c r="A380" s="78"/>
      <c r="B380" s="79"/>
      <c r="C380" s="79"/>
      <c r="D380" s="80"/>
      <c r="E380" s="81"/>
      <c r="F380" s="81"/>
      <c r="G380" s="82"/>
      <c r="H380" s="20">
        <f>IFERROR(SUMIF('4. Student Costs'!$A:$A,$A380,'4. Student Costs'!W:W),"")</f>
        <v>0</v>
      </c>
      <c r="I380" s="15">
        <f>IFERROR(SUMIF('4. Student Costs'!$A:$A,$A380,'4. Student Costs'!X:X),"")</f>
        <v>0</v>
      </c>
      <c r="J380" s="19">
        <f>IFERROR(SUMIF('4. Student Costs'!$A:$A,$A380,'4. Student Costs'!Y:Y),"")</f>
        <v>0</v>
      </c>
      <c r="K380" s="20">
        <f t="shared" si="50"/>
        <v>0</v>
      </c>
      <c r="L380" s="15">
        <f t="shared" si="51"/>
        <v>0</v>
      </c>
      <c r="M380" s="19">
        <f t="shared" si="52"/>
        <v>0</v>
      </c>
      <c r="N380" s="23">
        <f t="shared" si="54"/>
        <v>0</v>
      </c>
      <c r="O380" s="20">
        <f t="shared" si="53"/>
        <v>0</v>
      </c>
      <c r="P380" s="4">
        <f t="shared" si="55"/>
        <v>0</v>
      </c>
      <c r="Q380" s="242"/>
      <c r="R380" s="82"/>
      <c r="S380" s="15">
        <f t="shared" si="56"/>
        <v>0</v>
      </c>
      <c r="T380" s="19">
        <f t="shared" si="57"/>
        <v>0</v>
      </c>
      <c r="U380" s="15">
        <f t="shared" si="58"/>
        <v>0</v>
      </c>
      <c r="V380" s="15">
        <f t="shared" si="59"/>
        <v>0</v>
      </c>
    </row>
    <row r="381" spans="1:22" x14ac:dyDescent="0.4">
      <c r="A381" s="78"/>
      <c r="B381" s="79"/>
      <c r="C381" s="79"/>
      <c r="D381" s="80"/>
      <c r="E381" s="81"/>
      <c r="F381" s="81"/>
      <c r="G381" s="82"/>
      <c r="H381" s="20">
        <f>IFERROR(SUMIF('4. Student Costs'!$A:$A,$A381,'4. Student Costs'!W:W),"")</f>
        <v>0</v>
      </c>
      <c r="I381" s="15">
        <f>IFERROR(SUMIF('4. Student Costs'!$A:$A,$A381,'4. Student Costs'!X:X),"")</f>
        <v>0</v>
      </c>
      <c r="J381" s="19">
        <f>IFERROR(SUMIF('4. Student Costs'!$A:$A,$A381,'4. Student Costs'!Y:Y),"")</f>
        <v>0</v>
      </c>
      <c r="K381" s="20">
        <f t="shared" si="50"/>
        <v>0</v>
      </c>
      <c r="L381" s="15">
        <f t="shared" si="51"/>
        <v>0</v>
      </c>
      <c r="M381" s="19">
        <f t="shared" si="52"/>
        <v>0</v>
      </c>
      <c r="N381" s="23">
        <f t="shared" si="54"/>
        <v>0</v>
      </c>
      <c r="O381" s="20">
        <f t="shared" si="53"/>
        <v>0</v>
      </c>
      <c r="P381" s="4">
        <f t="shared" si="55"/>
        <v>0</v>
      </c>
      <c r="Q381" s="242"/>
      <c r="R381" s="82"/>
      <c r="S381" s="15">
        <f t="shared" si="56"/>
        <v>0</v>
      </c>
      <c r="T381" s="19">
        <f t="shared" si="57"/>
        <v>0</v>
      </c>
      <c r="U381" s="15">
        <f t="shared" si="58"/>
        <v>0</v>
      </c>
      <c r="V381" s="15">
        <f t="shared" si="59"/>
        <v>0</v>
      </c>
    </row>
    <row r="382" spans="1:22" x14ac:dyDescent="0.4">
      <c r="A382" s="78"/>
      <c r="B382" s="79"/>
      <c r="C382" s="79"/>
      <c r="D382" s="80"/>
      <c r="E382" s="81"/>
      <c r="F382" s="81"/>
      <c r="G382" s="82"/>
      <c r="H382" s="20">
        <f>IFERROR(SUMIF('4. Student Costs'!$A:$A,$A382,'4. Student Costs'!W:W),"")</f>
        <v>0</v>
      </c>
      <c r="I382" s="15">
        <f>IFERROR(SUMIF('4. Student Costs'!$A:$A,$A382,'4. Student Costs'!X:X),"")</f>
        <v>0</v>
      </c>
      <c r="J382" s="19">
        <f>IFERROR(SUMIF('4. Student Costs'!$A:$A,$A382,'4. Student Costs'!Y:Y),"")</f>
        <v>0</v>
      </c>
      <c r="K382" s="20">
        <f t="shared" si="50"/>
        <v>0</v>
      </c>
      <c r="L382" s="15">
        <f t="shared" si="51"/>
        <v>0</v>
      </c>
      <c r="M382" s="19">
        <f t="shared" si="52"/>
        <v>0</v>
      </c>
      <c r="N382" s="23">
        <f t="shared" si="54"/>
        <v>0</v>
      </c>
      <c r="O382" s="20">
        <f t="shared" si="53"/>
        <v>0</v>
      </c>
      <c r="P382" s="4">
        <f t="shared" si="55"/>
        <v>0</v>
      </c>
      <c r="Q382" s="242"/>
      <c r="R382" s="82"/>
      <c r="S382" s="15">
        <f t="shared" si="56"/>
        <v>0</v>
      </c>
      <c r="T382" s="19">
        <f t="shared" si="57"/>
        <v>0</v>
      </c>
      <c r="U382" s="15">
        <f t="shared" si="58"/>
        <v>0</v>
      </c>
      <c r="V382" s="15">
        <f t="shared" si="59"/>
        <v>0</v>
      </c>
    </row>
    <row r="383" spans="1:22" x14ac:dyDescent="0.4">
      <c r="A383" s="78"/>
      <c r="B383" s="79"/>
      <c r="C383" s="79"/>
      <c r="D383" s="80"/>
      <c r="E383" s="81"/>
      <c r="F383" s="81"/>
      <c r="G383" s="82"/>
      <c r="H383" s="20">
        <f>IFERROR(SUMIF('4. Student Costs'!$A:$A,$A383,'4. Student Costs'!W:W),"")</f>
        <v>0</v>
      </c>
      <c r="I383" s="15">
        <f>IFERROR(SUMIF('4. Student Costs'!$A:$A,$A383,'4. Student Costs'!X:X),"")</f>
        <v>0</v>
      </c>
      <c r="J383" s="19">
        <f>IFERROR(SUMIF('4. Student Costs'!$A:$A,$A383,'4. Student Costs'!Y:Y),"")</f>
        <v>0</v>
      </c>
      <c r="K383" s="20">
        <f t="shared" si="50"/>
        <v>0</v>
      </c>
      <c r="L383" s="15">
        <f t="shared" si="51"/>
        <v>0</v>
      </c>
      <c r="M383" s="19">
        <f t="shared" si="52"/>
        <v>0</v>
      </c>
      <c r="N383" s="23">
        <f t="shared" si="54"/>
        <v>0</v>
      </c>
      <c r="O383" s="20">
        <f t="shared" si="53"/>
        <v>0</v>
      </c>
      <c r="P383" s="4">
        <f t="shared" si="55"/>
        <v>0</v>
      </c>
      <c r="Q383" s="242"/>
      <c r="R383" s="82"/>
      <c r="S383" s="15">
        <f t="shared" si="56"/>
        <v>0</v>
      </c>
      <c r="T383" s="19">
        <f t="shared" si="57"/>
        <v>0</v>
      </c>
      <c r="U383" s="15">
        <f t="shared" si="58"/>
        <v>0</v>
      </c>
      <c r="V383" s="15">
        <f t="shared" si="59"/>
        <v>0</v>
      </c>
    </row>
    <row r="384" spans="1:22" x14ac:dyDescent="0.4">
      <c r="A384" s="78"/>
      <c r="B384" s="79"/>
      <c r="C384" s="79"/>
      <c r="D384" s="80"/>
      <c r="E384" s="81"/>
      <c r="F384" s="81"/>
      <c r="G384" s="82"/>
      <c r="H384" s="20">
        <f>IFERROR(SUMIF('4. Student Costs'!$A:$A,$A384,'4. Student Costs'!W:W),"")</f>
        <v>0</v>
      </c>
      <c r="I384" s="15">
        <f>IFERROR(SUMIF('4. Student Costs'!$A:$A,$A384,'4. Student Costs'!X:X),"")</f>
        <v>0</v>
      </c>
      <c r="J384" s="19">
        <f>IFERROR(SUMIF('4. Student Costs'!$A:$A,$A384,'4. Student Costs'!Y:Y),"")</f>
        <v>0</v>
      </c>
      <c r="K384" s="20">
        <f t="shared" si="50"/>
        <v>0</v>
      </c>
      <c r="L384" s="15">
        <f t="shared" si="51"/>
        <v>0</v>
      </c>
      <c r="M384" s="19">
        <f t="shared" si="52"/>
        <v>0</v>
      </c>
      <c r="N384" s="23">
        <f t="shared" si="54"/>
        <v>0</v>
      </c>
      <c r="O384" s="20">
        <f t="shared" si="53"/>
        <v>0</v>
      </c>
      <c r="P384" s="4">
        <f t="shared" si="55"/>
        <v>0</v>
      </c>
      <c r="Q384" s="242"/>
      <c r="R384" s="82"/>
      <c r="S384" s="15">
        <f t="shared" si="56"/>
        <v>0</v>
      </c>
      <c r="T384" s="19">
        <f t="shared" si="57"/>
        <v>0</v>
      </c>
      <c r="U384" s="15">
        <f t="shared" si="58"/>
        <v>0</v>
      </c>
      <c r="V384" s="15">
        <f t="shared" si="59"/>
        <v>0</v>
      </c>
    </row>
    <row r="385" spans="1:22" x14ac:dyDescent="0.4">
      <c r="A385" s="78"/>
      <c r="B385" s="79"/>
      <c r="C385" s="79"/>
      <c r="D385" s="80"/>
      <c r="E385" s="81"/>
      <c r="F385" s="81"/>
      <c r="G385" s="82"/>
      <c r="H385" s="20">
        <f>IFERROR(SUMIF('4. Student Costs'!$A:$A,$A385,'4. Student Costs'!W:W),"")</f>
        <v>0</v>
      </c>
      <c r="I385" s="15">
        <f>IFERROR(SUMIF('4. Student Costs'!$A:$A,$A385,'4. Student Costs'!X:X),"")</f>
        <v>0</v>
      </c>
      <c r="J385" s="19">
        <f>IFERROR(SUMIF('4. Student Costs'!$A:$A,$A385,'4. Student Costs'!Y:Y),"")</f>
        <v>0</v>
      </c>
      <c r="K385" s="20">
        <f t="shared" si="50"/>
        <v>0</v>
      </c>
      <c r="L385" s="15">
        <f t="shared" si="51"/>
        <v>0</v>
      </c>
      <c r="M385" s="19">
        <f t="shared" si="52"/>
        <v>0</v>
      </c>
      <c r="N385" s="23">
        <f t="shared" si="54"/>
        <v>0</v>
      </c>
      <c r="O385" s="20">
        <f t="shared" si="53"/>
        <v>0</v>
      </c>
      <c r="P385" s="4">
        <f t="shared" si="55"/>
        <v>0</v>
      </c>
      <c r="Q385" s="242"/>
      <c r="R385" s="82"/>
      <c r="S385" s="15">
        <f t="shared" si="56"/>
        <v>0</v>
      </c>
      <c r="T385" s="19">
        <f t="shared" si="57"/>
        <v>0</v>
      </c>
      <c r="U385" s="15">
        <f t="shared" si="58"/>
        <v>0</v>
      </c>
      <c r="V385" s="15">
        <f t="shared" si="59"/>
        <v>0</v>
      </c>
    </row>
    <row r="386" spans="1:22" x14ac:dyDescent="0.4">
      <c r="A386" s="78"/>
      <c r="B386" s="79"/>
      <c r="C386" s="79"/>
      <c r="D386" s="80"/>
      <c r="E386" s="81"/>
      <c r="F386" s="81"/>
      <c r="G386" s="82"/>
      <c r="H386" s="20">
        <f>IFERROR(SUMIF('4. Student Costs'!$A:$A,$A386,'4. Student Costs'!W:W),"")</f>
        <v>0</v>
      </c>
      <c r="I386" s="15">
        <f>IFERROR(SUMIF('4. Student Costs'!$A:$A,$A386,'4. Student Costs'!X:X),"")</f>
        <v>0</v>
      </c>
      <c r="J386" s="19">
        <f>IFERROR(SUMIF('4. Student Costs'!$A:$A,$A386,'4. Student Costs'!Y:Y),"")</f>
        <v>0</v>
      </c>
      <c r="K386" s="20">
        <f t="shared" si="50"/>
        <v>0</v>
      </c>
      <c r="L386" s="15">
        <f t="shared" si="51"/>
        <v>0</v>
      </c>
      <c r="M386" s="19">
        <f t="shared" si="52"/>
        <v>0</v>
      </c>
      <c r="N386" s="23">
        <f t="shared" si="54"/>
        <v>0</v>
      </c>
      <c r="O386" s="20">
        <f t="shared" si="53"/>
        <v>0</v>
      </c>
      <c r="P386" s="4">
        <f t="shared" si="55"/>
        <v>0</v>
      </c>
      <c r="Q386" s="242"/>
      <c r="R386" s="82"/>
      <c r="S386" s="15">
        <f t="shared" si="56"/>
        <v>0</v>
      </c>
      <c r="T386" s="19">
        <f t="shared" si="57"/>
        <v>0</v>
      </c>
      <c r="U386" s="15">
        <f t="shared" si="58"/>
        <v>0</v>
      </c>
      <c r="V386" s="15">
        <f t="shared" si="59"/>
        <v>0</v>
      </c>
    </row>
    <row r="387" spans="1:22" x14ac:dyDescent="0.4">
      <c r="A387" s="78"/>
      <c r="B387" s="79"/>
      <c r="C387" s="79"/>
      <c r="D387" s="80"/>
      <c r="E387" s="81"/>
      <c r="F387" s="81"/>
      <c r="G387" s="82"/>
      <c r="H387" s="20">
        <f>IFERROR(SUMIF('4. Student Costs'!$A:$A,$A387,'4. Student Costs'!W:W),"")</f>
        <v>0</v>
      </c>
      <c r="I387" s="15">
        <f>IFERROR(SUMIF('4. Student Costs'!$A:$A,$A387,'4. Student Costs'!X:X),"")</f>
        <v>0</v>
      </c>
      <c r="J387" s="19">
        <f>IFERROR(SUMIF('4. Student Costs'!$A:$A,$A387,'4. Student Costs'!Y:Y),"")</f>
        <v>0</v>
      </c>
      <c r="K387" s="20">
        <f t="shared" si="50"/>
        <v>0</v>
      </c>
      <c r="L387" s="15">
        <f t="shared" si="51"/>
        <v>0</v>
      </c>
      <c r="M387" s="19">
        <f t="shared" si="52"/>
        <v>0</v>
      </c>
      <c r="N387" s="23">
        <f t="shared" si="54"/>
        <v>0</v>
      </c>
      <c r="O387" s="20">
        <f t="shared" si="53"/>
        <v>0</v>
      </c>
      <c r="P387" s="4">
        <f t="shared" si="55"/>
        <v>0</v>
      </c>
      <c r="Q387" s="242"/>
      <c r="R387" s="82"/>
      <c r="S387" s="15">
        <f t="shared" si="56"/>
        <v>0</v>
      </c>
      <c r="T387" s="19">
        <f t="shared" si="57"/>
        <v>0</v>
      </c>
      <c r="U387" s="15">
        <f t="shared" si="58"/>
        <v>0</v>
      </c>
      <c r="V387" s="15">
        <f t="shared" si="59"/>
        <v>0</v>
      </c>
    </row>
    <row r="388" spans="1:22" x14ac:dyDescent="0.4">
      <c r="A388" s="78"/>
      <c r="B388" s="79"/>
      <c r="C388" s="79"/>
      <c r="D388" s="80"/>
      <c r="E388" s="81"/>
      <c r="F388" s="81"/>
      <c r="G388" s="82"/>
      <c r="H388" s="20">
        <f>IFERROR(SUMIF('4. Student Costs'!$A:$A,$A388,'4. Student Costs'!W:W),"")</f>
        <v>0</v>
      </c>
      <c r="I388" s="15">
        <f>IFERROR(SUMIF('4. Student Costs'!$A:$A,$A388,'4. Student Costs'!X:X),"")</f>
        <v>0</v>
      </c>
      <c r="J388" s="19">
        <f>IFERROR(SUMIF('4. Student Costs'!$A:$A,$A388,'4. Student Costs'!Y:Y),"")</f>
        <v>0</v>
      </c>
      <c r="K388" s="20">
        <f t="shared" si="50"/>
        <v>0</v>
      </c>
      <c r="L388" s="15">
        <f t="shared" si="51"/>
        <v>0</v>
      </c>
      <c r="M388" s="19">
        <f t="shared" si="52"/>
        <v>0</v>
      </c>
      <c r="N388" s="23">
        <f t="shared" si="54"/>
        <v>0</v>
      </c>
      <c r="O388" s="20">
        <f t="shared" si="53"/>
        <v>0</v>
      </c>
      <c r="P388" s="4">
        <f t="shared" si="55"/>
        <v>0</v>
      </c>
      <c r="Q388" s="242"/>
      <c r="R388" s="82"/>
      <c r="S388" s="15">
        <f t="shared" si="56"/>
        <v>0</v>
      </c>
      <c r="T388" s="19">
        <f t="shared" si="57"/>
        <v>0</v>
      </c>
      <c r="U388" s="15">
        <f t="shared" si="58"/>
        <v>0</v>
      </c>
      <c r="V388" s="15">
        <f t="shared" si="59"/>
        <v>0</v>
      </c>
    </row>
    <row r="389" spans="1:22" x14ac:dyDescent="0.4">
      <c r="A389" s="78"/>
      <c r="B389" s="79"/>
      <c r="C389" s="79"/>
      <c r="D389" s="80"/>
      <c r="E389" s="81"/>
      <c r="F389" s="81"/>
      <c r="G389" s="82"/>
      <c r="H389" s="20">
        <f>IFERROR(SUMIF('4. Student Costs'!$A:$A,$A389,'4. Student Costs'!W:W),"")</f>
        <v>0</v>
      </c>
      <c r="I389" s="15">
        <f>IFERROR(SUMIF('4. Student Costs'!$A:$A,$A389,'4. Student Costs'!X:X),"")</f>
        <v>0</v>
      </c>
      <c r="J389" s="19">
        <f>IFERROR(SUMIF('4. Student Costs'!$A:$A,$A389,'4. Student Costs'!Y:Y),"")</f>
        <v>0</v>
      </c>
      <c r="K389" s="20">
        <f t="shared" si="50"/>
        <v>0</v>
      </c>
      <c r="L389" s="15">
        <f t="shared" si="51"/>
        <v>0</v>
      </c>
      <c r="M389" s="19">
        <f t="shared" si="52"/>
        <v>0</v>
      </c>
      <c r="N389" s="23">
        <f t="shared" si="54"/>
        <v>0</v>
      </c>
      <c r="O389" s="20">
        <f t="shared" si="53"/>
        <v>0</v>
      </c>
      <c r="P389" s="4">
        <f t="shared" si="55"/>
        <v>0</v>
      </c>
      <c r="Q389" s="242"/>
      <c r="R389" s="82"/>
      <c r="S389" s="15">
        <f t="shared" si="56"/>
        <v>0</v>
      </c>
      <c r="T389" s="19">
        <f t="shared" si="57"/>
        <v>0</v>
      </c>
      <c r="U389" s="15">
        <f t="shared" si="58"/>
        <v>0</v>
      </c>
      <c r="V389" s="15">
        <f t="shared" si="59"/>
        <v>0</v>
      </c>
    </row>
    <row r="390" spans="1:22" x14ac:dyDescent="0.4">
      <c r="A390" s="78"/>
      <c r="B390" s="79"/>
      <c r="C390" s="79"/>
      <c r="D390" s="80"/>
      <c r="E390" s="81"/>
      <c r="F390" s="81"/>
      <c r="G390" s="82"/>
      <c r="H390" s="20">
        <f>IFERROR(SUMIF('4. Student Costs'!$A:$A,$A390,'4. Student Costs'!W:W),"")</f>
        <v>0</v>
      </c>
      <c r="I390" s="15">
        <f>IFERROR(SUMIF('4. Student Costs'!$A:$A,$A390,'4. Student Costs'!X:X),"")</f>
        <v>0</v>
      </c>
      <c r="J390" s="19">
        <f>IFERROR(SUMIF('4. Student Costs'!$A:$A,$A390,'4. Student Costs'!Y:Y),"")</f>
        <v>0</v>
      </c>
      <c r="K390" s="20">
        <f t="shared" si="50"/>
        <v>0</v>
      </c>
      <c r="L390" s="15">
        <f t="shared" si="51"/>
        <v>0</v>
      </c>
      <c r="M390" s="19">
        <f t="shared" si="52"/>
        <v>0</v>
      </c>
      <c r="N390" s="23">
        <f t="shared" si="54"/>
        <v>0</v>
      </c>
      <c r="O390" s="20">
        <f t="shared" si="53"/>
        <v>0</v>
      </c>
      <c r="P390" s="4">
        <f t="shared" si="55"/>
        <v>0</v>
      </c>
      <c r="Q390" s="242"/>
      <c r="R390" s="82"/>
      <c r="S390" s="15">
        <f t="shared" si="56"/>
        <v>0</v>
      </c>
      <c r="T390" s="19">
        <f t="shared" si="57"/>
        <v>0</v>
      </c>
      <c r="U390" s="15">
        <f t="shared" si="58"/>
        <v>0</v>
      </c>
      <c r="V390" s="15">
        <f t="shared" si="59"/>
        <v>0</v>
      </c>
    </row>
    <row r="391" spans="1:22" x14ac:dyDescent="0.4">
      <c r="A391" s="78"/>
      <c r="B391" s="79"/>
      <c r="C391" s="79"/>
      <c r="D391" s="80"/>
      <c r="E391" s="81"/>
      <c r="F391" s="81"/>
      <c r="G391" s="82"/>
      <c r="H391" s="20">
        <f>IFERROR(SUMIF('4. Student Costs'!$A:$A,$A391,'4. Student Costs'!W:W),"")</f>
        <v>0</v>
      </c>
      <c r="I391" s="15">
        <f>IFERROR(SUMIF('4. Student Costs'!$A:$A,$A391,'4. Student Costs'!X:X),"")</f>
        <v>0</v>
      </c>
      <c r="J391" s="19">
        <f>IFERROR(SUMIF('4. Student Costs'!$A:$A,$A391,'4. Student Costs'!Y:Y),"")</f>
        <v>0</v>
      </c>
      <c r="K391" s="20">
        <f t="shared" si="50"/>
        <v>0</v>
      </c>
      <c r="L391" s="15">
        <f t="shared" si="51"/>
        <v>0</v>
      </c>
      <c r="M391" s="19">
        <f t="shared" si="52"/>
        <v>0</v>
      </c>
      <c r="N391" s="23">
        <f t="shared" si="54"/>
        <v>0</v>
      </c>
      <c r="O391" s="20">
        <f t="shared" si="53"/>
        <v>0</v>
      </c>
      <c r="P391" s="4">
        <f t="shared" si="55"/>
        <v>0</v>
      </c>
      <c r="Q391" s="242"/>
      <c r="R391" s="82"/>
      <c r="S391" s="15">
        <f t="shared" si="56"/>
        <v>0</v>
      </c>
      <c r="T391" s="19">
        <f t="shared" si="57"/>
        <v>0</v>
      </c>
      <c r="U391" s="15">
        <f t="shared" si="58"/>
        <v>0</v>
      </c>
      <c r="V391" s="15">
        <f t="shared" si="59"/>
        <v>0</v>
      </c>
    </row>
    <row r="392" spans="1:22" x14ac:dyDescent="0.4">
      <c r="A392" s="78"/>
      <c r="B392" s="79"/>
      <c r="C392" s="79"/>
      <c r="D392" s="80"/>
      <c r="E392" s="81"/>
      <c r="F392" s="81"/>
      <c r="G392" s="82"/>
      <c r="H392" s="20">
        <f>IFERROR(SUMIF('4. Student Costs'!$A:$A,$A392,'4. Student Costs'!W:W),"")</f>
        <v>0</v>
      </c>
      <c r="I392" s="15">
        <f>IFERROR(SUMIF('4. Student Costs'!$A:$A,$A392,'4. Student Costs'!X:X),"")</f>
        <v>0</v>
      </c>
      <c r="J392" s="19">
        <f>IFERROR(SUMIF('4. Student Costs'!$A:$A,$A392,'4. Student Costs'!Y:Y),"")</f>
        <v>0</v>
      </c>
      <c r="K392" s="20">
        <f t="shared" si="50"/>
        <v>0</v>
      </c>
      <c r="L392" s="15">
        <f t="shared" si="51"/>
        <v>0</v>
      </c>
      <c r="M392" s="19">
        <f t="shared" si="52"/>
        <v>0</v>
      </c>
      <c r="N392" s="23">
        <f t="shared" si="54"/>
        <v>0</v>
      </c>
      <c r="O392" s="20">
        <f t="shared" si="53"/>
        <v>0</v>
      </c>
      <c r="P392" s="4">
        <f t="shared" si="55"/>
        <v>0</v>
      </c>
      <c r="Q392" s="242"/>
      <c r="R392" s="82"/>
      <c r="S392" s="15">
        <f t="shared" si="56"/>
        <v>0</v>
      </c>
      <c r="T392" s="19">
        <f t="shared" si="57"/>
        <v>0</v>
      </c>
      <c r="U392" s="15">
        <f t="shared" si="58"/>
        <v>0</v>
      </c>
      <c r="V392" s="15">
        <f t="shared" si="59"/>
        <v>0</v>
      </c>
    </row>
    <row r="393" spans="1:22" x14ac:dyDescent="0.4">
      <c r="A393" s="78"/>
      <c r="B393" s="79"/>
      <c r="C393" s="79"/>
      <c r="D393" s="80"/>
      <c r="E393" s="81"/>
      <c r="F393" s="81"/>
      <c r="G393" s="82"/>
      <c r="H393" s="20">
        <f>IFERROR(SUMIF('4. Student Costs'!$A:$A,$A393,'4. Student Costs'!W:W),"")</f>
        <v>0</v>
      </c>
      <c r="I393" s="15">
        <f>IFERROR(SUMIF('4. Student Costs'!$A:$A,$A393,'4. Student Costs'!X:X),"")</f>
        <v>0</v>
      </c>
      <c r="J393" s="19">
        <f>IFERROR(SUMIF('4. Student Costs'!$A:$A,$A393,'4. Student Costs'!Y:Y),"")</f>
        <v>0</v>
      </c>
      <c r="K393" s="20">
        <f t="shared" si="50"/>
        <v>0</v>
      </c>
      <c r="L393" s="15">
        <f t="shared" si="51"/>
        <v>0</v>
      </c>
      <c r="M393" s="19">
        <f t="shared" si="52"/>
        <v>0</v>
      </c>
      <c r="N393" s="23">
        <f t="shared" si="54"/>
        <v>0</v>
      </c>
      <c r="O393" s="20">
        <f t="shared" si="53"/>
        <v>0</v>
      </c>
      <c r="P393" s="4">
        <f t="shared" si="55"/>
        <v>0</v>
      </c>
      <c r="Q393" s="242"/>
      <c r="R393" s="82"/>
      <c r="S393" s="15">
        <f t="shared" si="56"/>
        <v>0</v>
      </c>
      <c r="T393" s="19">
        <f t="shared" si="57"/>
        <v>0</v>
      </c>
      <c r="U393" s="15">
        <f t="shared" si="58"/>
        <v>0</v>
      </c>
      <c r="V393" s="15">
        <f t="shared" si="59"/>
        <v>0</v>
      </c>
    </row>
    <row r="394" spans="1:22" x14ac:dyDescent="0.4">
      <c r="A394" s="78"/>
      <c r="B394" s="79"/>
      <c r="C394" s="79"/>
      <c r="D394" s="80"/>
      <c r="E394" s="81"/>
      <c r="F394" s="81"/>
      <c r="G394" s="82"/>
      <c r="H394" s="20">
        <f>IFERROR(SUMIF('4. Student Costs'!$A:$A,$A394,'4. Student Costs'!W:W),"")</f>
        <v>0</v>
      </c>
      <c r="I394" s="15">
        <f>IFERROR(SUMIF('4. Student Costs'!$A:$A,$A394,'4. Student Costs'!X:X),"")</f>
        <v>0</v>
      </c>
      <c r="J394" s="19">
        <f>IFERROR(SUMIF('4. Student Costs'!$A:$A,$A394,'4. Student Costs'!Y:Y),"")</f>
        <v>0</v>
      </c>
      <c r="K394" s="20">
        <f t="shared" si="50"/>
        <v>0</v>
      </c>
      <c r="L394" s="15">
        <f t="shared" si="51"/>
        <v>0</v>
      </c>
      <c r="M394" s="19">
        <f t="shared" si="52"/>
        <v>0</v>
      </c>
      <c r="N394" s="23">
        <f t="shared" si="54"/>
        <v>0</v>
      </c>
      <c r="O394" s="20">
        <f t="shared" si="53"/>
        <v>0</v>
      </c>
      <c r="P394" s="4">
        <f t="shared" si="55"/>
        <v>0</v>
      </c>
      <c r="Q394" s="242"/>
      <c r="R394" s="82"/>
      <c r="S394" s="15">
        <f t="shared" si="56"/>
        <v>0</v>
      </c>
      <c r="T394" s="19">
        <f t="shared" si="57"/>
        <v>0</v>
      </c>
      <c r="U394" s="15">
        <f t="shared" si="58"/>
        <v>0</v>
      </c>
      <c r="V394" s="15">
        <f t="shared" si="59"/>
        <v>0</v>
      </c>
    </row>
    <row r="395" spans="1:22" x14ac:dyDescent="0.4">
      <c r="A395" s="78"/>
      <c r="B395" s="79"/>
      <c r="C395" s="79"/>
      <c r="D395" s="80"/>
      <c r="E395" s="81"/>
      <c r="F395" s="81"/>
      <c r="G395" s="82"/>
      <c r="H395" s="20">
        <f>IFERROR(SUMIF('4. Student Costs'!$A:$A,$A395,'4. Student Costs'!W:W),"")</f>
        <v>0</v>
      </c>
      <c r="I395" s="15">
        <f>IFERROR(SUMIF('4. Student Costs'!$A:$A,$A395,'4. Student Costs'!X:X),"")</f>
        <v>0</v>
      </c>
      <c r="J395" s="19">
        <f>IFERROR(SUMIF('4. Student Costs'!$A:$A,$A395,'4. Student Costs'!Y:Y),"")</f>
        <v>0</v>
      </c>
      <c r="K395" s="20">
        <f t="shared" si="50"/>
        <v>0</v>
      </c>
      <c r="L395" s="15">
        <f t="shared" si="51"/>
        <v>0</v>
      </c>
      <c r="M395" s="19">
        <f t="shared" si="52"/>
        <v>0</v>
      </c>
      <c r="N395" s="23">
        <f t="shared" si="54"/>
        <v>0</v>
      </c>
      <c r="O395" s="20">
        <f t="shared" si="53"/>
        <v>0</v>
      </c>
      <c r="P395" s="4">
        <f t="shared" si="55"/>
        <v>0</v>
      </c>
      <c r="Q395" s="242"/>
      <c r="R395" s="82"/>
      <c r="S395" s="15">
        <f t="shared" si="56"/>
        <v>0</v>
      </c>
      <c r="T395" s="19">
        <f t="shared" si="57"/>
        <v>0</v>
      </c>
      <c r="U395" s="15">
        <f t="shared" si="58"/>
        <v>0</v>
      </c>
      <c r="V395" s="15">
        <f t="shared" si="59"/>
        <v>0</v>
      </c>
    </row>
    <row r="396" spans="1:22" x14ac:dyDescent="0.4">
      <c r="A396" s="78"/>
      <c r="B396" s="79"/>
      <c r="C396" s="79"/>
      <c r="D396" s="80"/>
      <c r="E396" s="81"/>
      <c r="F396" s="81"/>
      <c r="G396" s="82"/>
      <c r="H396" s="20">
        <f>IFERROR(SUMIF('4. Student Costs'!$A:$A,$A396,'4. Student Costs'!W:W),"")</f>
        <v>0</v>
      </c>
      <c r="I396" s="15">
        <f>IFERROR(SUMIF('4. Student Costs'!$A:$A,$A396,'4. Student Costs'!X:X),"")</f>
        <v>0</v>
      </c>
      <c r="J396" s="19">
        <f>IFERROR(SUMIF('4. Student Costs'!$A:$A,$A396,'4. Student Costs'!Y:Y),"")</f>
        <v>0</v>
      </c>
      <c r="K396" s="20">
        <f t="shared" ref="K396:K411" si="60">IFERROR($G396*rate_ss_aid,0)</f>
        <v>0</v>
      </c>
      <c r="L396" s="15">
        <f t="shared" ref="L396:L411" si="61">IFERROR($G396*rate_ss_local,0)</f>
        <v>0</v>
      </c>
      <c r="M396" s="19">
        <f t="shared" ref="M396:M411" si="62">IFERROR($G396*rate_ss_grant,0)</f>
        <v>0</v>
      </c>
      <c r="N396" s="23">
        <f t="shared" si="54"/>
        <v>0</v>
      </c>
      <c r="O396" s="20">
        <f t="shared" ref="O396:O411" si="63">IFERROR(ROUND((H396+K396)*sped_rate,2),0)</f>
        <v>0</v>
      </c>
      <c r="P396" s="4">
        <f t="shared" si="55"/>
        <v>0</v>
      </c>
      <c r="Q396" s="242"/>
      <c r="R396" s="82"/>
      <c r="S396" s="15">
        <f t="shared" si="56"/>
        <v>0</v>
      </c>
      <c r="T396" s="19">
        <f t="shared" si="57"/>
        <v>0</v>
      </c>
      <c r="U396" s="15">
        <f t="shared" si="58"/>
        <v>0</v>
      </c>
      <c r="V396" s="15">
        <f t="shared" si="59"/>
        <v>0</v>
      </c>
    </row>
    <row r="397" spans="1:22" x14ac:dyDescent="0.4">
      <c r="A397" s="78"/>
      <c r="B397" s="79"/>
      <c r="C397" s="79"/>
      <c r="D397" s="80"/>
      <c r="E397" s="81"/>
      <c r="F397" s="81"/>
      <c r="G397" s="82"/>
      <c r="H397" s="20">
        <f>IFERROR(SUMIF('4. Student Costs'!$A:$A,$A397,'4. Student Costs'!W:W),"")</f>
        <v>0</v>
      </c>
      <c r="I397" s="15">
        <f>IFERROR(SUMIF('4. Student Costs'!$A:$A,$A397,'4. Student Costs'!X:X),"")</f>
        <v>0</v>
      </c>
      <c r="J397" s="19">
        <f>IFERROR(SUMIF('4. Student Costs'!$A:$A,$A397,'4. Student Costs'!Y:Y),"")</f>
        <v>0</v>
      </c>
      <c r="K397" s="20">
        <f t="shared" si="60"/>
        <v>0</v>
      </c>
      <c r="L397" s="15">
        <f t="shared" si="61"/>
        <v>0</v>
      </c>
      <c r="M397" s="19">
        <f t="shared" si="62"/>
        <v>0</v>
      </c>
      <c r="N397" s="23">
        <f t="shared" ref="N397:N411" si="64">SUM(H397:M397)</f>
        <v>0</v>
      </c>
      <c r="O397" s="20">
        <f t="shared" si="63"/>
        <v>0</v>
      </c>
      <c r="P397" s="4">
        <f t="shared" ref="P397:P411" si="65">J397+M397</f>
        <v>0</v>
      </c>
      <c r="Q397" s="242"/>
      <c r="R397" s="82"/>
      <c r="S397" s="15">
        <f t="shared" ref="S397:S411" si="66">SUM(O397:R397)</f>
        <v>0</v>
      </c>
      <c r="T397" s="19">
        <f t="shared" ref="T397:T411" si="67">MAX(0,S397-30000)</f>
        <v>0</v>
      </c>
      <c r="U397" s="15">
        <f t="shared" ref="U397:U411" si="68">MAX(N397-T397-30000,0)</f>
        <v>0</v>
      </c>
      <c r="V397" s="15">
        <f t="shared" ref="V397:V411" si="69">ROUND(U397*0.9,2)</f>
        <v>0</v>
      </c>
    </row>
    <row r="398" spans="1:22" x14ac:dyDescent="0.4">
      <c r="A398" s="78"/>
      <c r="B398" s="79"/>
      <c r="C398" s="79"/>
      <c r="D398" s="80"/>
      <c r="E398" s="81"/>
      <c r="F398" s="81"/>
      <c r="G398" s="82"/>
      <c r="H398" s="20">
        <f>IFERROR(SUMIF('4. Student Costs'!$A:$A,$A398,'4. Student Costs'!W:W),"")</f>
        <v>0</v>
      </c>
      <c r="I398" s="15">
        <f>IFERROR(SUMIF('4. Student Costs'!$A:$A,$A398,'4. Student Costs'!X:X),"")</f>
        <v>0</v>
      </c>
      <c r="J398" s="19">
        <f>IFERROR(SUMIF('4. Student Costs'!$A:$A,$A398,'4. Student Costs'!Y:Y),"")</f>
        <v>0</v>
      </c>
      <c r="K398" s="20">
        <f t="shared" si="60"/>
        <v>0</v>
      </c>
      <c r="L398" s="15">
        <f t="shared" si="61"/>
        <v>0</v>
      </c>
      <c r="M398" s="19">
        <f t="shared" si="62"/>
        <v>0</v>
      </c>
      <c r="N398" s="23">
        <f t="shared" si="64"/>
        <v>0</v>
      </c>
      <c r="O398" s="20">
        <f t="shared" si="63"/>
        <v>0</v>
      </c>
      <c r="P398" s="4">
        <f t="shared" si="65"/>
        <v>0</v>
      </c>
      <c r="Q398" s="242"/>
      <c r="R398" s="82"/>
      <c r="S398" s="15">
        <f t="shared" si="66"/>
        <v>0</v>
      </c>
      <c r="T398" s="19">
        <f t="shared" si="67"/>
        <v>0</v>
      </c>
      <c r="U398" s="15">
        <f t="shared" si="68"/>
        <v>0</v>
      </c>
      <c r="V398" s="15">
        <f t="shared" si="69"/>
        <v>0</v>
      </c>
    </row>
    <row r="399" spans="1:22" x14ac:dyDescent="0.4">
      <c r="A399" s="78"/>
      <c r="B399" s="79"/>
      <c r="C399" s="79"/>
      <c r="D399" s="80"/>
      <c r="E399" s="81"/>
      <c r="F399" s="81"/>
      <c r="G399" s="82"/>
      <c r="H399" s="20">
        <f>IFERROR(SUMIF('4. Student Costs'!$A:$A,$A399,'4. Student Costs'!W:W),"")</f>
        <v>0</v>
      </c>
      <c r="I399" s="15">
        <f>IFERROR(SUMIF('4. Student Costs'!$A:$A,$A399,'4. Student Costs'!X:X),"")</f>
        <v>0</v>
      </c>
      <c r="J399" s="19">
        <f>IFERROR(SUMIF('4. Student Costs'!$A:$A,$A399,'4. Student Costs'!Y:Y),"")</f>
        <v>0</v>
      </c>
      <c r="K399" s="20">
        <f t="shared" si="60"/>
        <v>0</v>
      </c>
      <c r="L399" s="15">
        <f t="shared" si="61"/>
        <v>0</v>
      </c>
      <c r="M399" s="19">
        <f t="shared" si="62"/>
        <v>0</v>
      </c>
      <c r="N399" s="23">
        <f t="shared" si="64"/>
        <v>0</v>
      </c>
      <c r="O399" s="20">
        <f t="shared" si="63"/>
        <v>0</v>
      </c>
      <c r="P399" s="4">
        <f t="shared" si="65"/>
        <v>0</v>
      </c>
      <c r="Q399" s="242"/>
      <c r="R399" s="82"/>
      <c r="S399" s="15">
        <f t="shared" si="66"/>
        <v>0</v>
      </c>
      <c r="T399" s="19">
        <f t="shared" si="67"/>
        <v>0</v>
      </c>
      <c r="U399" s="15">
        <f t="shared" si="68"/>
        <v>0</v>
      </c>
      <c r="V399" s="15">
        <f t="shared" si="69"/>
        <v>0</v>
      </c>
    </row>
    <row r="400" spans="1:22" x14ac:dyDescent="0.4">
      <c r="A400" s="78"/>
      <c r="B400" s="79"/>
      <c r="C400" s="79"/>
      <c r="D400" s="80"/>
      <c r="E400" s="81"/>
      <c r="F400" s="81"/>
      <c r="G400" s="82"/>
      <c r="H400" s="20">
        <f>IFERROR(SUMIF('4. Student Costs'!$A:$A,$A400,'4. Student Costs'!W:W),"")</f>
        <v>0</v>
      </c>
      <c r="I400" s="15">
        <f>IFERROR(SUMIF('4. Student Costs'!$A:$A,$A400,'4. Student Costs'!X:X),"")</f>
        <v>0</v>
      </c>
      <c r="J400" s="19">
        <f>IFERROR(SUMIF('4. Student Costs'!$A:$A,$A400,'4. Student Costs'!Y:Y),"")</f>
        <v>0</v>
      </c>
      <c r="K400" s="20">
        <f t="shared" si="60"/>
        <v>0</v>
      </c>
      <c r="L400" s="15">
        <f t="shared" si="61"/>
        <v>0</v>
      </c>
      <c r="M400" s="19">
        <f t="shared" si="62"/>
        <v>0</v>
      </c>
      <c r="N400" s="23">
        <f t="shared" si="64"/>
        <v>0</v>
      </c>
      <c r="O400" s="20">
        <f t="shared" si="63"/>
        <v>0</v>
      </c>
      <c r="P400" s="4">
        <f t="shared" si="65"/>
        <v>0</v>
      </c>
      <c r="Q400" s="242"/>
      <c r="R400" s="82"/>
      <c r="S400" s="15">
        <f t="shared" si="66"/>
        <v>0</v>
      </c>
      <c r="T400" s="19">
        <f t="shared" si="67"/>
        <v>0</v>
      </c>
      <c r="U400" s="15">
        <f t="shared" si="68"/>
        <v>0</v>
      </c>
      <c r="V400" s="15">
        <f t="shared" si="69"/>
        <v>0</v>
      </c>
    </row>
    <row r="401" spans="1:22" x14ac:dyDescent="0.4">
      <c r="A401" s="78"/>
      <c r="B401" s="79"/>
      <c r="C401" s="79"/>
      <c r="D401" s="80"/>
      <c r="E401" s="81"/>
      <c r="F401" s="81"/>
      <c r="G401" s="82"/>
      <c r="H401" s="20">
        <f>IFERROR(SUMIF('4. Student Costs'!$A:$A,$A401,'4. Student Costs'!W:W),"")</f>
        <v>0</v>
      </c>
      <c r="I401" s="15">
        <f>IFERROR(SUMIF('4. Student Costs'!$A:$A,$A401,'4. Student Costs'!X:X),"")</f>
        <v>0</v>
      </c>
      <c r="J401" s="19">
        <f>IFERROR(SUMIF('4. Student Costs'!$A:$A,$A401,'4. Student Costs'!Y:Y),"")</f>
        <v>0</v>
      </c>
      <c r="K401" s="20">
        <f t="shared" si="60"/>
        <v>0</v>
      </c>
      <c r="L401" s="15">
        <f t="shared" si="61"/>
        <v>0</v>
      </c>
      <c r="M401" s="19">
        <f t="shared" si="62"/>
        <v>0</v>
      </c>
      <c r="N401" s="23">
        <f t="shared" si="64"/>
        <v>0</v>
      </c>
      <c r="O401" s="20">
        <f t="shared" si="63"/>
        <v>0</v>
      </c>
      <c r="P401" s="4">
        <f t="shared" si="65"/>
        <v>0</v>
      </c>
      <c r="Q401" s="242"/>
      <c r="R401" s="82"/>
      <c r="S401" s="15">
        <f t="shared" si="66"/>
        <v>0</v>
      </c>
      <c r="T401" s="19">
        <f t="shared" si="67"/>
        <v>0</v>
      </c>
      <c r="U401" s="15">
        <f t="shared" si="68"/>
        <v>0</v>
      </c>
      <c r="V401" s="15">
        <f t="shared" si="69"/>
        <v>0</v>
      </c>
    </row>
    <row r="402" spans="1:22" x14ac:dyDescent="0.4">
      <c r="A402" s="78"/>
      <c r="B402" s="79"/>
      <c r="C402" s="79"/>
      <c r="D402" s="80"/>
      <c r="E402" s="81"/>
      <c r="F402" s="81"/>
      <c r="G402" s="82"/>
      <c r="H402" s="20">
        <f>IFERROR(SUMIF('4. Student Costs'!$A:$A,$A402,'4. Student Costs'!W:W),"")</f>
        <v>0</v>
      </c>
      <c r="I402" s="15">
        <f>IFERROR(SUMIF('4. Student Costs'!$A:$A,$A402,'4. Student Costs'!X:X),"")</f>
        <v>0</v>
      </c>
      <c r="J402" s="19">
        <f>IFERROR(SUMIF('4. Student Costs'!$A:$A,$A402,'4. Student Costs'!Y:Y),"")</f>
        <v>0</v>
      </c>
      <c r="K402" s="20">
        <f t="shared" si="60"/>
        <v>0</v>
      </c>
      <c r="L402" s="15">
        <f t="shared" si="61"/>
        <v>0</v>
      </c>
      <c r="M402" s="19">
        <f t="shared" si="62"/>
        <v>0</v>
      </c>
      <c r="N402" s="23">
        <f t="shared" si="64"/>
        <v>0</v>
      </c>
      <c r="O402" s="20">
        <f t="shared" si="63"/>
        <v>0</v>
      </c>
      <c r="P402" s="4">
        <f t="shared" si="65"/>
        <v>0</v>
      </c>
      <c r="Q402" s="242"/>
      <c r="R402" s="82"/>
      <c r="S402" s="15">
        <f t="shared" si="66"/>
        <v>0</v>
      </c>
      <c r="T402" s="19">
        <f t="shared" si="67"/>
        <v>0</v>
      </c>
      <c r="U402" s="15">
        <f t="shared" si="68"/>
        <v>0</v>
      </c>
      <c r="V402" s="15">
        <f t="shared" si="69"/>
        <v>0</v>
      </c>
    </row>
    <row r="403" spans="1:22" x14ac:dyDescent="0.4">
      <c r="A403" s="78"/>
      <c r="B403" s="79"/>
      <c r="C403" s="79"/>
      <c r="D403" s="80"/>
      <c r="E403" s="81"/>
      <c r="F403" s="81"/>
      <c r="G403" s="82"/>
      <c r="H403" s="20">
        <f>IFERROR(SUMIF('4. Student Costs'!$A:$A,$A403,'4. Student Costs'!W:W),"")</f>
        <v>0</v>
      </c>
      <c r="I403" s="15">
        <f>IFERROR(SUMIF('4. Student Costs'!$A:$A,$A403,'4. Student Costs'!X:X),"")</f>
        <v>0</v>
      </c>
      <c r="J403" s="19">
        <f>IFERROR(SUMIF('4. Student Costs'!$A:$A,$A403,'4. Student Costs'!Y:Y),"")</f>
        <v>0</v>
      </c>
      <c r="K403" s="20">
        <f t="shared" si="60"/>
        <v>0</v>
      </c>
      <c r="L403" s="15">
        <f t="shared" si="61"/>
        <v>0</v>
      </c>
      <c r="M403" s="19">
        <f t="shared" si="62"/>
        <v>0</v>
      </c>
      <c r="N403" s="23">
        <f t="shared" si="64"/>
        <v>0</v>
      </c>
      <c r="O403" s="20">
        <f t="shared" si="63"/>
        <v>0</v>
      </c>
      <c r="P403" s="4">
        <f t="shared" si="65"/>
        <v>0</v>
      </c>
      <c r="Q403" s="242"/>
      <c r="R403" s="82"/>
      <c r="S403" s="15">
        <f t="shared" si="66"/>
        <v>0</v>
      </c>
      <c r="T403" s="19">
        <f t="shared" si="67"/>
        <v>0</v>
      </c>
      <c r="U403" s="15">
        <f t="shared" si="68"/>
        <v>0</v>
      </c>
      <c r="V403" s="15">
        <f t="shared" si="69"/>
        <v>0</v>
      </c>
    </row>
    <row r="404" spans="1:22" x14ac:dyDescent="0.4">
      <c r="A404" s="78"/>
      <c r="B404" s="79"/>
      <c r="C404" s="79"/>
      <c r="D404" s="80"/>
      <c r="E404" s="81"/>
      <c r="F404" s="81"/>
      <c r="G404" s="82"/>
      <c r="H404" s="20">
        <f>IFERROR(SUMIF('4. Student Costs'!$A:$A,$A404,'4. Student Costs'!W:W),"")</f>
        <v>0</v>
      </c>
      <c r="I404" s="15">
        <f>IFERROR(SUMIF('4. Student Costs'!$A:$A,$A404,'4. Student Costs'!X:X),"")</f>
        <v>0</v>
      </c>
      <c r="J404" s="19">
        <f>IFERROR(SUMIF('4. Student Costs'!$A:$A,$A404,'4. Student Costs'!Y:Y),"")</f>
        <v>0</v>
      </c>
      <c r="K404" s="20">
        <f t="shared" si="60"/>
        <v>0</v>
      </c>
      <c r="L404" s="15">
        <f t="shared" si="61"/>
        <v>0</v>
      </c>
      <c r="M404" s="19">
        <f t="shared" si="62"/>
        <v>0</v>
      </c>
      <c r="N404" s="23">
        <f t="shared" si="64"/>
        <v>0</v>
      </c>
      <c r="O404" s="20">
        <f t="shared" si="63"/>
        <v>0</v>
      </c>
      <c r="P404" s="4">
        <f t="shared" si="65"/>
        <v>0</v>
      </c>
      <c r="Q404" s="242"/>
      <c r="R404" s="82"/>
      <c r="S404" s="15">
        <f t="shared" si="66"/>
        <v>0</v>
      </c>
      <c r="T404" s="19">
        <f t="shared" si="67"/>
        <v>0</v>
      </c>
      <c r="U404" s="15">
        <f t="shared" si="68"/>
        <v>0</v>
      </c>
      <c r="V404" s="15">
        <f t="shared" si="69"/>
        <v>0</v>
      </c>
    </row>
    <row r="405" spans="1:22" x14ac:dyDescent="0.4">
      <c r="A405" s="78"/>
      <c r="B405" s="79"/>
      <c r="C405" s="79"/>
      <c r="D405" s="80"/>
      <c r="E405" s="81"/>
      <c r="F405" s="81"/>
      <c r="G405" s="82"/>
      <c r="H405" s="20">
        <f>IFERROR(SUMIF('4. Student Costs'!$A:$A,$A405,'4. Student Costs'!W:W),"")</f>
        <v>0</v>
      </c>
      <c r="I405" s="15">
        <f>IFERROR(SUMIF('4. Student Costs'!$A:$A,$A405,'4. Student Costs'!X:X),"")</f>
        <v>0</v>
      </c>
      <c r="J405" s="19">
        <f>IFERROR(SUMIF('4. Student Costs'!$A:$A,$A405,'4. Student Costs'!Y:Y),"")</f>
        <v>0</v>
      </c>
      <c r="K405" s="20">
        <f t="shared" si="60"/>
        <v>0</v>
      </c>
      <c r="L405" s="15">
        <f t="shared" si="61"/>
        <v>0</v>
      </c>
      <c r="M405" s="19">
        <f t="shared" si="62"/>
        <v>0</v>
      </c>
      <c r="N405" s="23">
        <f t="shared" si="64"/>
        <v>0</v>
      </c>
      <c r="O405" s="20">
        <f t="shared" si="63"/>
        <v>0</v>
      </c>
      <c r="P405" s="4">
        <f t="shared" si="65"/>
        <v>0</v>
      </c>
      <c r="Q405" s="242"/>
      <c r="R405" s="82"/>
      <c r="S405" s="15">
        <f t="shared" si="66"/>
        <v>0</v>
      </c>
      <c r="T405" s="19">
        <f t="shared" si="67"/>
        <v>0</v>
      </c>
      <c r="U405" s="15">
        <f t="shared" si="68"/>
        <v>0</v>
      </c>
      <c r="V405" s="15">
        <f t="shared" si="69"/>
        <v>0</v>
      </c>
    </row>
    <row r="406" spans="1:22" x14ac:dyDescent="0.4">
      <c r="A406" s="78"/>
      <c r="B406" s="79"/>
      <c r="C406" s="79"/>
      <c r="D406" s="80"/>
      <c r="E406" s="81"/>
      <c r="F406" s="81"/>
      <c r="G406" s="82"/>
      <c r="H406" s="20">
        <f>IFERROR(SUMIF('4. Student Costs'!$A:$A,$A406,'4. Student Costs'!W:W),"")</f>
        <v>0</v>
      </c>
      <c r="I406" s="15">
        <f>IFERROR(SUMIF('4. Student Costs'!$A:$A,$A406,'4. Student Costs'!X:X),"")</f>
        <v>0</v>
      </c>
      <c r="J406" s="19">
        <f>IFERROR(SUMIF('4. Student Costs'!$A:$A,$A406,'4. Student Costs'!Y:Y),"")</f>
        <v>0</v>
      </c>
      <c r="K406" s="20">
        <f t="shared" si="60"/>
        <v>0</v>
      </c>
      <c r="L406" s="15">
        <f t="shared" si="61"/>
        <v>0</v>
      </c>
      <c r="M406" s="19">
        <f t="shared" si="62"/>
        <v>0</v>
      </c>
      <c r="N406" s="23">
        <f t="shared" si="64"/>
        <v>0</v>
      </c>
      <c r="O406" s="20">
        <f t="shared" si="63"/>
        <v>0</v>
      </c>
      <c r="P406" s="4">
        <f t="shared" si="65"/>
        <v>0</v>
      </c>
      <c r="Q406" s="242"/>
      <c r="R406" s="82"/>
      <c r="S406" s="15">
        <f t="shared" si="66"/>
        <v>0</v>
      </c>
      <c r="T406" s="19">
        <f t="shared" si="67"/>
        <v>0</v>
      </c>
      <c r="U406" s="15">
        <f t="shared" si="68"/>
        <v>0</v>
      </c>
      <c r="V406" s="15">
        <f t="shared" si="69"/>
        <v>0</v>
      </c>
    </row>
    <row r="407" spans="1:22" x14ac:dyDescent="0.4">
      <c r="A407" s="78"/>
      <c r="B407" s="79"/>
      <c r="C407" s="79"/>
      <c r="D407" s="80"/>
      <c r="E407" s="81"/>
      <c r="F407" s="81"/>
      <c r="G407" s="82"/>
      <c r="H407" s="20">
        <f>IFERROR(SUMIF('4. Student Costs'!$A:$A,$A407,'4. Student Costs'!W:W),"")</f>
        <v>0</v>
      </c>
      <c r="I407" s="15">
        <f>IFERROR(SUMIF('4. Student Costs'!$A:$A,$A407,'4. Student Costs'!X:X),"")</f>
        <v>0</v>
      </c>
      <c r="J407" s="19">
        <f>IFERROR(SUMIF('4. Student Costs'!$A:$A,$A407,'4. Student Costs'!Y:Y),"")</f>
        <v>0</v>
      </c>
      <c r="K407" s="20">
        <f t="shared" si="60"/>
        <v>0</v>
      </c>
      <c r="L407" s="15">
        <f t="shared" si="61"/>
        <v>0</v>
      </c>
      <c r="M407" s="19">
        <f t="shared" si="62"/>
        <v>0</v>
      </c>
      <c r="N407" s="23">
        <f t="shared" si="64"/>
        <v>0</v>
      </c>
      <c r="O407" s="20">
        <f t="shared" si="63"/>
        <v>0</v>
      </c>
      <c r="P407" s="4">
        <f t="shared" si="65"/>
        <v>0</v>
      </c>
      <c r="Q407" s="242"/>
      <c r="R407" s="82"/>
      <c r="S407" s="15">
        <f t="shared" si="66"/>
        <v>0</v>
      </c>
      <c r="T407" s="19">
        <f t="shared" si="67"/>
        <v>0</v>
      </c>
      <c r="U407" s="15">
        <f t="shared" si="68"/>
        <v>0</v>
      </c>
      <c r="V407" s="15">
        <f t="shared" si="69"/>
        <v>0</v>
      </c>
    </row>
    <row r="408" spans="1:22" x14ac:dyDescent="0.4">
      <c r="A408" s="78"/>
      <c r="B408" s="79"/>
      <c r="C408" s="79"/>
      <c r="D408" s="80"/>
      <c r="E408" s="81"/>
      <c r="F408" s="81"/>
      <c r="G408" s="82"/>
      <c r="H408" s="20">
        <f>IFERROR(SUMIF('4. Student Costs'!$A:$A,$A408,'4. Student Costs'!W:W),"")</f>
        <v>0</v>
      </c>
      <c r="I408" s="15">
        <f>IFERROR(SUMIF('4. Student Costs'!$A:$A,$A408,'4. Student Costs'!X:X),"")</f>
        <v>0</v>
      </c>
      <c r="J408" s="19">
        <f>IFERROR(SUMIF('4. Student Costs'!$A:$A,$A408,'4. Student Costs'!Y:Y),"")</f>
        <v>0</v>
      </c>
      <c r="K408" s="20">
        <f t="shared" si="60"/>
        <v>0</v>
      </c>
      <c r="L408" s="15">
        <f t="shared" si="61"/>
        <v>0</v>
      </c>
      <c r="M408" s="19">
        <f t="shared" si="62"/>
        <v>0</v>
      </c>
      <c r="N408" s="23">
        <f t="shared" si="64"/>
        <v>0</v>
      </c>
      <c r="O408" s="20">
        <f t="shared" si="63"/>
        <v>0</v>
      </c>
      <c r="P408" s="4">
        <f t="shared" si="65"/>
        <v>0</v>
      </c>
      <c r="Q408" s="242"/>
      <c r="R408" s="82"/>
      <c r="S408" s="15">
        <f t="shared" si="66"/>
        <v>0</v>
      </c>
      <c r="T408" s="19">
        <f t="shared" si="67"/>
        <v>0</v>
      </c>
      <c r="U408" s="15">
        <f t="shared" si="68"/>
        <v>0</v>
      </c>
      <c r="V408" s="15">
        <f t="shared" si="69"/>
        <v>0</v>
      </c>
    </row>
    <row r="409" spans="1:22" x14ac:dyDescent="0.4">
      <c r="A409" s="78"/>
      <c r="B409" s="79"/>
      <c r="C409" s="79"/>
      <c r="D409" s="80"/>
      <c r="E409" s="81"/>
      <c r="F409" s="81"/>
      <c r="G409" s="82"/>
      <c r="H409" s="20">
        <f>IFERROR(SUMIF('4. Student Costs'!$A:$A,$A409,'4. Student Costs'!W:W),"")</f>
        <v>0</v>
      </c>
      <c r="I409" s="15">
        <f>IFERROR(SUMIF('4. Student Costs'!$A:$A,$A409,'4. Student Costs'!X:X),"")</f>
        <v>0</v>
      </c>
      <c r="J409" s="19">
        <f>IFERROR(SUMIF('4. Student Costs'!$A:$A,$A409,'4. Student Costs'!Y:Y),"")</f>
        <v>0</v>
      </c>
      <c r="K409" s="20">
        <f t="shared" si="60"/>
        <v>0</v>
      </c>
      <c r="L409" s="15">
        <f t="shared" si="61"/>
        <v>0</v>
      </c>
      <c r="M409" s="19">
        <f t="shared" si="62"/>
        <v>0</v>
      </c>
      <c r="N409" s="23">
        <f t="shared" si="64"/>
        <v>0</v>
      </c>
      <c r="O409" s="20">
        <f t="shared" si="63"/>
        <v>0</v>
      </c>
      <c r="P409" s="4">
        <f t="shared" si="65"/>
        <v>0</v>
      </c>
      <c r="Q409" s="242"/>
      <c r="R409" s="82"/>
      <c r="S409" s="15">
        <f t="shared" si="66"/>
        <v>0</v>
      </c>
      <c r="T409" s="19">
        <f t="shared" si="67"/>
        <v>0</v>
      </c>
      <c r="U409" s="15">
        <f t="shared" si="68"/>
        <v>0</v>
      </c>
      <c r="V409" s="15">
        <f t="shared" si="69"/>
        <v>0</v>
      </c>
    </row>
    <row r="410" spans="1:22" x14ac:dyDescent="0.4">
      <c r="A410" s="78"/>
      <c r="B410" s="79"/>
      <c r="C410" s="79"/>
      <c r="D410" s="80"/>
      <c r="E410" s="81"/>
      <c r="F410" s="81"/>
      <c r="G410" s="82"/>
      <c r="H410" s="20">
        <f>IFERROR(SUMIF('4. Student Costs'!$A:$A,$A410,'4. Student Costs'!W:W),"")</f>
        <v>0</v>
      </c>
      <c r="I410" s="15">
        <f>IFERROR(SUMIF('4. Student Costs'!$A:$A,$A410,'4. Student Costs'!X:X),"")</f>
        <v>0</v>
      </c>
      <c r="J410" s="19">
        <f>IFERROR(SUMIF('4. Student Costs'!$A:$A,$A410,'4. Student Costs'!Y:Y),"")</f>
        <v>0</v>
      </c>
      <c r="K410" s="20">
        <f t="shared" si="60"/>
        <v>0</v>
      </c>
      <c r="L410" s="15">
        <f t="shared" si="61"/>
        <v>0</v>
      </c>
      <c r="M410" s="19">
        <f t="shared" si="62"/>
        <v>0</v>
      </c>
      <c r="N410" s="23">
        <f t="shared" si="64"/>
        <v>0</v>
      </c>
      <c r="O410" s="20">
        <f t="shared" si="63"/>
        <v>0</v>
      </c>
      <c r="P410" s="4">
        <f t="shared" si="65"/>
        <v>0</v>
      </c>
      <c r="Q410" s="242"/>
      <c r="R410" s="82"/>
      <c r="S410" s="15">
        <f t="shared" si="66"/>
        <v>0</v>
      </c>
      <c r="T410" s="19">
        <f t="shared" si="67"/>
        <v>0</v>
      </c>
      <c r="U410" s="15">
        <f t="shared" si="68"/>
        <v>0</v>
      </c>
      <c r="V410" s="15">
        <f t="shared" si="69"/>
        <v>0</v>
      </c>
    </row>
    <row r="411" spans="1:22" x14ac:dyDescent="0.4">
      <c r="A411" s="83"/>
      <c r="B411" s="84"/>
      <c r="C411" s="84"/>
      <c r="D411" s="85"/>
      <c r="E411" s="86"/>
      <c r="F411" s="86"/>
      <c r="G411" s="87"/>
      <c r="H411" s="88">
        <f>IFERROR(SUMIF('4. Student Costs'!$A:$A,$A411,'4. Student Costs'!W:W),"")</f>
        <v>0</v>
      </c>
      <c r="I411" s="89">
        <f>IFERROR(SUMIF('4. Student Costs'!$A:$A,$A411,'4. Student Costs'!X:X),"")</f>
        <v>0</v>
      </c>
      <c r="J411" s="90">
        <f>IFERROR(SUMIF('4. Student Costs'!$A:$A,$A411,'4. Student Costs'!Y:Y),"")</f>
        <v>0</v>
      </c>
      <c r="K411" s="88">
        <f t="shared" si="60"/>
        <v>0</v>
      </c>
      <c r="L411" s="89">
        <f t="shared" si="61"/>
        <v>0</v>
      </c>
      <c r="M411" s="90">
        <f t="shared" si="62"/>
        <v>0</v>
      </c>
      <c r="N411" s="91">
        <f t="shared" si="64"/>
        <v>0</v>
      </c>
      <c r="O411" s="88">
        <f t="shared" si="63"/>
        <v>0</v>
      </c>
      <c r="P411" s="90">
        <f t="shared" si="65"/>
        <v>0</v>
      </c>
      <c r="Q411" s="243"/>
      <c r="R411" s="87"/>
      <c r="S411" s="88">
        <f t="shared" si="66"/>
        <v>0</v>
      </c>
      <c r="T411" s="90">
        <f t="shared" si="67"/>
        <v>0</v>
      </c>
      <c r="U411" s="89">
        <f t="shared" si="68"/>
        <v>0</v>
      </c>
      <c r="V411" s="89">
        <f t="shared" si="69"/>
        <v>0</v>
      </c>
    </row>
  </sheetData>
  <sheetProtection sheet="1" selectLockedCells="1"/>
  <mergeCells count="20">
    <mergeCell ref="L6:O6"/>
    <mergeCell ref="L7:O7"/>
    <mergeCell ref="Q6:R6"/>
    <mergeCell ref="Q5:R5"/>
    <mergeCell ref="C7:D7"/>
    <mergeCell ref="E6:H6"/>
    <mergeCell ref="E7:H7"/>
    <mergeCell ref="I6:J6"/>
    <mergeCell ref="C5:D5"/>
    <mergeCell ref="P7:S7"/>
    <mergeCell ref="A5:B5"/>
    <mergeCell ref="A6:B6"/>
    <mergeCell ref="C6:D6"/>
    <mergeCell ref="A1:J1"/>
    <mergeCell ref="A3:J3"/>
    <mergeCell ref="H9:J9"/>
    <mergeCell ref="K9:M9"/>
    <mergeCell ref="O9:T9"/>
    <mergeCell ref="U9:V9"/>
    <mergeCell ref="A9:G9"/>
  </mergeCells>
  <dataValidations count="3">
    <dataValidation type="list" allowBlank="1" showInputMessage="1" showErrorMessage="1" error="Must select a valid grade level." sqref="E12:E411" xr:uid="{00000000-0002-0000-0100-000000000000}">
      <formula1>grade_list</formula1>
    </dataValidation>
    <dataValidation type="whole" allowBlank="1" showInputMessage="1" showErrorMessage="1" error="Must enter whole number of days enrolled for the student (e.g. 180)." sqref="G12:G411" xr:uid="{00000000-0002-0000-0100-000001000000}">
      <formula1>0</formula1>
      <formula2>200</formula2>
    </dataValidation>
    <dataValidation type="list" allowBlank="1" showInputMessage="1" showErrorMessage="1" error="Must select a primary disability identification (WISEdata definitions)." sqref="F12:F411" xr:uid="{00000000-0002-0000-0100-000003000000}">
      <formula1>primary_list</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'data-districts'!$B$2:$B$460</xm:f>
          </x14:formula1>
          <xm:sqref>C5:D5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8"/>
  <sheetViews>
    <sheetView showGridLines="0" showRowColHeaders="0" workbookViewId="0">
      <selection activeCell="C13" sqref="C13"/>
    </sheetView>
  </sheetViews>
  <sheetFormatPr defaultColWidth="9.15234375" defaultRowHeight="14.6" x14ac:dyDescent="0.4"/>
  <cols>
    <col min="1" max="1" width="47.53515625" style="9" customWidth="1"/>
    <col min="2" max="2" width="23" style="9" customWidth="1"/>
    <col min="3" max="3" width="10.69140625" style="9" bestFit="1" customWidth="1"/>
    <col min="4" max="4" width="10.3046875" style="9" bestFit="1" customWidth="1"/>
    <col min="5" max="5" width="11" style="9" customWidth="1"/>
    <col min="6" max="6" width="22.3046875" style="9" bestFit="1" customWidth="1"/>
    <col min="7" max="7" width="9.15234375" style="9" bestFit="1" customWidth="1"/>
    <col min="8" max="15" width="13.53515625" style="9" customWidth="1"/>
    <col min="16" max="16384" width="9.15234375" style="9"/>
  </cols>
  <sheetData>
    <row r="1" spans="1:15" x14ac:dyDescent="0.4">
      <c r="A1" s="336" t="s">
        <v>1098</v>
      </c>
      <c r="B1" s="336"/>
      <c r="C1" s="337" t="str">
        <f>"Applicant LEA: "&amp;claim_name&amp;" ("&amp;claim_code&amp;")"</f>
        <v>Applicant LEA:  ()</v>
      </c>
      <c r="D1" s="337"/>
      <c r="E1" s="337"/>
      <c r="F1" s="337"/>
      <c r="G1" s="50"/>
    </row>
    <row r="3" spans="1:15" ht="45" customHeight="1" x14ac:dyDescent="0.4">
      <c r="A3" s="341" t="s">
        <v>1188</v>
      </c>
      <c r="B3" s="341"/>
      <c r="C3" s="341"/>
      <c r="D3" s="341"/>
      <c r="E3" s="341"/>
      <c r="F3" s="341"/>
      <c r="G3" s="181"/>
    </row>
    <row r="5" spans="1:15" x14ac:dyDescent="0.4">
      <c r="A5" s="332" t="s">
        <v>1095</v>
      </c>
      <c r="B5" s="332"/>
      <c r="C5" s="332"/>
      <c r="D5" s="332"/>
      <c r="E5" s="332"/>
      <c r="F5" s="335"/>
      <c r="G5" s="197"/>
      <c r="H5" s="345" t="s">
        <v>1094</v>
      </c>
      <c r="I5" s="332"/>
      <c r="J5" s="332"/>
      <c r="K5" s="335"/>
      <c r="L5" s="332" t="s">
        <v>1189</v>
      </c>
      <c r="M5" s="332"/>
      <c r="N5" s="332"/>
      <c r="O5" s="332"/>
    </row>
    <row r="6" spans="1:15" x14ac:dyDescent="0.4">
      <c r="A6" s="171"/>
      <c r="B6" s="151"/>
      <c r="C6" s="152"/>
      <c r="D6" s="338" t="s">
        <v>1096</v>
      </c>
      <c r="E6" s="339"/>
      <c r="F6" s="340"/>
      <c r="G6" s="198"/>
      <c r="H6" s="333" t="str">
        <f>"Aid Eligible @ "&amp;TEXT(sped_rate,"0.00%")</f>
        <v>Aid Eligible @ 29.89%</v>
      </c>
      <c r="I6" s="334"/>
      <c r="J6" s="63" t="s">
        <v>2</v>
      </c>
      <c r="K6" s="64" t="s">
        <v>3</v>
      </c>
      <c r="L6" s="333" t="str">
        <f>"Aid Eligible @ "&amp;TEXT(sped_rate, "0.00%")</f>
        <v>Aid Eligible @ 29.89%</v>
      </c>
      <c r="M6" s="334"/>
      <c r="N6" s="63" t="s">
        <v>2</v>
      </c>
      <c r="O6" s="63" t="s">
        <v>3</v>
      </c>
    </row>
    <row r="7" spans="1:15" x14ac:dyDescent="0.4">
      <c r="A7" s="172"/>
      <c r="B7" s="173"/>
      <c r="C7" s="136" t="s">
        <v>1090</v>
      </c>
      <c r="D7" s="170" t="s">
        <v>1091</v>
      </c>
      <c r="E7" s="342" t="s">
        <v>1092</v>
      </c>
      <c r="F7" s="343"/>
      <c r="G7" s="154" t="s">
        <v>10</v>
      </c>
      <c r="H7" s="344" t="s">
        <v>1103</v>
      </c>
      <c r="I7" s="177" t="s">
        <v>26</v>
      </c>
      <c r="J7" s="149" t="s">
        <v>6</v>
      </c>
      <c r="K7" s="114" t="s">
        <v>4</v>
      </c>
      <c r="L7" s="330" t="s">
        <v>55</v>
      </c>
      <c r="M7" s="177" t="s">
        <v>54</v>
      </c>
      <c r="N7" s="149" t="s">
        <v>6</v>
      </c>
      <c r="O7" s="149" t="s">
        <v>4</v>
      </c>
    </row>
    <row r="8" spans="1:15" x14ac:dyDescent="0.4">
      <c r="A8" s="59" t="s">
        <v>1088</v>
      </c>
      <c r="B8" s="60" t="s">
        <v>1089</v>
      </c>
      <c r="C8" s="61" t="s">
        <v>1093</v>
      </c>
      <c r="D8" s="174" t="s">
        <v>1190</v>
      </c>
      <c r="E8" s="175" t="s">
        <v>23</v>
      </c>
      <c r="F8" s="176" t="s">
        <v>47</v>
      </c>
      <c r="G8" s="155" t="s">
        <v>1</v>
      </c>
      <c r="H8" s="331"/>
      <c r="I8" s="66" t="s">
        <v>1156</v>
      </c>
      <c r="J8" s="66" t="s">
        <v>26</v>
      </c>
      <c r="K8" s="67" t="s">
        <v>5</v>
      </c>
      <c r="L8" s="331"/>
      <c r="M8" s="66" t="s">
        <v>53</v>
      </c>
      <c r="N8" s="66" t="s">
        <v>54</v>
      </c>
      <c r="O8" s="66" t="s">
        <v>5</v>
      </c>
    </row>
    <row r="9" spans="1:15" x14ac:dyDescent="0.4">
      <c r="A9" s="123"/>
      <c r="B9" s="292"/>
      <c r="C9" s="184"/>
      <c r="D9" s="122"/>
      <c r="E9" s="169"/>
      <c r="F9" s="178" t="str">
        <f>IF(D9="Student",IFERROR(VLOOKUP(E9,'1. Applicant Roster'!$A:$C,2,FALSE)&amp;", "&amp;LEFT(VLOOKUP(E9,'1. Applicant Roster'!$A:$C,3,FALSE),1)&amp;".","Enter valid WISEid"),IF(D9="Program",IFERROR(VLOOKUP(E9,'3. Programs'!$A:$B,2,FALSE),"Enter valid program ID"),""))</f>
        <v/>
      </c>
      <c r="G9" s="199"/>
      <c r="H9" s="124"/>
      <c r="I9" s="125"/>
      <c r="J9" s="125">
        <v>0</v>
      </c>
      <c r="K9" s="92"/>
      <c r="L9" s="186">
        <f>ROUND(H9/5,2)</f>
        <v>0</v>
      </c>
      <c r="M9" s="187">
        <f t="shared" ref="M9:O9" si="0">ROUND(I9/5,2)</f>
        <v>0</v>
      </c>
      <c r="N9" s="187">
        <f t="shared" si="0"/>
        <v>0</v>
      </c>
      <c r="O9" s="188">
        <f t="shared" si="0"/>
        <v>0</v>
      </c>
    </row>
    <row r="10" spans="1:15" x14ac:dyDescent="0.4">
      <c r="A10" s="123"/>
      <c r="B10" s="292"/>
      <c r="C10" s="184"/>
      <c r="D10" s="78"/>
      <c r="E10" s="81"/>
      <c r="F10" s="179" t="str">
        <f>IF(D10="Student",IFERROR(VLOOKUP(E10,'1. Applicant Roster'!$A:$C,2,FALSE)&amp;", "&amp;LEFT(VLOOKUP(E10,'1. Applicant Roster'!$A:$C,3,FALSE),1)&amp;".","Enter valid WISEid"),IF(D10="Program",IFERROR(VLOOKUP(E10,'3. Programs'!$A:$B,2,FALSE),"Enter valid program ID"),""))</f>
        <v/>
      </c>
      <c r="G10" s="143"/>
      <c r="H10" s="124"/>
      <c r="I10" s="125">
        <v>0</v>
      </c>
      <c r="J10" s="125"/>
      <c r="K10" s="126"/>
      <c r="L10" s="186">
        <f>ROUND(H10/5,2)</f>
        <v>0</v>
      </c>
      <c r="M10" s="187">
        <f t="shared" ref="M10" si="1">ROUND(I10/5,2)</f>
        <v>0</v>
      </c>
      <c r="N10" s="187">
        <f t="shared" ref="N10" si="2">ROUND(J10/5,2)</f>
        <v>0</v>
      </c>
      <c r="O10" s="188">
        <f t="shared" ref="O10" si="3">ROUND(K10/5,2)</f>
        <v>0</v>
      </c>
    </row>
    <row r="11" spans="1:15" x14ac:dyDescent="0.4">
      <c r="A11" s="123"/>
      <c r="B11" s="292"/>
      <c r="C11" s="184"/>
      <c r="D11" s="78"/>
      <c r="E11" s="81"/>
      <c r="F11" s="179" t="str">
        <f>IF(D11="Student",IFERROR(VLOOKUP(E11,'1. Applicant Roster'!$A:$C,2,FALSE)&amp;", "&amp;LEFT(VLOOKUP(E11,'1. Applicant Roster'!$A:$C,3,FALSE),1)&amp;".","Enter valid WISEid"),IF(D11="Program",IFERROR(VLOOKUP(E11,'3. Programs'!$A:$B,2,FALSE),"Enter valid program ID"),""))</f>
        <v/>
      </c>
      <c r="G11" s="143"/>
      <c r="H11" s="124"/>
      <c r="I11" s="125"/>
      <c r="J11" s="125"/>
      <c r="K11" s="126"/>
      <c r="L11" s="186">
        <f t="shared" ref="L11:L28" si="4">ROUND(H11/5,2)</f>
        <v>0</v>
      </c>
      <c r="M11" s="187">
        <f t="shared" ref="M11:M28" si="5">ROUND(I11/5,2)</f>
        <v>0</v>
      </c>
      <c r="N11" s="187">
        <f t="shared" ref="N11:N28" si="6">ROUND(J11/5,2)</f>
        <v>0</v>
      </c>
      <c r="O11" s="188">
        <f t="shared" ref="O11:O28" si="7">ROUND(K11/5,2)</f>
        <v>0</v>
      </c>
    </row>
    <row r="12" spans="1:15" x14ac:dyDescent="0.4">
      <c r="A12" s="123"/>
      <c r="B12" s="292"/>
      <c r="C12" s="184"/>
      <c r="D12" s="78"/>
      <c r="E12" s="81"/>
      <c r="F12" s="179" t="str">
        <f>IF(D12="Student",IFERROR(VLOOKUP(E12,'1. Applicant Roster'!$A:$C,2,FALSE)&amp;", "&amp;LEFT(VLOOKUP(E12,'1. Applicant Roster'!$A:$C,3,FALSE),1)&amp;".","Enter valid WISEid"),IF(D12="Program",IFERROR(VLOOKUP(E12,'3. Programs'!$A:$B,2,FALSE),"Enter valid program ID"),""))</f>
        <v/>
      </c>
      <c r="G12" s="143"/>
      <c r="H12" s="124"/>
      <c r="I12" s="125"/>
      <c r="J12" s="125"/>
      <c r="K12" s="126"/>
      <c r="L12" s="186">
        <f t="shared" si="4"/>
        <v>0</v>
      </c>
      <c r="M12" s="187">
        <f t="shared" si="5"/>
        <v>0</v>
      </c>
      <c r="N12" s="187">
        <f t="shared" si="6"/>
        <v>0</v>
      </c>
      <c r="O12" s="188">
        <f t="shared" si="7"/>
        <v>0</v>
      </c>
    </row>
    <row r="13" spans="1:15" x14ac:dyDescent="0.4">
      <c r="A13" s="123"/>
      <c r="B13" s="292"/>
      <c r="C13" s="184"/>
      <c r="D13" s="78"/>
      <c r="E13" s="81"/>
      <c r="F13" s="179" t="str">
        <f>IF(D13="Student",IFERROR(VLOOKUP(E13,'1. Applicant Roster'!$A:$C,2,FALSE)&amp;", "&amp;LEFT(VLOOKUP(E13,'1. Applicant Roster'!$A:$C,3,FALSE),1)&amp;".","Enter valid WISEid"),IF(D13="Program",IFERROR(VLOOKUP(E13,'3. Programs'!$A:$B,2,FALSE),"Enter valid program ID"),""))</f>
        <v/>
      </c>
      <c r="G13" s="143"/>
      <c r="H13" s="124"/>
      <c r="I13" s="125"/>
      <c r="J13" s="125"/>
      <c r="K13" s="126"/>
      <c r="L13" s="186">
        <f t="shared" si="4"/>
        <v>0</v>
      </c>
      <c r="M13" s="187">
        <f t="shared" si="5"/>
        <v>0</v>
      </c>
      <c r="N13" s="187">
        <f t="shared" si="6"/>
        <v>0</v>
      </c>
      <c r="O13" s="188">
        <f t="shared" si="7"/>
        <v>0</v>
      </c>
    </row>
    <row r="14" spans="1:15" x14ac:dyDescent="0.4">
      <c r="A14" s="123"/>
      <c r="B14" s="292"/>
      <c r="C14" s="184"/>
      <c r="D14" s="78"/>
      <c r="E14" s="81"/>
      <c r="F14" s="179" t="str">
        <f>IF(D14="Student",IFERROR(VLOOKUP(E14,'1. Applicant Roster'!$A:$C,2,FALSE)&amp;", "&amp;LEFT(VLOOKUP(E14,'1. Applicant Roster'!$A:$C,3,FALSE),1)&amp;".","Enter valid WISEid"),IF(D14="Program",IFERROR(VLOOKUP(E14,'3. Programs'!$A:$B,2,FALSE),"Enter valid program ID"),""))</f>
        <v/>
      </c>
      <c r="G14" s="143"/>
      <c r="H14" s="124"/>
      <c r="I14" s="125"/>
      <c r="J14" s="125"/>
      <c r="K14" s="126"/>
      <c r="L14" s="186">
        <f t="shared" si="4"/>
        <v>0</v>
      </c>
      <c r="M14" s="187">
        <f t="shared" si="5"/>
        <v>0</v>
      </c>
      <c r="N14" s="187">
        <f t="shared" si="6"/>
        <v>0</v>
      </c>
      <c r="O14" s="188">
        <f t="shared" si="7"/>
        <v>0</v>
      </c>
    </row>
    <row r="15" spans="1:15" x14ac:dyDescent="0.4">
      <c r="A15" s="123"/>
      <c r="B15" s="292"/>
      <c r="C15" s="184"/>
      <c r="D15" s="78"/>
      <c r="E15" s="81"/>
      <c r="F15" s="179" t="str">
        <f>IF(D15="Student",IFERROR(VLOOKUP(E15,'1. Applicant Roster'!$A:$C,2,FALSE)&amp;", "&amp;LEFT(VLOOKUP(E15,'1. Applicant Roster'!$A:$C,3,FALSE),1)&amp;".","Enter valid WISEid"),IF(D15="Program",IFERROR(VLOOKUP(E15,'3. Programs'!$A:$B,2,FALSE),"Enter valid program ID"),""))</f>
        <v/>
      </c>
      <c r="G15" s="143"/>
      <c r="H15" s="124"/>
      <c r="I15" s="125"/>
      <c r="J15" s="125"/>
      <c r="K15" s="126"/>
      <c r="L15" s="186">
        <f t="shared" si="4"/>
        <v>0</v>
      </c>
      <c r="M15" s="187">
        <f t="shared" si="5"/>
        <v>0</v>
      </c>
      <c r="N15" s="187">
        <f t="shared" si="6"/>
        <v>0</v>
      </c>
      <c r="O15" s="188">
        <f t="shared" si="7"/>
        <v>0</v>
      </c>
    </row>
    <row r="16" spans="1:15" x14ac:dyDescent="0.4">
      <c r="A16" s="123"/>
      <c r="B16" s="292"/>
      <c r="C16" s="184"/>
      <c r="D16" s="78"/>
      <c r="E16" s="81"/>
      <c r="F16" s="179" t="str">
        <f>IF(D16="Student",IFERROR(VLOOKUP(E16,'1. Applicant Roster'!$A:$C,2,FALSE)&amp;", "&amp;LEFT(VLOOKUP(E16,'1. Applicant Roster'!$A:$C,3,FALSE),1)&amp;".","Enter valid WISEid"),IF(D16="Program",IFERROR(VLOOKUP(E16,'3. Programs'!$A:$B,2,FALSE),"Enter valid program ID"),""))</f>
        <v/>
      </c>
      <c r="G16" s="143"/>
      <c r="H16" s="124"/>
      <c r="I16" s="125"/>
      <c r="J16" s="125"/>
      <c r="K16" s="126"/>
      <c r="L16" s="186">
        <f t="shared" si="4"/>
        <v>0</v>
      </c>
      <c r="M16" s="187">
        <f t="shared" si="5"/>
        <v>0</v>
      </c>
      <c r="N16" s="187">
        <f t="shared" si="6"/>
        <v>0</v>
      </c>
      <c r="O16" s="188">
        <f t="shared" si="7"/>
        <v>0</v>
      </c>
    </row>
    <row r="17" spans="1:15" x14ac:dyDescent="0.4">
      <c r="A17" s="123"/>
      <c r="B17" s="292"/>
      <c r="C17" s="184"/>
      <c r="D17" s="78"/>
      <c r="E17" s="81"/>
      <c r="F17" s="179" t="str">
        <f>IF(D17="Student",IFERROR(VLOOKUP(E17,'1. Applicant Roster'!$A:$C,2,FALSE)&amp;", "&amp;LEFT(VLOOKUP(E17,'1. Applicant Roster'!$A:$C,3,FALSE),1)&amp;".","Enter valid WISEid"),IF(D17="Program",IFERROR(VLOOKUP(E17,'3. Programs'!$A:$B,2,FALSE),"Enter valid program ID"),""))</f>
        <v/>
      </c>
      <c r="G17" s="143"/>
      <c r="H17" s="124"/>
      <c r="I17" s="125"/>
      <c r="J17" s="125"/>
      <c r="K17" s="126"/>
      <c r="L17" s="186">
        <f t="shared" si="4"/>
        <v>0</v>
      </c>
      <c r="M17" s="187">
        <f t="shared" si="5"/>
        <v>0</v>
      </c>
      <c r="N17" s="187">
        <f t="shared" si="6"/>
        <v>0</v>
      </c>
      <c r="O17" s="188">
        <f t="shared" si="7"/>
        <v>0</v>
      </c>
    </row>
    <row r="18" spans="1:15" x14ac:dyDescent="0.4">
      <c r="A18" s="123"/>
      <c r="B18" s="292"/>
      <c r="C18" s="184"/>
      <c r="D18" s="78"/>
      <c r="E18" s="81"/>
      <c r="F18" s="179" t="str">
        <f>IF(D18="Student",IFERROR(VLOOKUP(E18,'1. Applicant Roster'!$A:$C,2,FALSE)&amp;", "&amp;LEFT(VLOOKUP(E18,'1. Applicant Roster'!$A:$C,3,FALSE),1)&amp;".","Enter valid WISEid"),IF(D18="Program",IFERROR(VLOOKUP(E18,'3. Programs'!$A:$B,2,FALSE),"Enter valid program ID"),""))</f>
        <v/>
      </c>
      <c r="G18" s="143"/>
      <c r="H18" s="124"/>
      <c r="I18" s="125"/>
      <c r="J18" s="125"/>
      <c r="K18" s="126"/>
      <c r="L18" s="186">
        <f t="shared" si="4"/>
        <v>0</v>
      </c>
      <c r="M18" s="187">
        <f t="shared" si="5"/>
        <v>0</v>
      </c>
      <c r="N18" s="187">
        <f t="shared" si="6"/>
        <v>0</v>
      </c>
      <c r="O18" s="188">
        <f t="shared" si="7"/>
        <v>0</v>
      </c>
    </row>
    <row r="19" spans="1:15" x14ac:dyDescent="0.4">
      <c r="A19" s="123"/>
      <c r="B19" s="292"/>
      <c r="C19" s="184"/>
      <c r="D19" s="78"/>
      <c r="E19" s="81"/>
      <c r="F19" s="179" t="str">
        <f>IF(D19="Student",IFERROR(VLOOKUP(E19,'1. Applicant Roster'!$A:$C,2,FALSE)&amp;", "&amp;LEFT(VLOOKUP(E19,'1. Applicant Roster'!$A:$C,3,FALSE),1)&amp;".","Enter valid WISEid"),IF(D19="Program",IFERROR(VLOOKUP(E19,'3. Programs'!$A:$B,2,FALSE),"Enter valid program ID"),""))</f>
        <v/>
      </c>
      <c r="G19" s="143"/>
      <c r="H19" s="124"/>
      <c r="I19" s="125"/>
      <c r="J19" s="125"/>
      <c r="K19" s="126"/>
      <c r="L19" s="186">
        <f t="shared" si="4"/>
        <v>0</v>
      </c>
      <c r="M19" s="187">
        <f t="shared" si="5"/>
        <v>0</v>
      </c>
      <c r="N19" s="187">
        <f t="shared" si="6"/>
        <v>0</v>
      </c>
      <c r="O19" s="188">
        <f t="shared" si="7"/>
        <v>0</v>
      </c>
    </row>
    <row r="20" spans="1:15" x14ac:dyDescent="0.4">
      <c r="A20" s="123"/>
      <c r="B20" s="292"/>
      <c r="C20" s="184"/>
      <c r="D20" s="78"/>
      <c r="E20" s="81"/>
      <c r="F20" s="179" t="str">
        <f>IF(D20="Student",IFERROR(VLOOKUP(E20,'1. Applicant Roster'!$A:$C,2,FALSE)&amp;", "&amp;LEFT(VLOOKUP(E20,'1. Applicant Roster'!$A:$C,3,FALSE),1)&amp;".","Enter valid WISEid"),IF(D20="Program",IFERROR(VLOOKUP(E20,'3. Programs'!$A:$B,2,FALSE),"Enter valid program ID"),""))</f>
        <v/>
      </c>
      <c r="G20" s="143"/>
      <c r="H20" s="124"/>
      <c r="I20" s="125"/>
      <c r="J20" s="125"/>
      <c r="K20" s="126"/>
      <c r="L20" s="186">
        <f t="shared" si="4"/>
        <v>0</v>
      </c>
      <c r="M20" s="187">
        <f t="shared" si="5"/>
        <v>0</v>
      </c>
      <c r="N20" s="187">
        <f t="shared" si="6"/>
        <v>0</v>
      </c>
      <c r="O20" s="188">
        <f t="shared" si="7"/>
        <v>0</v>
      </c>
    </row>
    <row r="21" spans="1:15" x14ac:dyDescent="0.4">
      <c r="A21" s="123"/>
      <c r="B21" s="292"/>
      <c r="C21" s="184"/>
      <c r="D21" s="78"/>
      <c r="E21" s="81"/>
      <c r="F21" s="179" t="str">
        <f>IF(D21="Student",IFERROR(VLOOKUP(E21,'1. Applicant Roster'!$A:$C,2,FALSE)&amp;", "&amp;LEFT(VLOOKUP(E21,'1. Applicant Roster'!$A:$C,3,FALSE),1)&amp;".","Enter valid WISEid"),IF(D21="Program",IFERROR(VLOOKUP(E21,'3. Programs'!$A:$B,2,FALSE),"Enter valid program ID"),""))</f>
        <v/>
      </c>
      <c r="G21" s="143"/>
      <c r="H21" s="124"/>
      <c r="I21" s="125"/>
      <c r="J21" s="125"/>
      <c r="K21" s="126"/>
      <c r="L21" s="186">
        <f t="shared" si="4"/>
        <v>0</v>
      </c>
      <c r="M21" s="187">
        <f t="shared" si="5"/>
        <v>0</v>
      </c>
      <c r="N21" s="187">
        <f t="shared" si="6"/>
        <v>0</v>
      </c>
      <c r="O21" s="188">
        <f t="shared" si="7"/>
        <v>0</v>
      </c>
    </row>
    <row r="22" spans="1:15" x14ac:dyDescent="0.4">
      <c r="A22" s="123"/>
      <c r="B22" s="292"/>
      <c r="C22" s="184"/>
      <c r="D22" s="78"/>
      <c r="E22" s="81"/>
      <c r="F22" s="179" t="str">
        <f>IF(D22="Student",IFERROR(VLOOKUP(E22,'1. Applicant Roster'!$A:$C,2,FALSE)&amp;", "&amp;LEFT(VLOOKUP(E22,'1. Applicant Roster'!$A:$C,3,FALSE),1)&amp;".","Enter valid WISEid"),IF(D22="Program",IFERROR(VLOOKUP(E22,'3. Programs'!$A:$B,2,FALSE),"Enter valid program ID"),""))</f>
        <v/>
      </c>
      <c r="G22" s="143"/>
      <c r="H22" s="124"/>
      <c r="I22" s="125"/>
      <c r="J22" s="125"/>
      <c r="K22" s="126"/>
      <c r="L22" s="186">
        <f t="shared" si="4"/>
        <v>0</v>
      </c>
      <c r="M22" s="187">
        <f t="shared" si="5"/>
        <v>0</v>
      </c>
      <c r="N22" s="187">
        <f t="shared" si="6"/>
        <v>0</v>
      </c>
      <c r="O22" s="188">
        <f t="shared" si="7"/>
        <v>0</v>
      </c>
    </row>
    <row r="23" spans="1:15" x14ac:dyDescent="0.4">
      <c r="A23" s="123"/>
      <c r="B23" s="292"/>
      <c r="C23" s="184"/>
      <c r="D23" s="78"/>
      <c r="E23" s="81"/>
      <c r="F23" s="179" t="str">
        <f>IF(D23="Student",IFERROR(VLOOKUP(E23,'1. Applicant Roster'!$A:$C,2,FALSE)&amp;", "&amp;LEFT(VLOOKUP(E23,'1. Applicant Roster'!$A:$C,3,FALSE),1)&amp;".","Enter valid WISEid"),IF(D23="Program",IFERROR(VLOOKUP(E23,'3. Programs'!$A:$B,2,FALSE),"Enter valid program ID"),""))</f>
        <v/>
      </c>
      <c r="G23" s="143"/>
      <c r="H23" s="124"/>
      <c r="I23" s="125"/>
      <c r="J23" s="125"/>
      <c r="K23" s="126"/>
      <c r="L23" s="186">
        <f t="shared" si="4"/>
        <v>0</v>
      </c>
      <c r="M23" s="187">
        <f t="shared" si="5"/>
        <v>0</v>
      </c>
      <c r="N23" s="187">
        <f t="shared" si="6"/>
        <v>0</v>
      </c>
      <c r="O23" s="188">
        <f t="shared" si="7"/>
        <v>0</v>
      </c>
    </row>
    <row r="24" spans="1:15" x14ac:dyDescent="0.4">
      <c r="A24" s="123"/>
      <c r="B24" s="292"/>
      <c r="C24" s="184"/>
      <c r="D24" s="78"/>
      <c r="E24" s="81"/>
      <c r="F24" s="179" t="str">
        <f>IF(D24="Student",IFERROR(VLOOKUP(E24,'1. Applicant Roster'!$A:$C,2,FALSE)&amp;", "&amp;LEFT(VLOOKUP(E24,'1. Applicant Roster'!$A:$C,3,FALSE),1)&amp;".","Enter valid WISEid"),IF(D24="Program",IFERROR(VLOOKUP(E24,'3. Programs'!$A:$B,2,FALSE),"Enter valid program ID"),""))</f>
        <v/>
      </c>
      <c r="G24" s="143"/>
      <c r="H24" s="124"/>
      <c r="I24" s="125"/>
      <c r="J24" s="125"/>
      <c r="K24" s="126"/>
      <c r="L24" s="186">
        <f t="shared" si="4"/>
        <v>0</v>
      </c>
      <c r="M24" s="187">
        <f t="shared" si="5"/>
        <v>0</v>
      </c>
      <c r="N24" s="187">
        <f t="shared" si="6"/>
        <v>0</v>
      </c>
      <c r="O24" s="188">
        <f t="shared" si="7"/>
        <v>0</v>
      </c>
    </row>
    <row r="25" spans="1:15" x14ac:dyDescent="0.4">
      <c r="A25" s="123"/>
      <c r="B25" s="292"/>
      <c r="C25" s="184"/>
      <c r="D25" s="78"/>
      <c r="E25" s="81"/>
      <c r="F25" s="179" t="str">
        <f>IF(D25="Student",IFERROR(VLOOKUP(E25,'1. Applicant Roster'!$A:$C,2,FALSE)&amp;", "&amp;LEFT(VLOOKUP(E25,'1. Applicant Roster'!$A:$C,3,FALSE),1)&amp;".","Enter valid WISEid"),IF(D25="Program",IFERROR(VLOOKUP(E25,'3. Programs'!$A:$B,2,FALSE),"Enter valid program ID"),""))</f>
        <v/>
      </c>
      <c r="G25" s="143"/>
      <c r="H25" s="124"/>
      <c r="I25" s="125"/>
      <c r="J25" s="125"/>
      <c r="K25" s="126"/>
      <c r="L25" s="186">
        <f t="shared" si="4"/>
        <v>0</v>
      </c>
      <c r="M25" s="187">
        <f t="shared" si="5"/>
        <v>0</v>
      </c>
      <c r="N25" s="187">
        <f t="shared" si="6"/>
        <v>0</v>
      </c>
      <c r="O25" s="188">
        <f t="shared" si="7"/>
        <v>0</v>
      </c>
    </row>
    <row r="26" spans="1:15" x14ac:dyDescent="0.4">
      <c r="A26" s="123"/>
      <c r="B26" s="292"/>
      <c r="C26" s="184"/>
      <c r="D26" s="78"/>
      <c r="E26" s="81"/>
      <c r="F26" s="179" t="str">
        <f>IF(D26="Student",IFERROR(VLOOKUP(E26,'1. Applicant Roster'!$A:$C,2,FALSE)&amp;", "&amp;LEFT(VLOOKUP(E26,'1. Applicant Roster'!$A:$C,3,FALSE),1)&amp;".","Enter valid WISEid"),IF(D26="Program",IFERROR(VLOOKUP(E26,'3. Programs'!$A:$B,2,FALSE),"Enter valid program ID"),""))</f>
        <v/>
      </c>
      <c r="G26" s="143"/>
      <c r="H26" s="124"/>
      <c r="I26" s="125"/>
      <c r="J26" s="125"/>
      <c r="K26" s="126"/>
      <c r="L26" s="186">
        <f t="shared" si="4"/>
        <v>0</v>
      </c>
      <c r="M26" s="187">
        <f t="shared" si="5"/>
        <v>0</v>
      </c>
      <c r="N26" s="187">
        <f t="shared" si="6"/>
        <v>0</v>
      </c>
      <c r="O26" s="188">
        <f t="shared" si="7"/>
        <v>0</v>
      </c>
    </row>
    <row r="27" spans="1:15" x14ac:dyDescent="0.4">
      <c r="A27" s="123"/>
      <c r="B27" s="292"/>
      <c r="C27" s="184"/>
      <c r="D27" s="78"/>
      <c r="E27" s="81"/>
      <c r="F27" s="179" t="str">
        <f>IF(D27="Student",IFERROR(VLOOKUP(E27,'1. Applicant Roster'!$A:$C,2,FALSE)&amp;", "&amp;LEFT(VLOOKUP(E27,'1. Applicant Roster'!$A:$C,3,FALSE),1)&amp;".","Enter valid WISEid"),IF(D27="Program",IFERROR(VLOOKUP(E27,'3. Programs'!$A:$B,2,FALSE),"Enter valid program ID"),""))</f>
        <v/>
      </c>
      <c r="G27" s="143"/>
      <c r="H27" s="124"/>
      <c r="I27" s="125"/>
      <c r="J27" s="125"/>
      <c r="K27" s="126"/>
      <c r="L27" s="186">
        <f t="shared" si="4"/>
        <v>0</v>
      </c>
      <c r="M27" s="187">
        <f t="shared" si="5"/>
        <v>0</v>
      </c>
      <c r="N27" s="187">
        <f t="shared" si="6"/>
        <v>0</v>
      </c>
      <c r="O27" s="188">
        <f t="shared" si="7"/>
        <v>0</v>
      </c>
    </row>
    <row r="28" spans="1:15" x14ac:dyDescent="0.4">
      <c r="A28" s="131"/>
      <c r="B28" s="293"/>
      <c r="C28" s="185"/>
      <c r="D28" s="83"/>
      <c r="E28" s="86"/>
      <c r="F28" s="180" t="str">
        <f>IF(D28="Student",IFERROR(VLOOKUP(E28,'1. Applicant Roster'!$A:$C,2,FALSE)&amp;", "&amp;LEFT(VLOOKUP(E28,'1. Applicant Roster'!$A:$C,3,FALSE),1)&amp;".","Enter valid WISEid"),IF(D28="Program",IFERROR(VLOOKUP(E28,'3. Programs'!$A:$B,2,FALSE),"Enter valid program ID"),""))</f>
        <v/>
      </c>
      <c r="G28" s="144"/>
      <c r="H28" s="132"/>
      <c r="I28" s="133"/>
      <c r="J28" s="133"/>
      <c r="K28" s="134"/>
      <c r="L28" s="189">
        <f t="shared" si="4"/>
        <v>0</v>
      </c>
      <c r="M28" s="190">
        <f t="shared" si="5"/>
        <v>0</v>
      </c>
      <c r="N28" s="190">
        <f t="shared" si="6"/>
        <v>0</v>
      </c>
      <c r="O28" s="191">
        <f t="shared" si="7"/>
        <v>0</v>
      </c>
    </row>
  </sheetData>
  <sheetProtection sheet="1" selectLockedCells="1"/>
  <mergeCells count="12">
    <mergeCell ref="L7:L8"/>
    <mergeCell ref="L5:O5"/>
    <mergeCell ref="L6:M6"/>
    <mergeCell ref="A5:F5"/>
    <mergeCell ref="A1:B1"/>
    <mergeCell ref="C1:F1"/>
    <mergeCell ref="D6:F6"/>
    <mergeCell ref="A3:F3"/>
    <mergeCell ref="E7:F7"/>
    <mergeCell ref="H6:I6"/>
    <mergeCell ref="H7:H8"/>
    <mergeCell ref="H5:K5"/>
  </mergeCells>
  <dataValidations count="3">
    <dataValidation type="list" allowBlank="1" showInputMessage="1" showErrorMessage="1" sqref="D9:D28" xr:uid="{00000000-0002-0000-0200-000000000000}">
      <formula1>"Program,Student"</formula1>
    </dataValidation>
    <dataValidation type="date" operator="greaterThanOrEqual" allowBlank="1" showInputMessage="1" showErrorMessage="1" error="Must have been purchased on or after July 1, 2014" sqref="C9:C28" xr:uid="{00000000-0002-0000-0200-000001000000}">
      <formula1>41821</formula1>
    </dataValidation>
    <dataValidation type="list" allowBlank="1" showInputMessage="1" showErrorMessage="1" sqref="G9:G28" xr:uid="{00000000-0002-0000-0200-000002000000}">
      <formula1>func_list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08"/>
  <sheetViews>
    <sheetView showGridLines="0" showRowColHeaders="0" workbookViewId="0">
      <pane ySplit="8" topLeftCell="A9" activePane="bottomLeft" state="frozen"/>
      <selection pane="bottomLeft" activeCell="A9" sqref="A9"/>
    </sheetView>
  </sheetViews>
  <sheetFormatPr defaultRowHeight="14.6" x14ac:dyDescent="0.4"/>
  <cols>
    <col min="1" max="1" width="5.69140625" style="5" customWidth="1"/>
    <col min="2" max="2" width="28.69140625" customWidth="1"/>
    <col min="3" max="3" width="14.15234375" style="1" bestFit="1" customWidth="1"/>
    <col min="4" max="4" width="54.84375" style="1" customWidth="1"/>
    <col min="5" max="5" width="9.15234375" style="1"/>
    <col min="6" max="6" width="7.69140625" style="1" customWidth="1"/>
    <col min="7" max="11" width="13.53515625" style="2" customWidth="1"/>
    <col min="12" max="15" width="9.3046875" style="3" customWidth="1"/>
    <col min="16" max="16" width="11" style="2" customWidth="1"/>
    <col min="17" max="17" width="9.53515625" style="2" customWidth="1"/>
    <col min="18" max="20" width="9.53515625" style="2" bestFit="1" customWidth="1"/>
  </cols>
  <sheetData>
    <row r="1" spans="1:20" x14ac:dyDescent="0.4">
      <c r="A1" s="309" t="s">
        <v>1097</v>
      </c>
      <c r="B1" s="309"/>
      <c r="C1" s="309"/>
      <c r="D1" s="337" t="str">
        <f>"Applicant LEA: "&amp;claim_name&amp;" ("&amp;claim_code&amp;")"</f>
        <v>Applicant LEA:  ()</v>
      </c>
      <c r="E1" s="337"/>
      <c r="F1" s="337"/>
      <c r="G1" s="337"/>
      <c r="H1" s="6"/>
      <c r="J1" s="6"/>
      <c r="L1" s="6"/>
      <c r="M1" s="24"/>
      <c r="N1" s="24"/>
      <c r="O1" s="24"/>
      <c r="P1" s="6"/>
      <c r="Q1" s="6"/>
      <c r="R1" s="6"/>
      <c r="S1" s="6"/>
      <c r="T1" s="6"/>
    </row>
    <row r="2" spans="1:20" x14ac:dyDescent="0.4">
      <c r="A2"/>
      <c r="C2" s="8"/>
      <c r="D2" s="8"/>
      <c r="E2" s="8"/>
      <c r="F2" s="8"/>
      <c r="G2" s="6"/>
      <c r="H2" s="6"/>
      <c r="I2" s="6"/>
      <c r="J2" s="6"/>
      <c r="K2" s="6"/>
      <c r="L2" s="6"/>
      <c r="M2" s="24"/>
      <c r="N2" s="24"/>
      <c r="O2" s="24"/>
      <c r="P2" s="6"/>
      <c r="Q2" s="6"/>
      <c r="R2" s="6"/>
      <c r="S2" s="6"/>
      <c r="T2" s="6"/>
    </row>
    <row r="3" spans="1:20" ht="45" customHeight="1" x14ac:dyDescent="0.4">
      <c r="A3" s="311" t="s">
        <v>1085</v>
      </c>
      <c r="B3" s="311"/>
      <c r="C3" s="311"/>
      <c r="D3" s="311"/>
      <c r="E3" s="311"/>
      <c r="F3" s="311"/>
      <c r="G3" s="311"/>
      <c r="H3" s="27"/>
      <c r="I3" s="27"/>
      <c r="J3" s="27"/>
      <c r="K3" s="27"/>
      <c r="L3" s="24"/>
      <c r="M3" s="24"/>
      <c r="N3" s="24"/>
      <c r="O3" s="24"/>
      <c r="P3" s="24"/>
      <c r="Q3" s="24"/>
      <c r="R3" s="24"/>
      <c r="S3" s="24"/>
      <c r="T3" s="24"/>
    </row>
    <row r="4" spans="1:20" x14ac:dyDescent="0.4">
      <c r="A4"/>
      <c r="C4" s="8"/>
      <c r="D4" s="8"/>
      <c r="E4" s="8"/>
      <c r="F4" s="8"/>
      <c r="G4" s="6"/>
      <c r="H4" s="6"/>
      <c r="I4" s="6"/>
      <c r="J4" s="6"/>
      <c r="K4" s="6"/>
      <c r="L4" s="6"/>
      <c r="M4" s="24"/>
      <c r="N4" s="24"/>
      <c r="O4" s="24"/>
      <c r="P4" s="6"/>
      <c r="Q4" s="6"/>
      <c r="R4" s="6"/>
      <c r="S4" s="6"/>
      <c r="T4" s="6"/>
    </row>
    <row r="5" spans="1:20" x14ac:dyDescent="0.4">
      <c r="A5" s="355" t="s">
        <v>41</v>
      </c>
      <c r="B5" s="356"/>
      <c r="C5" s="346" t="s">
        <v>1147</v>
      </c>
      <c r="D5" s="347"/>
      <c r="E5" s="347"/>
      <c r="F5" s="347"/>
      <c r="G5" s="347"/>
      <c r="H5" s="347"/>
      <c r="I5" s="347"/>
      <c r="J5" s="347"/>
      <c r="K5" s="348"/>
      <c r="L5" s="351" t="s">
        <v>40</v>
      </c>
      <c r="M5" s="351"/>
      <c r="N5" s="351"/>
      <c r="O5" s="351"/>
      <c r="P5" s="352"/>
      <c r="Q5" s="349" t="s">
        <v>45</v>
      </c>
      <c r="R5" s="349"/>
      <c r="S5" s="349"/>
      <c r="T5" s="349"/>
    </row>
    <row r="6" spans="1:20" x14ac:dyDescent="0.4">
      <c r="A6" s="355"/>
      <c r="B6" s="356"/>
      <c r="C6" s="109"/>
      <c r="D6" s="182" t="s">
        <v>50</v>
      </c>
      <c r="E6" s="183"/>
      <c r="F6" s="110"/>
      <c r="G6" s="333" t="str">
        <f>"Aid Eligible @ "&amp;TEXT(sped_rate,"0.00%")</f>
        <v>Aid Eligible @ 29.89%</v>
      </c>
      <c r="H6" s="334"/>
      <c r="I6" s="118" t="s">
        <v>2</v>
      </c>
      <c r="J6" s="64" t="s">
        <v>3</v>
      </c>
      <c r="K6" s="13"/>
      <c r="L6" s="353"/>
      <c r="M6" s="353"/>
      <c r="N6" s="353"/>
      <c r="O6" s="353"/>
      <c r="P6" s="354"/>
      <c r="Q6" s="350"/>
      <c r="R6" s="350"/>
      <c r="S6" s="350"/>
      <c r="T6" s="350"/>
    </row>
    <row r="7" spans="1:20" x14ac:dyDescent="0.4">
      <c r="A7" s="357"/>
      <c r="B7" s="358"/>
      <c r="C7" s="111" t="s">
        <v>19</v>
      </c>
      <c r="D7" s="153" t="s">
        <v>1099</v>
      </c>
      <c r="E7" s="154" t="s">
        <v>10</v>
      </c>
      <c r="F7" s="112" t="s">
        <v>51</v>
      </c>
      <c r="G7" s="344" t="s">
        <v>1103</v>
      </c>
      <c r="H7" s="177" t="s">
        <v>26</v>
      </c>
      <c r="I7" s="192" t="s">
        <v>6</v>
      </c>
      <c r="J7" s="114" t="s">
        <v>4</v>
      </c>
      <c r="K7" s="11" t="s">
        <v>12</v>
      </c>
      <c r="L7" s="62" t="s">
        <v>1134</v>
      </c>
      <c r="M7" s="63" t="s">
        <v>1135</v>
      </c>
      <c r="N7" s="63" t="s">
        <v>1137</v>
      </c>
      <c r="O7" s="64" t="s">
        <v>1139</v>
      </c>
      <c r="P7" s="13" t="s">
        <v>27</v>
      </c>
      <c r="Q7" s="62" t="s">
        <v>32</v>
      </c>
      <c r="R7" s="63" t="s">
        <v>2</v>
      </c>
      <c r="S7" s="63" t="s">
        <v>4</v>
      </c>
      <c r="T7" s="115" t="s">
        <v>12</v>
      </c>
    </row>
    <row r="8" spans="1:20" x14ac:dyDescent="0.4">
      <c r="A8" s="277" t="s">
        <v>23</v>
      </c>
      <c r="B8" s="278" t="s">
        <v>31</v>
      </c>
      <c r="C8" s="262" t="s">
        <v>20</v>
      </c>
      <c r="D8" s="263" t="s">
        <v>1100</v>
      </c>
      <c r="E8" s="279" t="s">
        <v>1</v>
      </c>
      <c r="F8" s="264" t="s">
        <v>52</v>
      </c>
      <c r="G8" s="330"/>
      <c r="H8" s="259" t="s">
        <v>1156</v>
      </c>
      <c r="I8" s="280" t="s">
        <v>26</v>
      </c>
      <c r="J8" s="260" t="s">
        <v>5</v>
      </c>
      <c r="K8" s="265" t="s">
        <v>19</v>
      </c>
      <c r="L8" s="261" t="s">
        <v>0</v>
      </c>
      <c r="M8" s="259" t="s">
        <v>1141</v>
      </c>
      <c r="N8" s="259" t="s">
        <v>1138</v>
      </c>
      <c r="O8" s="260" t="s">
        <v>1140</v>
      </c>
      <c r="P8" s="265" t="s">
        <v>28</v>
      </c>
      <c r="Q8" s="261" t="s">
        <v>33</v>
      </c>
      <c r="R8" s="259" t="s">
        <v>6</v>
      </c>
      <c r="S8" s="259" t="s">
        <v>5</v>
      </c>
      <c r="T8" s="266" t="s">
        <v>42</v>
      </c>
    </row>
    <row r="9" spans="1:20" s="247" customFormat="1" x14ac:dyDescent="0.4">
      <c r="A9" s="267" t="s">
        <v>1081</v>
      </c>
      <c r="B9" s="268" t="s">
        <v>1145</v>
      </c>
      <c r="C9" s="269" t="s">
        <v>43</v>
      </c>
      <c r="D9" s="123" t="s">
        <v>1146</v>
      </c>
      <c r="E9" s="169">
        <v>156000</v>
      </c>
      <c r="F9" s="245">
        <v>12345</v>
      </c>
      <c r="G9" s="270"/>
      <c r="H9" s="271"/>
      <c r="I9" s="272"/>
      <c r="J9" s="96"/>
      <c r="K9" s="4">
        <f>SUM(G9:J9)</f>
        <v>0</v>
      </c>
      <c r="L9" s="273" t="s">
        <v>1133</v>
      </c>
      <c r="M9" s="274">
        <v>1</v>
      </c>
      <c r="N9" s="274">
        <v>320</v>
      </c>
      <c r="O9" s="275">
        <v>180</v>
      </c>
      <c r="P9" s="276">
        <f>M9</f>
        <v>1</v>
      </c>
      <c r="Q9" s="15">
        <f>IFERROR((G9+H9)/($O9*$P9),0)</f>
        <v>0</v>
      </c>
      <c r="R9" s="16">
        <f>IFERROR(I9/($O9*$P9),0)</f>
        <v>0</v>
      </c>
      <c r="S9" s="16">
        <f>IFERROR(J9/($O9*$P9),0)</f>
        <v>0</v>
      </c>
      <c r="T9" s="16">
        <f>SUM(Q9:S9)</f>
        <v>0</v>
      </c>
    </row>
    <row r="10" spans="1:20" x14ac:dyDescent="0.4">
      <c r="A10" s="101" t="s">
        <v>1081</v>
      </c>
      <c r="B10" s="102" t="s">
        <v>1145</v>
      </c>
      <c r="C10" s="103" t="s">
        <v>44</v>
      </c>
      <c r="D10" s="123" t="s">
        <v>1146</v>
      </c>
      <c r="E10" s="81">
        <v>156000</v>
      </c>
      <c r="F10" s="245">
        <v>12345</v>
      </c>
      <c r="G10" s="193"/>
      <c r="H10" s="194"/>
      <c r="I10" s="104"/>
      <c r="J10" s="98"/>
      <c r="K10" s="55">
        <f t="shared" ref="K10:K73" si="0">SUM(G10:J10)</f>
        <v>0</v>
      </c>
      <c r="L10" s="249" t="s">
        <v>1133</v>
      </c>
      <c r="M10" s="251">
        <v>1</v>
      </c>
      <c r="N10" s="251">
        <v>320</v>
      </c>
      <c r="O10" s="82">
        <v>180</v>
      </c>
      <c r="P10" s="250">
        <f>M10</f>
        <v>1</v>
      </c>
      <c r="Q10" s="18">
        <f t="shared" ref="Q10:Q73" si="1">IFERROR((G10+H10)/($O10*$P10),0)</f>
        <v>0</v>
      </c>
      <c r="R10" s="14">
        <f t="shared" ref="R10:R73" si="2">IFERROR(I10/($O10*$P10),0)</f>
        <v>0</v>
      </c>
      <c r="S10" s="14">
        <f t="shared" ref="S10:S73" si="3">IFERROR(J10/($O10*$P10),0)</f>
        <v>0</v>
      </c>
      <c r="T10" s="14">
        <f t="shared" ref="T10:T73" si="4">SUM(Q10:S10)</f>
        <v>0</v>
      </c>
    </row>
    <row r="11" spans="1:20" x14ac:dyDescent="0.4">
      <c r="A11" s="101" t="s">
        <v>1142</v>
      </c>
      <c r="B11" s="102" t="s">
        <v>1143</v>
      </c>
      <c r="C11" s="103" t="s">
        <v>43</v>
      </c>
      <c r="D11" s="123" t="s">
        <v>1144</v>
      </c>
      <c r="E11" s="81">
        <v>158000</v>
      </c>
      <c r="F11" s="245">
        <v>67890</v>
      </c>
      <c r="G11" s="193"/>
      <c r="H11" s="194"/>
      <c r="I11" s="104"/>
      <c r="J11" s="98"/>
      <c r="K11" s="55">
        <f t="shared" si="0"/>
        <v>0</v>
      </c>
      <c r="L11" s="249" t="s">
        <v>1136</v>
      </c>
      <c r="M11" s="251">
        <v>5</v>
      </c>
      <c r="N11" s="251">
        <v>7</v>
      </c>
      <c r="O11" s="82">
        <v>180</v>
      </c>
      <c r="P11" s="250">
        <f t="shared" ref="P11:P12" si="5">M11</f>
        <v>5</v>
      </c>
      <c r="Q11" s="18">
        <f t="shared" si="1"/>
        <v>0</v>
      </c>
      <c r="R11" s="14">
        <f t="shared" si="2"/>
        <v>0</v>
      </c>
      <c r="S11" s="14">
        <f t="shared" si="3"/>
        <v>0</v>
      </c>
      <c r="T11" s="14">
        <f t="shared" si="4"/>
        <v>0</v>
      </c>
    </row>
    <row r="12" spans="1:20" x14ac:dyDescent="0.4">
      <c r="A12" s="101"/>
      <c r="B12" s="102"/>
      <c r="C12" s="103"/>
      <c r="D12" s="123"/>
      <c r="E12" s="81"/>
      <c r="F12" s="245"/>
      <c r="G12" s="193"/>
      <c r="H12" s="194"/>
      <c r="I12" s="104"/>
      <c r="J12" s="98"/>
      <c r="K12" s="55">
        <f t="shared" si="0"/>
        <v>0</v>
      </c>
      <c r="L12" s="249"/>
      <c r="M12" s="251"/>
      <c r="N12" s="251"/>
      <c r="O12" s="82"/>
      <c r="P12" s="250">
        <f t="shared" si="5"/>
        <v>0</v>
      </c>
      <c r="Q12" s="18">
        <f t="shared" si="1"/>
        <v>0</v>
      </c>
      <c r="R12" s="14">
        <f t="shared" si="2"/>
        <v>0</v>
      </c>
      <c r="S12" s="14">
        <f t="shared" si="3"/>
        <v>0</v>
      </c>
      <c r="T12" s="14">
        <f t="shared" si="4"/>
        <v>0</v>
      </c>
    </row>
    <row r="13" spans="1:20" x14ac:dyDescent="0.4">
      <c r="A13" s="101"/>
      <c r="B13" s="102"/>
      <c r="C13" s="103"/>
      <c r="D13" s="123"/>
      <c r="E13" s="81"/>
      <c r="F13" s="245"/>
      <c r="G13" s="193"/>
      <c r="H13" s="194"/>
      <c r="I13" s="104"/>
      <c r="J13" s="98"/>
      <c r="K13" s="55">
        <f t="shared" si="0"/>
        <v>0</v>
      </c>
      <c r="L13" s="249"/>
      <c r="M13" s="251"/>
      <c r="N13" s="251"/>
      <c r="O13" s="82"/>
      <c r="P13" s="250">
        <f t="shared" ref="P13:P20" si="6">M13</f>
        <v>0</v>
      </c>
      <c r="Q13" s="18">
        <f t="shared" si="1"/>
        <v>0</v>
      </c>
      <c r="R13" s="14">
        <f t="shared" si="2"/>
        <v>0</v>
      </c>
      <c r="S13" s="14">
        <f t="shared" si="3"/>
        <v>0</v>
      </c>
      <c r="T13" s="14">
        <f t="shared" si="4"/>
        <v>0</v>
      </c>
    </row>
    <row r="14" spans="1:20" x14ac:dyDescent="0.4">
      <c r="A14" s="101"/>
      <c r="B14" s="102"/>
      <c r="C14" s="103"/>
      <c r="D14" s="123"/>
      <c r="E14" s="81"/>
      <c r="F14" s="245"/>
      <c r="G14" s="193"/>
      <c r="H14" s="194"/>
      <c r="I14" s="104"/>
      <c r="J14" s="98"/>
      <c r="K14" s="55">
        <f t="shared" si="0"/>
        <v>0</v>
      </c>
      <c r="L14" s="249"/>
      <c r="M14" s="251"/>
      <c r="N14" s="251"/>
      <c r="O14" s="82"/>
      <c r="P14" s="250">
        <f t="shared" si="6"/>
        <v>0</v>
      </c>
      <c r="Q14" s="18">
        <f t="shared" si="1"/>
        <v>0</v>
      </c>
      <c r="R14" s="14">
        <f t="shared" si="2"/>
        <v>0</v>
      </c>
      <c r="S14" s="14">
        <f t="shared" si="3"/>
        <v>0</v>
      </c>
      <c r="T14" s="14">
        <f t="shared" si="4"/>
        <v>0</v>
      </c>
    </row>
    <row r="15" spans="1:20" x14ac:dyDescent="0.4">
      <c r="A15" s="101"/>
      <c r="B15" s="102"/>
      <c r="C15" s="103"/>
      <c r="D15" s="123"/>
      <c r="E15" s="81"/>
      <c r="F15" s="245"/>
      <c r="G15" s="193"/>
      <c r="H15" s="194"/>
      <c r="I15" s="104"/>
      <c r="J15" s="98"/>
      <c r="K15" s="55">
        <f t="shared" si="0"/>
        <v>0</v>
      </c>
      <c r="L15" s="249"/>
      <c r="M15" s="251"/>
      <c r="N15" s="251"/>
      <c r="O15" s="82"/>
      <c r="P15" s="250">
        <f t="shared" si="6"/>
        <v>0</v>
      </c>
      <c r="Q15" s="18">
        <f t="shared" si="1"/>
        <v>0</v>
      </c>
      <c r="R15" s="14">
        <f t="shared" si="2"/>
        <v>0</v>
      </c>
      <c r="S15" s="14">
        <f t="shared" si="3"/>
        <v>0</v>
      </c>
      <c r="T15" s="14">
        <f t="shared" si="4"/>
        <v>0</v>
      </c>
    </row>
    <row r="16" spans="1:20" x14ac:dyDescent="0.4">
      <c r="A16" s="101"/>
      <c r="B16" s="102"/>
      <c r="C16" s="103"/>
      <c r="D16" s="123"/>
      <c r="E16" s="81"/>
      <c r="F16" s="245"/>
      <c r="G16" s="193"/>
      <c r="H16" s="194"/>
      <c r="I16" s="104"/>
      <c r="J16" s="98"/>
      <c r="K16" s="55">
        <f t="shared" si="0"/>
        <v>0</v>
      </c>
      <c r="L16" s="249"/>
      <c r="M16" s="251"/>
      <c r="N16" s="251"/>
      <c r="O16" s="82"/>
      <c r="P16" s="250">
        <f t="shared" ref="P16:P17" si="7">M16</f>
        <v>0</v>
      </c>
      <c r="Q16" s="18">
        <f t="shared" si="1"/>
        <v>0</v>
      </c>
      <c r="R16" s="14">
        <f t="shared" si="2"/>
        <v>0</v>
      </c>
      <c r="S16" s="14">
        <f t="shared" si="3"/>
        <v>0</v>
      </c>
      <c r="T16" s="14">
        <f t="shared" si="4"/>
        <v>0</v>
      </c>
    </row>
    <row r="17" spans="1:20" x14ac:dyDescent="0.4">
      <c r="A17" s="101"/>
      <c r="B17" s="102"/>
      <c r="C17" s="103"/>
      <c r="D17" s="123"/>
      <c r="E17" s="81"/>
      <c r="F17" s="245"/>
      <c r="G17" s="193"/>
      <c r="H17" s="194"/>
      <c r="I17" s="104"/>
      <c r="J17" s="98"/>
      <c r="K17" s="55">
        <f t="shared" si="0"/>
        <v>0</v>
      </c>
      <c r="L17" s="249"/>
      <c r="M17" s="251"/>
      <c r="N17" s="251"/>
      <c r="O17" s="82"/>
      <c r="P17" s="250">
        <f t="shared" si="7"/>
        <v>0</v>
      </c>
      <c r="Q17" s="18">
        <f t="shared" si="1"/>
        <v>0</v>
      </c>
      <c r="R17" s="14">
        <f t="shared" si="2"/>
        <v>0</v>
      </c>
      <c r="S17" s="14">
        <f t="shared" si="3"/>
        <v>0</v>
      </c>
      <c r="T17" s="14">
        <f t="shared" si="4"/>
        <v>0</v>
      </c>
    </row>
    <row r="18" spans="1:20" x14ac:dyDescent="0.4">
      <c r="A18" s="101"/>
      <c r="B18" s="102"/>
      <c r="C18" s="103"/>
      <c r="D18" s="123"/>
      <c r="E18" s="81"/>
      <c r="F18" s="245"/>
      <c r="G18" s="193"/>
      <c r="H18" s="194"/>
      <c r="I18" s="104"/>
      <c r="J18" s="98"/>
      <c r="K18" s="55">
        <f t="shared" si="0"/>
        <v>0</v>
      </c>
      <c r="L18" s="249"/>
      <c r="M18" s="251"/>
      <c r="N18" s="251"/>
      <c r="O18" s="82"/>
      <c r="P18" s="250">
        <f t="shared" si="6"/>
        <v>0</v>
      </c>
      <c r="Q18" s="18">
        <f t="shared" si="1"/>
        <v>0</v>
      </c>
      <c r="R18" s="14">
        <f t="shared" si="2"/>
        <v>0</v>
      </c>
      <c r="S18" s="14">
        <f t="shared" si="3"/>
        <v>0</v>
      </c>
      <c r="T18" s="14">
        <f t="shared" si="4"/>
        <v>0</v>
      </c>
    </row>
    <row r="19" spans="1:20" x14ac:dyDescent="0.4">
      <c r="A19" s="101"/>
      <c r="B19" s="102"/>
      <c r="C19" s="103"/>
      <c r="D19" s="123"/>
      <c r="E19" s="81"/>
      <c r="F19" s="245"/>
      <c r="G19" s="193"/>
      <c r="H19" s="194"/>
      <c r="I19" s="104"/>
      <c r="J19" s="98"/>
      <c r="K19" s="55">
        <f t="shared" si="0"/>
        <v>0</v>
      </c>
      <c r="L19" s="249"/>
      <c r="M19" s="251"/>
      <c r="N19" s="251"/>
      <c r="O19" s="82"/>
      <c r="P19" s="250">
        <f t="shared" si="6"/>
        <v>0</v>
      </c>
      <c r="Q19" s="18">
        <f t="shared" si="1"/>
        <v>0</v>
      </c>
      <c r="R19" s="14">
        <f t="shared" si="2"/>
        <v>0</v>
      </c>
      <c r="S19" s="14">
        <f t="shared" si="3"/>
        <v>0</v>
      </c>
      <c r="T19" s="14">
        <f t="shared" si="4"/>
        <v>0</v>
      </c>
    </row>
    <row r="20" spans="1:20" x14ac:dyDescent="0.4">
      <c r="A20" s="101"/>
      <c r="B20" s="102"/>
      <c r="C20" s="103"/>
      <c r="D20" s="123"/>
      <c r="E20" s="81"/>
      <c r="F20" s="245"/>
      <c r="G20" s="193"/>
      <c r="H20" s="194"/>
      <c r="I20" s="104"/>
      <c r="J20" s="98"/>
      <c r="K20" s="55">
        <f t="shared" si="0"/>
        <v>0</v>
      </c>
      <c r="L20" s="273"/>
      <c r="M20" s="251"/>
      <c r="N20" s="251"/>
      <c r="O20" s="82"/>
      <c r="P20" s="250">
        <f t="shared" si="6"/>
        <v>0</v>
      </c>
      <c r="Q20" s="18">
        <f t="shared" si="1"/>
        <v>0</v>
      </c>
      <c r="R20" s="14">
        <f t="shared" si="2"/>
        <v>0</v>
      </c>
      <c r="S20" s="14">
        <f t="shared" si="3"/>
        <v>0</v>
      </c>
      <c r="T20" s="14">
        <f t="shared" si="4"/>
        <v>0</v>
      </c>
    </row>
    <row r="21" spans="1:20" x14ac:dyDescent="0.4">
      <c r="A21" s="101"/>
      <c r="B21" s="102"/>
      <c r="C21" s="103"/>
      <c r="D21" s="123"/>
      <c r="E21" s="81"/>
      <c r="F21" s="245"/>
      <c r="G21" s="193"/>
      <c r="H21" s="194"/>
      <c r="I21" s="104"/>
      <c r="J21" s="98"/>
      <c r="K21" s="55">
        <f t="shared" si="0"/>
        <v>0</v>
      </c>
      <c r="L21" s="273"/>
      <c r="M21" s="251"/>
      <c r="N21" s="251"/>
      <c r="O21" s="82"/>
      <c r="P21" s="250">
        <f t="shared" ref="P21:P84" si="8">M21</f>
        <v>0</v>
      </c>
      <c r="Q21" s="18">
        <f t="shared" si="1"/>
        <v>0</v>
      </c>
      <c r="R21" s="14">
        <f t="shared" si="2"/>
        <v>0</v>
      </c>
      <c r="S21" s="14">
        <f t="shared" si="3"/>
        <v>0</v>
      </c>
      <c r="T21" s="14">
        <f t="shared" si="4"/>
        <v>0</v>
      </c>
    </row>
    <row r="22" spans="1:20" x14ac:dyDescent="0.4">
      <c r="A22" s="101"/>
      <c r="B22" s="102"/>
      <c r="C22" s="103"/>
      <c r="D22" s="123"/>
      <c r="E22" s="81"/>
      <c r="F22" s="245"/>
      <c r="G22" s="193"/>
      <c r="H22" s="194"/>
      <c r="I22" s="104"/>
      <c r="J22" s="98"/>
      <c r="K22" s="55">
        <f t="shared" si="0"/>
        <v>0</v>
      </c>
      <c r="L22" s="249"/>
      <c r="M22" s="251"/>
      <c r="N22" s="251"/>
      <c r="O22" s="82"/>
      <c r="P22" s="250">
        <f t="shared" si="8"/>
        <v>0</v>
      </c>
      <c r="Q22" s="18">
        <f t="shared" si="1"/>
        <v>0</v>
      </c>
      <c r="R22" s="14">
        <f t="shared" si="2"/>
        <v>0</v>
      </c>
      <c r="S22" s="14">
        <f t="shared" si="3"/>
        <v>0</v>
      </c>
      <c r="T22" s="14">
        <f t="shared" si="4"/>
        <v>0</v>
      </c>
    </row>
    <row r="23" spans="1:20" x14ac:dyDescent="0.4">
      <c r="A23" s="101"/>
      <c r="B23" s="102"/>
      <c r="C23" s="103"/>
      <c r="D23" s="123"/>
      <c r="E23" s="81"/>
      <c r="F23" s="245"/>
      <c r="G23" s="193"/>
      <c r="H23" s="194"/>
      <c r="I23" s="104"/>
      <c r="J23" s="98"/>
      <c r="K23" s="55">
        <f t="shared" si="0"/>
        <v>0</v>
      </c>
      <c r="L23" s="249"/>
      <c r="M23" s="251"/>
      <c r="N23" s="251"/>
      <c r="O23" s="82"/>
      <c r="P23" s="250">
        <f t="shared" si="8"/>
        <v>0</v>
      </c>
      <c r="Q23" s="18">
        <f t="shared" si="1"/>
        <v>0</v>
      </c>
      <c r="R23" s="14">
        <f t="shared" si="2"/>
        <v>0</v>
      </c>
      <c r="S23" s="14">
        <f t="shared" si="3"/>
        <v>0</v>
      </c>
      <c r="T23" s="14">
        <f t="shared" si="4"/>
        <v>0</v>
      </c>
    </row>
    <row r="24" spans="1:20" x14ac:dyDescent="0.4">
      <c r="A24" s="101"/>
      <c r="B24" s="102"/>
      <c r="C24" s="103"/>
      <c r="D24" s="123"/>
      <c r="E24" s="81"/>
      <c r="F24" s="245"/>
      <c r="G24" s="193"/>
      <c r="H24" s="194"/>
      <c r="I24" s="104"/>
      <c r="J24" s="98"/>
      <c r="K24" s="55">
        <f t="shared" si="0"/>
        <v>0</v>
      </c>
      <c r="L24" s="249"/>
      <c r="M24" s="251"/>
      <c r="N24" s="251"/>
      <c r="O24" s="82"/>
      <c r="P24" s="250">
        <f t="shared" si="8"/>
        <v>0</v>
      </c>
      <c r="Q24" s="18">
        <f t="shared" si="1"/>
        <v>0</v>
      </c>
      <c r="R24" s="14">
        <f t="shared" si="2"/>
        <v>0</v>
      </c>
      <c r="S24" s="14">
        <f t="shared" si="3"/>
        <v>0</v>
      </c>
      <c r="T24" s="14">
        <f t="shared" si="4"/>
        <v>0</v>
      </c>
    </row>
    <row r="25" spans="1:20" x14ac:dyDescent="0.4">
      <c r="A25" s="101"/>
      <c r="B25" s="102"/>
      <c r="C25" s="103"/>
      <c r="D25" s="123"/>
      <c r="E25" s="81"/>
      <c r="F25" s="245"/>
      <c r="G25" s="193"/>
      <c r="H25" s="194"/>
      <c r="I25" s="104"/>
      <c r="J25" s="98"/>
      <c r="K25" s="55">
        <f t="shared" si="0"/>
        <v>0</v>
      </c>
      <c r="L25" s="249"/>
      <c r="M25" s="251"/>
      <c r="N25" s="251"/>
      <c r="O25" s="82"/>
      <c r="P25" s="250">
        <f t="shared" si="8"/>
        <v>0</v>
      </c>
      <c r="Q25" s="18">
        <f t="shared" si="1"/>
        <v>0</v>
      </c>
      <c r="R25" s="14">
        <f t="shared" si="2"/>
        <v>0</v>
      </c>
      <c r="S25" s="14">
        <f t="shared" si="3"/>
        <v>0</v>
      </c>
      <c r="T25" s="14">
        <f t="shared" si="4"/>
        <v>0</v>
      </c>
    </row>
    <row r="26" spans="1:20" x14ac:dyDescent="0.4">
      <c r="A26" s="101"/>
      <c r="B26" s="102"/>
      <c r="C26" s="103"/>
      <c r="D26" s="123"/>
      <c r="E26" s="81"/>
      <c r="F26" s="245"/>
      <c r="G26" s="193"/>
      <c r="H26" s="194"/>
      <c r="I26" s="104"/>
      <c r="J26" s="98"/>
      <c r="K26" s="55">
        <f t="shared" si="0"/>
        <v>0</v>
      </c>
      <c r="L26" s="249"/>
      <c r="M26" s="251"/>
      <c r="N26" s="251"/>
      <c r="O26" s="82"/>
      <c r="P26" s="250">
        <f t="shared" si="8"/>
        <v>0</v>
      </c>
      <c r="Q26" s="18">
        <f t="shared" si="1"/>
        <v>0</v>
      </c>
      <c r="R26" s="14">
        <f t="shared" si="2"/>
        <v>0</v>
      </c>
      <c r="S26" s="14">
        <f t="shared" si="3"/>
        <v>0</v>
      </c>
      <c r="T26" s="14">
        <f t="shared" si="4"/>
        <v>0</v>
      </c>
    </row>
    <row r="27" spans="1:20" x14ac:dyDescent="0.4">
      <c r="A27" s="101"/>
      <c r="B27" s="102"/>
      <c r="C27" s="103"/>
      <c r="D27" s="123"/>
      <c r="E27" s="81"/>
      <c r="F27" s="245"/>
      <c r="G27" s="193"/>
      <c r="H27" s="194"/>
      <c r="I27" s="104"/>
      <c r="J27" s="98"/>
      <c r="K27" s="55">
        <f t="shared" si="0"/>
        <v>0</v>
      </c>
      <c r="L27" s="249"/>
      <c r="M27" s="251"/>
      <c r="N27" s="251"/>
      <c r="O27" s="82"/>
      <c r="P27" s="250">
        <f t="shared" si="8"/>
        <v>0</v>
      </c>
      <c r="Q27" s="18">
        <f t="shared" si="1"/>
        <v>0</v>
      </c>
      <c r="R27" s="14">
        <f t="shared" si="2"/>
        <v>0</v>
      </c>
      <c r="S27" s="14">
        <f t="shared" si="3"/>
        <v>0</v>
      </c>
      <c r="T27" s="14">
        <f t="shared" si="4"/>
        <v>0</v>
      </c>
    </row>
    <row r="28" spans="1:20" x14ac:dyDescent="0.4">
      <c r="A28" s="101"/>
      <c r="B28" s="102"/>
      <c r="C28" s="103"/>
      <c r="D28" s="123"/>
      <c r="E28" s="81"/>
      <c r="F28" s="245"/>
      <c r="G28" s="193"/>
      <c r="H28" s="194"/>
      <c r="I28" s="104"/>
      <c r="J28" s="98"/>
      <c r="K28" s="55">
        <f t="shared" si="0"/>
        <v>0</v>
      </c>
      <c r="L28" s="249"/>
      <c r="M28" s="251"/>
      <c r="N28" s="251"/>
      <c r="O28" s="82"/>
      <c r="P28" s="250">
        <f t="shared" si="8"/>
        <v>0</v>
      </c>
      <c r="Q28" s="18">
        <f t="shared" si="1"/>
        <v>0</v>
      </c>
      <c r="R28" s="14">
        <f t="shared" si="2"/>
        <v>0</v>
      </c>
      <c r="S28" s="14">
        <f t="shared" si="3"/>
        <v>0</v>
      </c>
      <c r="T28" s="14">
        <f t="shared" si="4"/>
        <v>0</v>
      </c>
    </row>
    <row r="29" spans="1:20" x14ac:dyDescent="0.4">
      <c r="A29" s="101"/>
      <c r="B29" s="102"/>
      <c r="C29" s="103"/>
      <c r="D29" s="123"/>
      <c r="E29" s="81"/>
      <c r="F29" s="245"/>
      <c r="G29" s="193"/>
      <c r="H29" s="194"/>
      <c r="I29" s="104"/>
      <c r="J29" s="98"/>
      <c r="K29" s="55">
        <f t="shared" si="0"/>
        <v>0</v>
      </c>
      <c r="L29" s="249"/>
      <c r="M29" s="251"/>
      <c r="N29" s="251"/>
      <c r="O29" s="82"/>
      <c r="P29" s="250">
        <f t="shared" si="8"/>
        <v>0</v>
      </c>
      <c r="Q29" s="18">
        <f t="shared" si="1"/>
        <v>0</v>
      </c>
      <c r="R29" s="14">
        <f t="shared" si="2"/>
        <v>0</v>
      </c>
      <c r="S29" s="14">
        <f t="shared" si="3"/>
        <v>0</v>
      </c>
      <c r="T29" s="14">
        <f t="shared" si="4"/>
        <v>0</v>
      </c>
    </row>
    <row r="30" spans="1:20" x14ac:dyDescent="0.4">
      <c r="A30" s="101"/>
      <c r="B30" s="102"/>
      <c r="C30" s="103"/>
      <c r="D30" s="123"/>
      <c r="E30" s="81"/>
      <c r="F30" s="245"/>
      <c r="G30" s="193"/>
      <c r="H30" s="194"/>
      <c r="I30" s="104"/>
      <c r="J30" s="98"/>
      <c r="K30" s="55">
        <f t="shared" si="0"/>
        <v>0</v>
      </c>
      <c r="L30" s="249"/>
      <c r="M30" s="251"/>
      <c r="N30" s="251"/>
      <c r="O30" s="82"/>
      <c r="P30" s="250">
        <f t="shared" si="8"/>
        <v>0</v>
      </c>
      <c r="Q30" s="18">
        <f t="shared" si="1"/>
        <v>0</v>
      </c>
      <c r="R30" s="14">
        <f t="shared" si="2"/>
        <v>0</v>
      </c>
      <c r="S30" s="14">
        <f t="shared" si="3"/>
        <v>0</v>
      </c>
      <c r="T30" s="14">
        <f t="shared" si="4"/>
        <v>0</v>
      </c>
    </row>
    <row r="31" spans="1:20" x14ac:dyDescent="0.4">
      <c r="A31" s="101"/>
      <c r="B31" s="102"/>
      <c r="C31" s="103"/>
      <c r="D31" s="123"/>
      <c r="E31" s="81"/>
      <c r="F31" s="245"/>
      <c r="G31" s="193"/>
      <c r="H31" s="194"/>
      <c r="I31" s="104"/>
      <c r="J31" s="98"/>
      <c r="K31" s="55">
        <f t="shared" si="0"/>
        <v>0</v>
      </c>
      <c r="L31" s="249"/>
      <c r="M31" s="251"/>
      <c r="N31" s="251"/>
      <c r="O31" s="82"/>
      <c r="P31" s="250">
        <f t="shared" si="8"/>
        <v>0</v>
      </c>
      <c r="Q31" s="18">
        <f t="shared" si="1"/>
        <v>0</v>
      </c>
      <c r="R31" s="14">
        <f t="shared" si="2"/>
        <v>0</v>
      </c>
      <c r="S31" s="14">
        <f t="shared" si="3"/>
        <v>0</v>
      </c>
      <c r="T31" s="14">
        <f t="shared" si="4"/>
        <v>0</v>
      </c>
    </row>
    <row r="32" spans="1:20" x14ac:dyDescent="0.4">
      <c r="A32" s="101"/>
      <c r="B32" s="102"/>
      <c r="C32" s="103"/>
      <c r="D32" s="123"/>
      <c r="E32" s="81"/>
      <c r="F32" s="245"/>
      <c r="G32" s="193"/>
      <c r="H32" s="194"/>
      <c r="I32" s="104"/>
      <c r="J32" s="98"/>
      <c r="K32" s="55">
        <f t="shared" si="0"/>
        <v>0</v>
      </c>
      <c r="L32" s="249"/>
      <c r="M32" s="251"/>
      <c r="N32" s="251"/>
      <c r="O32" s="82"/>
      <c r="P32" s="250">
        <f t="shared" si="8"/>
        <v>0</v>
      </c>
      <c r="Q32" s="18">
        <f t="shared" si="1"/>
        <v>0</v>
      </c>
      <c r="R32" s="14">
        <f t="shared" si="2"/>
        <v>0</v>
      </c>
      <c r="S32" s="14">
        <f t="shared" si="3"/>
        <v>0</v>
      </c>
      <c r="T32" s="14">
        <f t="shared" si="4"/>
        <v>0</v>
      </c>
    </row>
    <row r="33" spans="1:20" x14ac:dyDescent="0.4">
      <c r="A33" s="101"/>
      <c r="B33" s="102"/>
      <c r="C33" s="103"/>
      <c r="D33" s="123"/>
      <c r="E33" s="81"/>
      <c r="F33" s="245"/>
      <c r="G33" s="193"/>
      <c r="H33" s="194"/>
      <c r="I33" s="104"/>
      <c r="J33" s="98"/>
      <c r="K33" s="55">
        <f t="shared" si="0"/>
        <v>0</v>
      </c>
      <c r="L33" s="249"/>
      <c r="M33" s="251"/>
      <c r="N33" s="251"/>
      <c r="O33" s="82"/>
      <c r="P33" s="250">
        <f t="shared" si="8"/>
        <v>0</v>
      </c>
      <c r="Q33" s="18">
        <f t="shared" si="1"/>
        <v>0</v>
      </c>
      <c r="R33" s="14">
        <f t="shared" si="2"/>
        <v>0</v>
      </c>
      <c r="S33" s="14">
        <f t="shared" si="3"/>
        <v>0</v>
      </c>
      <c r="T33" s="14">
        <f t="shared" si="4"/>
        <v>0</v>
      </c>
    </row>
    <row r="34" spans="1:20" x14ac:dyDescent="0.4">
      <c r="A34" s="101"/>
      <c r="B34" s="102"/>
      <c r="C34" s="103"/>
      <c r="D34" s="123"/>
      <c r="E34" s="81"/>
      <c r="F34" s="245"/>
      <c r="G34" s="193"/>
      <c r="H34" s="194"/>
      <c r="I34" s="104"/>
      <c r="J34" s="98"/>
      <c r="K34" s="55">
        <f t="shared" si="0"/>
        <v>0</v>
      </c>
      <c r="L34" s="249"/>
      <c r="M34" s="251"/>
      <c r="N34" s="251"/>
      <c r="O34" s="82"/>
      <c r="P34" s="250">
        <f t="shared" si="8"/>
        <v>0</v>
      </c>
      <c r="Q34" s="18">
        <f t="shared" si="1"/>
        <v>0</v>
      </c>
      <c r="R34" s="14">
        <f t="shared" si="2"/>
        <v>0</v>
      </c>
      <c r="S34" s="14">
        <f t="shared" si="3"/>
        <v>0</v>
      </c>
      <c r="T34" s="14">
        <f t="shared" si="4"/>
        <v>0</v>
      </c>
    </row>
    <row r="35" spans="1:20" x14ac:dyDescent="0.4">
      <c r="A35" s="101"/>
      <c r="B35" s="102"/>
      <c r="C35" s="103"/>
      <c r="D35" s="123"/>
      <c r="E35" s="81"/>
      <c r="F35" s="245"/>
      <c r="G35" s="193"/>
      <c r="H35" s="194"/>
      <c r="I35" s="104"/>
      <c r="J35" s="98"/>
      <c r="K35" s="55">
        <f t="shared" si="0"/>
        <v>0</v>
      </c>
      <c r="L35" s="249"/>
      <c r="M35" s="251"/>
      <c r="N35" s="251"/>
      <c r="O35" s="82"/>
      <c r="P35" s="250">
        <f t="shared" si="8"/>
        <v>0</v>
      </c>
      <c r="Q35" s="18">
        <f t="shared" si="1"/>
        <v>0</v>
      </c>
      <c r="R35" s="14">
        <f t="shared" si="2"/>
        <v>0</v>
      </c>
      <c r="S35" s="14">
        <f t="shared" si="3"/>
        <v>0</v>
      </c>
      <c r="T35" s="14">
        <f t="shared" si="4"/>
        <v>0</v>
      </c>
    </row>
    <row r="36" spans="1:20" x14ac:dyDescent="0.4">
      <c r="A36" s="101"/>
      <c r="B36" s="102"/>
      <c r="C36" s="103"/>
      <c r="D36" s="123"/>
      <c r="E36" s="81"/>
      <c r="F36" s="245"/>
      <c r="G36" s="193"/>
      <c r="H36" s="194"/>
      <c r="I36" s="104"/>
      <c r="J36" s="98"/>
      <c r="K36" s="55">
        <f t="shared" si="0"/>
        <v>0</v>
      </c>
      <c r="L36" s="249"/>
      <c r="M36" s="251"/>
      <c r="N36" s="251"/>
      <c r="O36" s="82"/>
      <c r="P36" s="250">
        <f t="shared" si="8"/>
        <v>0</v>
      </c>
      <c r="Q36" s="18">
        <f t="shared" si="1"/>
        <v>0</v>
      </c>
      <c r="R36" s="14">
        <f t="shared" si="2"/>
        <v>0</v>
      </c>
      <c r="S36" s="14">
        <f t="shared" si="3"/>
        <v>0</v>
      </c>
      <c r="T36" s="14">
        <f t="shared" si="4"/>
        <v>0</v>
      </c>
    </row>
    <row r="37" spans="1:20" x14ac:dyDescent="0.4">
      <c r="A37" s="101"/>
      <c r="B37" s="102"/>
      <c r="C37" s="103"/>
      <c r="D37" s="123"/>
      <c r="E37" s="81"/>
      <c r="F37" s="245"/>
      <c r="G37" s="193"/>
      <c r="H37" s="194"/>
      <c r="I37" s="104"/>
      <c r="J37" s="98"/>
      <c r="K37" s="55">
        <f t="shared" si="0"/>
        <v>0</v>
      </c>
      <c r="L37" s="249"/>
      <c r="M37" s="251"/>
      <c r="N37" s="251"/>
      <c r="O37" s="82"/>
      <c r="P37" s="250">
        <f t="shared" si="8"/>
        <v>0</v>
      </c>
      <c r="Q37" s="18">
        <f t="shared" si="1"/>
        <v>0</v>
      </c>
      <c r="R37" s="14">
        <f t="shared" si="2"/>
        <v>0</v>
      </c>
      <c r="S37" s="14">
        <f t="shared" si="3"/>
        <v>0</v>
      </c>
      <c r="T37" s="14">
        <f t="shared" si="4"/>
        <v>0</v>
      </c>
    </row>
    <row r="38" spans="1:20" x14ac:dyDescent="0.4">
      <c r="A38" s="101"/>
      <c r="B38" s="102"/>
      <c r="C38" s="103"/>
      <c r="D38" s="123"/>
      <c r="E38" s="81"/>
      <c r="F38" s="245"/>
      <c r="G38" s="193"/>
      <c r="H38" s="194"/>
      <c r="I38" s="104"/>
      <c r="J38" s="98"/>
      <c r="K38" s="55">
        <f t="shared" si="0"/>
        <v>0</v>
      </c>
      <c r="L38" s="249"/>
      <c r="M38" s="251"/>
      <c r="N38" s="251"/>
      <c r="O38" s="82"/>
      <c r="P38" s="250">
        <f t="shared" si="8"/>
        <v>0</v>
      </c>
      <c r="Q38" s="18">
        <f t="shared" si="1"/>
        <v>0</v>
      </c>
      <c r="R38" s="14">
        <f t="shared" si="2"/>
        <v>0</v>
      </c>
      <c r="S38" s="14">
        <f t="shared" si="3"/>
        <v>0</v>
      </c>
      <c r="T38" s="14">
        <f t="shared" si="4"/>
        <v>0</v>
      </c>
    </row>
    <row r="39" spans="1:20" x14ac:dyDescent="0.4">
      <c r="A39" s="101"/>
      <c r="B39" s="102"/>
      <c r="C39" s="103"/>
      <c r="D39" s="123"/>
      <c r="E39" s="81"/>
      <c r="F39" s="245"/>
      <c r="G39" s="193"/>
      <c r="H39" s="194"/>
      <c r="I39" s="104"/>
      <c r="J39" s="98"/>
      <c r="K39" s="55">
        <f t="shared" si="0"/>
        <v>0</v>
      </c>
      <c r="L39" s="249"/>
      <c r="M39" s="251"/>
      <c r="N39" s="251"/>
      <c r="O39" s="82"/>
      <c r="P39" s="250">
        <f t="shared" si="8"/>
        <v>0</v>
      </c>
      <c r="Q39" s="18">
        <f t="shared" si="1"/>
        <v>0</v>
      </c>
      <c r="R39" s="14">
        <f t="shared" si="2"/>
        <v>0</v>
      </c>
      <c r="S39" s="14">
        <f t="shared" si="3"/>
        <v>0</v>
      </c>
      <c r="T39" s="14">
        <f t="shared" si="4"/>
        <v>0</v>
      </c>
    </row>
    <row r="40" spans="1:20" x14ac:dyDescent="0.4">
      <c r="A40" s="101"/>
      <c r="B40" s="102"/>
      <c r="C40" s="103"/>
      <c r="D40" s="123"/>
      <c r="E40" s="81"/>
      <c r="F40" s="245"/>
      <c r="G40" s="193"/>
      <c r="H40" s="194"/>
      <c r="I40" s="104"/>
      <c r="J40" s="98"/>
      <c r="K40" s="55">
        <f t="shared" si="0"/>
        <v>0</v>
      </c>
      <c r="L40" s="249"/>
      <c r="M40" s="251"/>
      <c r="N40" s="251"/>
      <c r="O40" s="82"/>
      <c r="P40" s="250">
        <f t="shared" si="8"/>
        <v>0</v>
      </c>
      <c r="Q40" s="18">
        <f t="shared" si="1"/>
        <v>0</v>
      </c>
      <c r="R40" s="14">
        <f t="shared" si="2"/>
        <v>0</v>
      </c>
      <c r="S40" s="14">
        <f t="shared" si="3"/>
        <v>0</v>
      </c>
      <c r="T40" s="14">
        <f t="shared" si="4"/>
        <v>0</v>
      </c>
    </row>
    <row r="41" spans="1:20" x14ac:dyDescent="0.4">
      <c r="A41" s="101"/>
      <c r="B41" s="102"/>
      <c r="C41" s="103"/>
      <c r="D41" s="123"/>
      <c r="E41" s="81"/>
      <c r="F41" s="245"/>
      <c r="G41" s="193"/>
      <c r="H41" s="194"/>
      <c r="I41" s="104"/>
      <c r="J41" s="98"/>
      <c r="K41" s="55">
        <f t="shared" si="0"/>
        <v>0</v>
      </c>
      <c r="L41" s="249"/>
      <c r="M41" s="251"/>
      <c r="N41" s="251"/>
      <c r="O41" s="82"/>
      <c r="P41" s="250">
        <f t="shared" si="8"/>
        <v>0</v>
      </c>
      <c r="Q41" s="18">
        <f t="shared" si="1"/>
        <v>0</v>
      </c>
      <c r="R41" s="14">
        <f t="shared" si="2"/>
        <v>0</v>
      </c>
      <c r="S41" s="14">
        <f t="shared" si="3"/>
        <v>0</v>
      </c>
      <c r="T41" s="14">
        <f t="shared" si="4"/>
        <v>0</v>
      </c>
    </row>
    <row r="42" spans="1:20" x14ac:dyDescent="0.4">
      <c r="A42" s="101"/>
      <c r="B42" s="102"/>
      <c r="C42" s="103"/>
      <c r="D42" s="123"/>
      <c r="E42" s="81"/>
      <c r="F42" s="245"/>
      <c r="G42" s="193"/>
      <c r="H42" s="194"/>
      <c r="I42" s="104"/>
      <c r="J42" s="98"/>
      <c r="K42" s="55">
        <f t="shared" si="0"/>
        <v>0</v>
      </c>
      <c r="L42" s="249"/>
      <c r="M42" s="251"/>
      <c r="N42" s="251"/>
      <c r="O42" s="82"/>
      <c r="P42" s="250">
        <f t="shared" si="8"/>
        <v>0</v>
      </c>
      <c r="Q42" s="18">
        <f t="shared" si="1"/>
        <v>0</v>
      </c>
      <c r="R42" s="14">
        <f t="shared" si="2"/>
        <v>0</v>
      </c>
      <c r="S42" s="14">
        <f t="shared" si="3"/>
        <v>0</v>
      </c>
      <c r="T42" s="14">
        <f t="shared" si="4"/>
        <v>0</v>
      </c>
    </row>
    <row r="43" spans="1:20" x14ac:dyDescent="0.4">
      <c r="A43" s="101"/>
      <c r="B43" s="102"/>
      <c r="C43" s="103"/>
      <c r="D43" s="123"/>
      <c r="E43" s="81"/>
      <c r="F43" s="245"/>
      <c r="G43" s="193"/>
      <c r="H43" s="194"/>
      <c r="I43" s="104"/>
      <c r="J43" s="98"/>
      <c r="K43" s="55">
        <f t="shared" si="0"/>
        <v>0</v>
      </c>
      <c r="L43" s="249"/>
      <c r="M43" s="251"/>
      <c r="N43" s="251"/>
      <c r="O43" s="82"/>
      <c r="P43" s="250">
        <f t="shared" si="8"/>
        <v>0</v>
      </c>
      <c r="Q43" s="18">
        <f t="shared" si="1"/>
        <v>0</v>
      </c>
      <c r="R43" s="14">
        <f t="shared" si="2"/>
        <v>0</v>
      </c>
      <c r="S43" s="14">
        <f t="shared" si="3"/>
        <v>0</v>
      </c>
      <c r="T43" s="14">
        <f t="shared" si="4"/>
        <v>0</v>
      </c>
    </row>
    <row r="44" spans="1:20" x14ac:dyDescent="0.4">
      <c r="A44" s="101"/>
      <c r="B44" s="102"/>
      <c r="C44" s="103"/>
      <c r="D44" s="123"/>
      <c r="E44" s="81"/>
      <c r="F44" s="245"/>
      <c r="G44" s="193"/>
      <c r="H44" s="194"/>
      <c r="I44" s="104"/>
      <c r="J44" s="98"/>
      <c r="K44" s="55">
        <f t="shared" si="0"/>
        <v>0</v>
      </c>
      <c r="L44" s="249"/>
      <c r="M44" s="251"/>
      <c r="N44" s="251"/>
      <c r="O44" s="82"/>
      <c r="P44" s="250">
        <f t="shared" si="8"/>
        <v>0</v>
      </c>
      <c r="Q44" s="18">
        <f t="shared" si="1"/>
        <v>0</v>
      </c>
      <c r="R44" s="14">
        <f t="shared" si="2"/>
        <v>0</v>
      </c>
      <c r="S44" s="14">
        <f t="shared" si="3"/>
        <v>0</v>
      </c>
      <c r="T44" s="14">
        <f t="shared" si="4"/>
        <v>0</v>
      </c>
    </row>
    <row r="45" spans="1:20" x14ac:dyDescent="0.4">
      <c r="A45" s="101"/>
      <c r="B45" s="102"/>
      <c r="C45" s="103"/>
      <c r="D45" s="123"/>
      <c r="E45" s="81"/>
      <c r="F45" s="245"/>
      <c r="G45" s="193"/>
      <c r="H45" s="194"/>
      <c r="I45" s="104"/>
      <c r="J45" s="98"/>
      <c r="K45" s="55">
        <f t="shared" si="0"/>
        <v>0</v>
      </c>
      <c r="L45" s="249"/>
      <c r="M45" s="251"/>
      <c r="N45" s="251"/>
      <c r="O45" s="82"/>
      <c r="P45" s="250">
        <f t="shared" si="8"/>
        <v>0</v>
      </c>
      <c r="Q45" s="18">
        <f t="shared" si="1"/>
        <v>0</v>
      </c>
      <c r="R45" s="14">
        <f t="shared" si="2"/>
        <v>0</v>
      </c>
      <c r="S45" s="14">
        <f t="shared" si="3"/>
        <v>0</v>
      </c>
      <c r="T45" s="14">
        <f t="shared" si="4"/>
        <v>0</v>
      </c>
    </row>
    <row r="46" spans="1:20" x14ac:dyDescent="0.4">
      <c r="A46" s="101"/>
      <c r="B46" s="102"/>
      <c r="C46" s="103"/>
      <c r="D46" s="123"/>
      <c r="E46" s="81"/>
      <c r="F46" s="245"/>
      <c r="G46" s="193"/>
      <c r="H46" s="194"/>
      <c r="I46" s="104"/>
      <c r="J46" s="98"/>
      <c r="K46" s="55">
        <f t="shared" si="0"/>
        <v>0</v>
      </c>
      <c r="L46" s="249"/>
      <c r="M46" s="251"/>
      <c r="N46" s="251"/>
      <c r="O46" s="82"/>
      <c r="P46" s="250">
        <f t="shared" si="8"/>
        <v>0</v>
      </c>
      <c r="Q46" s="18">
        <f t="shared" si="1"/>
        <v>0</v>
      </c>
      <c r="R46" s="14">
        <f t="shared" si="2"/>
        <v>0</v>
      </c>
      <c r="S46" s="14">
        <f t="shared" si="3"/>
        <v>0</v>
      </c>
      <c r="T46" s="14">
        <f t="shared" si="4"/>
        <v>0</v>
      </c>
    </row>
    <row r="47" spans="1:20" x14ac:dyDescent="0.4">
      <c r="A47" s="101"/>
      <c r="B47" s="102"/>
      <c r="C47" s="103"/>
      <c r="D47" s="123"/>
      <c r="E47" s="81"/>
      <c r="F47" s="245"/>
      <c r="G47" s="193"/>
      <c r="H47" s="194"/>
      <c r="I47" s="104"/>
      <c r="J47" s="98"/>
      <c r="K47" s="55">
        <f t="shared" si="0"/>
        <v>0</v>
      </c>
      <c r="L47" s="249"/>
      <c r="M47" s="251"/>
      <c r="N47" s="251"/>
      <c r="O47" s="82"/>
      <c r="P47" s="250">
        <f t="shared" si="8"/>
        <v>0</v>
      </c>
      <c r="Q47" s="18">
        <f t="shared" si="1"/>
        <v>0</v>
      </c>
      <c r="R47" s="14">
        <f t="shared" si="2"/>
        <v>0</v>
      </c>
      <c r="S47" s="14">
        <f t="shared" si="3"/>
        <v>0</v>
      </c>
      <c r="T47" s="14">
        <f t="shared" si="4"/>
        <v>0</v>
      </c>
    </row>
    <row r="48" spans="1:20" x14ac:dyDescent="0.4">
      <c r="A48" s="101"/>
      <c r="B48" s="102"/>
      <c r="C48" s="103"/>
      <c r="D48" s="123"/>
      <c r="E48" s="81"/>
      <c r="F48" s="245"/>
      <c r="G48" s="193"/>
      <c r="H48" s="194"/>
      <c r="I48" s="104"/>
      <c r="J48" s="98"/>
      <c r="K48" s="55">
        <f t="shared" si="0"/>
        <v>0</v>
      </c>
      <c r="L48" s="249"/>
      <c r="M48" s="251"/>
      <c r="N48" s="251"/>
      <c r="O48" s="82"/>
      <c r="P48" s="250">
        <f t="shared" si="8"/>
        <v>0</v>
      </c>
      <c r="Q48" s="18">
        <f t="shared" si="1"/>
        <v>0</v>
      </c>
      <c r="R48" s="14">
        <f t="shared" si="2"/>
        <v>0</v>
      </c>
      <c r="S48" s="14">
        <f t="shared" si="3"/>
        <v>0</v>
      </c>
      <c r="T48" s="14">
        <f t="shared" si="4"/>
        <v>0</v>
      </c>
    </row>
    <row r="49" spans="1:20" x14ac:dyDescent="0.4">
      <c r="A49" s="101"/>
      <c r="B49" s="102"/>
      <c r="C49" s="103"/>
      <c r="D49" s="123"/>
      <c r="E49" s="81"/>
      <c r="F49" s="245"/>
      <c r="G49" s="193"/>
      <c r="H49" s="194"/>
      <c r="I49" s="104"/>
      <c r="J49" s="98"/>
      <c r="K49" s="55">
        <f t="shared" si="0"/>
        <v>0</v>
      </c>
      <c r="L49" s="249"/>
      <c r="M49" s="251"/>
      <c r="N49" s="251"/>
      <c r="O49" s="82"/>
      <c r="P49" s="250">
        <f t="shared" si="8"/>
        <v>0</v>
      </c>
      <c r="Q49" s="18">
        <f t="shared" si="1"/>
        <v>0</v>
      </c>
      <c r="R49" s="14">
        <f t="shared" si="2"/>
        <v>0</v>
      </c>
      <c r="S49" s="14">
        <f t="shared" si="3"/>
        <v>0</v>
      </c>
      <c r="T49" s="14">
        <f t="shared" si="4"/>
        <v>0</v>
      </c>
    </row>
    <row r="50" spans="1:20" x14ac:dyDescent="0.4">
      <c r="A50" s="101"/>
      <c r="B50" s="102"/>
      <c r="C50" s="103"/>
      <c r="D50" s="123"/>
      <c r="E50" s="81"/>
      <c r="F50" s="245"/>
      <c r="G50" s="193"/>
      <c r="H50" s="194"/>
      <c r="I50" s="104"/>
      <c r="J50" s="98"/>
      <c r="K50" s="55">
        <f t="shared" si="0"/>
        <v>0</v>
      </c>
      <c r="L50" s="249"/>
      <c r="M50" s="251"/>
      <c r="N50" s="251"/>
      <c r="O50" s="82"/>
      <c r="P50" s="250">
        <f t="shared" si="8"/>
        <v>0</v>
      </c>
      <c r="Q50" s="18">
        <f t="shared" si="1"/>
        <v>0</v>
      </c>
      <c r="R50" s="14">
        <f t="shared" si="2"/>
        <v>0</v>
      </c>
      <c r="S50" s="14">
        <f t="shared" si="3"/>
        <v>0</v>
      </c>
      <c r="T50" s="14">
        <f t="shared" si="4"/>
        <v>0</v>
      </c>
    </row>
    <row r="51" spans="1:20" x14ac:dyDescent="0.4">
      <c r="A51" s="101"/>
      <c r="B51" s="102"/>
      <c r="C51" s="103"/>
      <c r="D51" s="123"/>
      <c r="E51" s="81"/>
      <c r="F51" s="245"/>
      <c r="G51" s="193"/>
      <c r="H51" s="194"/>
      <c r="I51" s="104"/>
      <c r="J51" s="98"/>
      <c r="K51" s="55">
        <f t="shared" si="0"/>
        <v>0</v>
      </c>
      <c r="L51" s="249"/>
      <c r="M51" s="251"/>
      <c r="N51" s="251"/>
      <c r="O51" s="82"/>
      <c r="P51" s="250">
        <f t="shared" si="8"/>
        <v>0</v>
      </c>
      <c r="Q51" s="18">
        <f t="shared" si="1"/>
        <v>0</v>
      </c>
      <c r="R51" s="14">
        <f t="shared" si="2"/>
        <v>0</v>
      </c>
      <c r="S51" s="14">
        <f t="shared" si="3"/>
        <v>0</v>
      </c>
      <c r="T51" s="14">
        <f t="shared" si="4"/>
        <v>0</v>
      </c>
    </row>
    <row r="52" spans="1:20" x14ac:dyDescent="0.4">
      <c r="A52" s="101"/>
      <c r="B52" s="102"/>
      <c r="C52" s="103"/>
      <c r="D52" s="123"/>
      <c r="E52" s="81"/>
      <c r="F52" s="245"/>
      <c r="G52" s="193"/>
      <c r="H52" s="194"/>
      <c r="I52" s="104"/>
      <c r="J52" s="98"/>
      <c r="K52" s="55">
        <f t="shared" si="0"/>
        <v>0</v>
      </c>
      <c r="L52" s="249"/>
      <c r="M52" s="251"/>
      <c r="N52" s="251"/>
      <c r="O52" s="82"/>
      <c r="P52" s="250">
        <f t="shared" si="8"/>
        <v>0</v>
      </c>
      <c r="Q52" s="18">
        <f t="shared" si="1"/>
        <v>0</v>
      </c>
      <c r="R52" s="14">
        <f t="shared" si="2"/>
        <v>0</v>
      </c>
      <c r="S52" s="14">
        <f t="shared" si="3"/>
        <v>0</v>
      </c>
      <c r="T52" s="14">
        <f t="shared" si="4"/>
        <v>0</v>
      </c>
    </row>
    <row r="53" spans="1:20" x14ac:dyDescent="0.4">
      <c r="A53" s="101"/>
      <c r="B53" s="102"/>
      <c r="C53" s="103"/>
      <c r="D53" s="123"/>
      <c r="E53" s="81"/>
      <c r="F53" s="245"/>
      <c r="G53" s="193"/>
      <c r="H53" s="194"/>
      <c r="I53" s="104"/>
      <c r="J53" s="98"/>
      <c r="K53" s="55">
        <f t="shared" si="0"/>
        <v>0</v>
      </c>
      <c r="L53" s="249"/>
      <c r="M53" s="251"/>
      <c r="N53" s="251"/>
      <c r="O53" s="82"/>
      <c r="P53" s="250">
        <f t="shared" si="8"/>
        <v>0</v>
      </c>
      <c r="Q53" s="18">
        <f t="shared" si="1"/>
        <v>0</v>
      </c>
      <c r="R53" s="14">
        <f t="shared" si="2"/>
        <v>0</v>
      </c>
      <c r="S53" s="14">
        <f t="shared" si="3"/>
        <v>0</v>
      </c>
      <c r="T53" s="14">
        <f t="shared" si="4"/>
        <v>0</v>
      </c>
    </row>
    <row r="54" spans="1:20" x14ac:dyDescent="0.4">
      <c r="A54" s="101"/>
      <c r="B54" s="102"/>
      <c r="C54" s="103"/>
      <c r="D54" s="123"/>
      <c r="E54" s="81"/>
      <c r="F54" s="245"/>
      <c r="G54" s="193"/>
      <c r="H54" s="194"/>
      <c r="I54" s="104"/>
      <c r="J54" s="98"/>
      <c r="K54" s="55">
        <f t="shared" si="0"/>
        <v>0</v>
      </c>
      <c r="L54" s="249"/>
      <c r="M54" s="251"/>
      <c r="N54" s="251"/>
      <c r="O54" s="82"/>
      <c r="P54" s="250">
        <f t="shared" si="8"/>
        <v>0</v>
      </c>
      <c r="Q54" s="18">
        <f t="shared" si="1"/>
        <v>0</v>
      </c>
      <c r="R54" s="14">
        <f t="shared" si="2"/>
        <v>0</v>
      </c>
      <c r="S54" s="14">
        <f t="shared" si="3"/>
        <v>0</v>
      </c>
      <c r="T54" s="14">
        <f t="shared" si="4"/>
        <v>0</v>
      </c>
    </row>
    <row r="55" spans="1:20" x14ac:dyDescent="0.4">
      <c r="A55" s="101"/>
      <c r="B55" s="102"/>
      <c r="C55" s="103"/>
      <c r="D55" s="123"/>
      <c r="E55" s="81"/>
      <c r="F55" s="245"/>
      <c r="G55" s="193"/>
      <c r="H55" s="194"/>
      <c r="I55" s="104"/>
      <c r="J55" s="98"/>
      <c r="K55" s="55">
        <f t="shared" si="0"/>
        <v>0</v>
      </c>
      <c r="L55" s="249"/>
      <c r="M55" s="251"/>
      <c r="N55" s="251"/>
      <c r="O55" s="82"/>
      <c r="P55" s="250">
        <f t="shared" si="8"/>
        <v>0</v>
      </c>
      <c r="Q55" s="18">
        <f t="shared" si="1"/>
        <v>0</v>
      </c>
      <c r="R55" s="14">
        <f t="shared" si="2"/>
        <v>0</v>
      </c>
      <c r="S55" s="14">
        <f t="shared" si="3"/>
        <v>0</v>
      </c>
      <c r="T55" s="14">
        <f t="shared" si="4"/>
        <v>0</v>
      </c>
    </row>
    <row r="56" spans="1:20" x14ac:dyDescent="0.4">
      <c r="A56" s="101"/>
      <c r="B56" s="102"/>
      <c r="C56" s="103"/>
      <c r="D56" s="123"/>
      <c r="E56" s="81"/>
      <c r="F56" s="245"/>
      <c r="G56" s="193"/>
      <c r="H56" s="194"/>
      <c r="I56" s="104"/>
      <c r="J56" s="98"/>
      <c r="K56" s="55">
        <f t="shared" si="0"/>
        <v>0</v>
      </c>
      <c r="L56" s="249"/>
      <c r="M56" s="251"/>
      <c r="N56" s="251"/>
      <c r="O56" s="82"/>
      <c r="P56" s="250">
        <f t="shared" si="8"/>
        <v>0</v>
      </c>
      <c r="Q56" s="18">
        <f t="shared" si="1"/>
        <v>0</v>
      </c>
      <c r="R56" s="14">
        <f t="shared" si="2"/>
        <v>0</v>
      </c>
      <c r="S56" s="14">
        <f t="shared" si="3"/>
        <v>0</v>
      </c>
      <c r="T56" s="14">
        <f t="shared" si="4"/>
        <v>0</v>
      </c>
    </row>
    <row r="57" spans="1:20" x14ac:dyDescent="0.4">
      <c r="A57" s="101"/>
      <c r="B57" s="102"/>
      <c r="C57" s="103"/>
      <c r="D57" s="123"/>
      <c r="E57" s="81"/>
      <c r="F57" s="245"/>
      <c r="G57" s="193"/>
      <c r="H57" s="194"/>
      <c r="I57" s="104"/>
      <c r="J57" s="98"/>
      <c r="K57" s="55">
        <f t="shared" si="0"/>
        <v>0</v>
      </c>
      <c r="L57" s="249"/>
      <c r="M57" s="251"/>
      <c r="N57" s="251"/>
      <c r="O57" s="82"/>
      <c r="P57" s="250">
        <f t="shared" si="8"/>
        <v>0</v>
      </c>
      <c r="Q57" s="18">
        <f t="shared" si="1"/>
        <v>0</v>
      </c>
      <c r="R57" s="14">
        <f t="shared" si="2"/>
        <v>0</v>
      </c>
      <c r="S57" s="14">
        <f t="shared" si="3"/>
        <v>0</v>
      </c>
      <c r="T57" s="14">
        <f t="shared" si="4"/>
        <v>0</v>
      </c>
    </row>
    <row r="58" spans="1:20" x14ac:dyDescent="0.4">
      <c r="A58" s="101"/>
      <c r="B58" s="102"/>
      <c r="C58" s="103"/>
      <c r="D58" s="123"/>
      <c r="E58" s="81"/>
      <c r="F58" s="245"/>
      <c r="G58" s="193"/>
      <c r="H58" s="194"/>
      <c r="I58" s="104"/>
      <c r="J58" s="98"/>
      <c r="K58" s="55">
        <f t="shared" si="0"/>
        <v>0</v>
      </c>
      <c r="L58" s="249"/>
      <c r="M58" s="251"/>
      <c r="N58" s="251"/>
      <c r="O58" s="82"/>
      <c r="P58" s="250">
        <f t="shared" si="8"/>
        <v>0</v>
      </c>
      <c r="Q58" s="18">
        <f t="shared" si="1"/>
        <v>0</v>
      </c>
      <c r="R58" s="14">
        <f t="shared" si="2"/>
        <v>0</v>
      </c>
      <c r="S58" s="14">
        <f t="shared" si="3"/>
        <v>0</v>
      </c>
      <c r="T58" s="14">
        <f t="shared" si="4"/>
        <v>0</v>
      </c>
    </row>
    <row r="59" spans="1:20" x14ac:dyDescent="0.4">
      <c r="A59" s="101"/>
      <c r="B59" s="102"/>
      <c r="C59" s="103"/>
      <c r="D59" s="123"/>
      <c r="E59" s="81"/>
      <c r="F59" s="245"/>
      <c r="G59" s="193"/>
      <c r="H59" s="194"/>
      <c r="I59" s="104"/>
      <c r="J59" s="98"/>
      <c r="K59" s="55">
        <f t="shared" si="0"/>
        <v>0</v>
      </c>
      <c r="L59" s="249"/>
      <c r="M59" s="251"/>
      <c r="N59" s="251"/>
      <c r="O59" s="82"/>
      <c r="P59" s="250">
        <f t="shared" si="8"/>
        <v>0</v>
      </c>
      <c r="Q59" s="18">
        <f t="shared" si="1"/>
        <v>0</v>
      </c>
      <c r="R59" s="14">
        <f t="shared" si="2"/>
        <v>0</v>
      </c>
      <c r="S59" s="14">
        <f t="shared" si="3"/>
        <v>0</v>
      </c>
      <c r="T59" s="14">
        <f t="shared" si="4"/>
        <v>0</v>
      </c>
    </row>
    <row r="60" spans="1:20" x14ac:dyDescent="0.4">
      <c r="A60" s="101"/>
      <c r="B60" s="102"/>
      <c r="C60" s="103"/>
      <c r="D60" s="123"/>
      <c r="E60" s="81"/>
      <c r="F60" s="245"/>
      <c r="G60" s="193"/>
      <c r="H60" s="194"/>
      <c r="I60" s="104"/>
      <c r="J60" s="98"/>
      <c r="K60" s="55">
        <f t="shared" si="0"/>
        <v>0</v>
      </c>
      <c r="L60" s="249"/>
      <c r="M60" s="251"/>
      <c r="N60" s="251"/>
      <c r="O60" s="82"/>
      <c r="P60" s="250">
        <f t="shared" si="8"/>
        <v>0</v>
      </c>
      <c r="Q60" s="18">
        <f t="shared" si="1"/>
        <v>0</v>
      </c>
      <c r="R60" s="14">
        <f t="shared" si="2"/>
        <v>0</v>
      </c>
      <c r="S60" s="14">
        <f t="shared" si="3"/>
        <v>0</v>
      </c>
      <c r="T60" s="14">
        <f t="shared" si="4"/>
        <v>0</v>
      </c>
    </row>
    <row r="61" spans="1:20" x14ac:dyDescent="0.4">
      <c r="A61" s="101"/>
      <c r="B61" s="102"/>
      <c r="C61" s="103"/>
      <c r="D61" s="123"/>
      <c r="E61" s="81"/>
      <c r="F61" s="245"/>
      <c r="G61" s="193"/>
      <c r="H61" s="194"/>
      <c r="I61" s="104"/>
      <c r="J61" s="98"/>
      <c r="K61" s="55">
        <f t="shared" si="0"/>
        <v>0</v>
      </c>
      <c r="L61" s="249"/>
      <c r="M61" s="251"/>
      <c r="N61" s="251"/>
      <c r="O61" s="82"/>
      <c r="P61" s="250">
        <f t="shared" si="8"/>
        <v>0</v>
      </c>
      <c r="Q61" s="18">
        <f t="shared" si="1"/>
        <v>0</v>
      </c>
      <c r="R61" s="14">
        <f t="shared" si="2"/>
        <v>0</v>
      </c>
      <c r="S61" s="14">
        <f t="shared" si="3"/>
        <v>0</v>
      </c>
      <c r="T61" s="14">
        <f t="shared" si="4"/>
        <v>0</v>
      </c>
    </row>
    <row r="62" spans="1:20" x14ac:dyDescent="0.4">
      <c r="A62" s="101"/>
      <c r="B62" s="102"/>
      <c r="C62" s="103"/>
      <c r="D62" s="123"/>
      <c r="E62" s="81"/>
      <c r="F62" s="245"/>
      <c r="G62" s="193"/>
      <c r="H62" s="194"/>
      <c r="I62" s="104"/>
      <c r="J62" s="98"/>
      <c r="K62" s="55">
        <f t="shared" si="0"/>
        <v>0</v>
      </c>
      <c r="L62" s="249"/>
      <c r="M62" s="251"/>
      <c r="N62" s="251"/>
      <c r="O62" s="82"/>
      <c r="P62" s="250">
        <f t="shared" si="8"/>
        <v>0</v>
      </c>
      <c r="Q62" s="18">
        <f t="shared" si="1"/>
        <v>0</v>
      </c>
      <c r="R62" s="14">
        <f t="shared" si="2"/>
        <v>0</v>
      </c>
      <c r="S62" s="14">
        <f t="shared" si="3"/>
        <v>0</v>
      </c>
      <c r="T62" s="14">
        <f t="shared" si="4"/>
        <v>0</v>
      </c>
    </row>
    <row r="63" spans="1:20" x14ac:dyDescent="0.4">
      <c r="A63" s="101"/>
      <c r="B63" s="102"/>
      <c r="C63" s="103"/>
      <c r="D63" s="123"/>
      <c r="E63" s="81"/>
      <c r="F63" s="245"/>
      <c r="G63" s="193"/>
      <c r="H63" s="194"/>
      <c r="I63" s="104"/>
      <c r="J63" s="98"/>
      <c r="K63" s="55">
        <f t="shared" si="0"/>
        <v>0</v>
      </c>
      <c r="L63" s="249"/>
      <c r="M63" s="251"/>
      <c r="N63" s="251"/>
      <c r="O63" s="82"/>
      <c r="P63" s="250">
        <f t="shared" si="8"/>
        <v>0</v>
      </c>
      <c r="Q63" s="18">
        <f t="shared" si="1"/>
        <v>0</v>
      </c>
      <c r="R63" s="14">
        <f t="shared" si="2"/>
        <v>0</v>
      </c>
      <c r="S63" s="14">
        <f t="shared" si="3"/>
        <v>0</v>
      </c>
      <c r="T63" s="14">
        <f t="shared" si="4"/>
        <v>0</v>
      </c>
    </row>
    <row r="64" spans="1:20" x14ac:dyDescent="0.4">
      <c r="A64" s="101"/>
      <c r="B64" s="102"/>
      <c r="C64" s="103"/>
      <c r="D64" s="123"/>
      <c r="E64" s="81"/>
      <c r="F64" s="245"/>
      <c r="G64" s="193"/>
      <c r="H64" s="194"/>
      <c r="I64" s="104"/>
      <c r="J64" s="98"/>
      <c r="K64" s="55">
        <f t="shared" si="0"/>
        <v>0</v>
      </c>
      <c r="L64" s="249"/>
      <c r="M64" s="251"/>
      <c r="N64" s="251"/>
      <c r="O64" s="82"/>
      <c r="P64" s="250">
        <f t="shared" si="8"/>
        <v>0</v>
      </c>
      <c r="Q64" s="18">
        <f t="shared" si="1"/>
        <v>0</v>
      </c>
      <c r="R64" s="14">
        <f t="shared" si="2"/>
        <v>0</v>
      </c>
      <c r="S64" s="14">
        <f t="shared" si="3"/>
        <v>0</v>
      </c>
      <c r="T64" s="14">
        <f t="shared" si="4"/>
        <v>0</v>
      </c>
    </row>
    <row r="65" spans="1:20" x14ac:dyDescent="0.4">
      <c r="A65" s="101"/>
      <c r="B65" s="102"/>
      <c r="C65" s="103"/>
      <c r="D65" s="123"/>
      <c r="E65" s="81"/>
      <c r="F65" s="245"/>
      <c r="G65" s="193"/>
      <c r="H65" s="194"/>
      <c r="I65" s="104"/>
      <c r="J65" s="98"/>
      <c r="K65" s="55">
        <f t="shared" si="0"/>
        <v>0</v>
      </c>
      <c r="L65" s="249"/>
      <c r="M65" s="251"/>
      <c r="N65" s="251"/>
      <c r="O65" s="82"/>
      <c r="P65" s="250">
        <f t="shared" si="8"/>
        <v>0</v>
      </c>
      <c r="Q65" s="18">
        <f t="shared" si="1"/>
        <v>0</v>
      </c>
      <c r="R65" s="14">
        <f t="shared" si="2"/>
        <v>0</v>
      </c>
      <c r="S65" s="14">
        <f t="shared" si="3"/>
        <v>0</v>
      </c>
      <c r="T65" s="14">
        <f t="shared" si="4"/>
        <v>0</v>
      </c>
    </row>
    <row r="66" spans="1:20" x14ac:dyDescent="0.4">
      <c r="A66" s="101"/>
      <c r="B66" s="102"/>
      <c r="C66" s="103"/>
      <c r="D66" s="123"/>
      <c r="E66" s="81"/>
      <c r="F66" s="245"/>
      <c r="G66" s="193"/>
      <c r="H66" s="194"/>
      <c r="I66" s="104"/>
      <c r="J66" s="98"/>
      <c r="K66" s="55">
        <f t="shared" si="0"/>
        <v>0</v>
      </c>
      <c r="L66" s="249"/>
      <c r="M66" s="251"/>
      <c r="N66" s="251"/>
      <c r="O66" s="82"/>
      <c r="P66" s="250">
        <f t="shared" si="8"/>
        <v>0</v>
      </c>
      <c r="Q66" s="18">
        <f t="shared" si="1"/>
        <v>0</v>
      </c>
      <c r="R66" s="14">
        <f t="shared" si="2"/>
        <v>0</v>
      </c>
      <c r="S66" s="14">
        <f t="shared" si="3"/>
        <v>0</v>
      </c>
      <c r="T66" s="14">
        <f t="shared" si="4"/>
        <v>0</v>
      </c>
    </row>
    <row r="67" spans="1:20" x14ac:dyDescent="0.4">
      <c r="A67" s="101"/>
      <c r="B67" s="102"/>
      <c r="C67" s="103"/>
      <c r="D67" s="123"/>
      <c r="E67" s="81"/>
      <c r="F67" s="245"/>
      <c r="G67" s="193"/>
      <c r="H67" s="194"/>
      <c r="I67" s="104"/>
      <c r="J67" s="98"/>
      <c r="K67" s="55">
        <f t="shared" si="0"/>
        <v>0</v>
      </c>
      <c r="L67" s="249"/>
      <c r="M67" s="251"/>
      <c r="N67" s="251"/>
      <c r="O67" s="82"/>
      <c r="P67" s="250">
        <f t="shared" si="8"/>
        <v>0</v>
      </c>
      <c r="Q67" s="18">
        <f t="shared" si="1"/>
        <v>0</v>
      </c>
      <c r="R67" s="14">
        <f t="shared" si="2"/>
        <v>0</v>
      </c>
      <c r="S67" s="14">
        <f t="shared" si="3"/>
        <v>0</v>
      </c>
      <c r="T67" s="14">
        <f t="shared" si="4"/>
        <v>0</v>
      </c>
    </row>
    <row r="68" spans="1:20" x14ac:dyDescent="0.4">
      <c r="A68" s="101"/>
      <c r="B68" s="102"/>
      <c r="C68" s="103"/>
      <c r="D68" s="123"/>
      <c r="E68" s="81"/>
      <c r="F68" s="245"/>
      <c r="G68" s="193"/>
      <c r="H68" s="194"/>
      <c r="I68" s="104"/>
      <c r="J68" s="98"/>
      <c r="K68" s="55">
        <f t="shared" si="0"/>
        <v>0</v>
      </c>
      <c r="L68" s="249"/>
      <c r="M68" s="251"/>
      <c r="N68" s="251"/>
      <c r="O68" s="82"/>
      <c r="P68" s="250">
        <f t="shared" si="8"/>
        <v>0</v>
      </c>
      <c r="Q68" s="18">
        <f t="shared" si="1"/>
        <v>0</v>
      </c>
      <c r="R68" s="14">
        <f t="shared" si="2"/>
        <v>0</v>
      </c>
      <c r="S68" s="14">
        <f t="shared" si="3"/>
        <v>0</v>
      </c>
      <c r="T68" s="14">
        <f t="shared" si="4"/>
        <v>0</v>
      </c>
    </row>
    <row r="69" spans="1:20" x14ac:dyDescent="0.4">
      <c r="A69" s="101"/>
      <c r="B69" s="102"/>
      <c r="C69" s="103"/>
      <c r="D69" s="123"/>
      <c r="E69" s="81"/>
      <c r="F69" s="245"/>
      <c r="G69" s="193"/>
      <c r="H69" s="194"/>
      <c r="I69" s="104"/>
      <c r="J69" s="98"/>
      <c r="K69" s="55">
        <f t="shared" si="0"/>
        <v>0</v>
      </c>
      <c r="L69" s="249"/>
      <c r="M69" s="251"/>
      <c r="N69" s="251"/>
      <c r="O69" s="82"/>
      <c r="P69" s="250">
        <f t="shared" si="8"/>
        <v>0</v>
      </c>
      <c r="Q69" s="18">
        <f t="shared" si="1"/>
        <v>0</v>
      </c>
      <c r="R69" s="14">
        <f t="shared" si="2"/>
        <v>0</v>
      </c>
      <c r="S69" s="14">
        <f t="shared" si="3"/>
        <v>0</v>
      </c>
      <c r="T69" s="14">
        <f t="shared" si="4"/>
        <v>0</v>
      </c>
    </row>
    <row r="70" spans="1:20" x14ac:dyDescent="0.4">
      <c r="A70" s="101"/>
      <c r="B70" s="102"/>
      <c r="C70" s="103"/>
      <c r="D70" s="123"/>
      <c r="E70" s="81"/>
      <c r="F70" s="245"/>
      <c r="G70" s="193"/>
      <c r="H70" s="194"/>
      <c r="I70" s="104"/>
      <c r="J70" s="98"/>
      <c r="K70" s="55">
        <f t="shared" si="0"/>
        <v>0</v>
      </c>
      <c r="L70" s="249"/>
      <c r="M70" s="251"/>
      <c r="N70" s="251"/>
      <c r="O70" s="82"/>
      <c r="P70" s="250">
        <f t="shared" si="8"/>
        <v>0</v>
      </c>
      <c r="Q70" s="18">
        <f t="shared" si="1"/>
        <v>0</v>
      </c>
      <c r="R70" s="14">
        <f t="shared" si="2"/>
        <v>0</v>
      </c>
      <c r="S70" s="14">
        <f t="shared" si="3"/>
        <v>0</v>
      </c>
      <c r="T70" s="14">
        <f t="shared" si="4"/>
        <v>0</v>
      </c>
    </row>
    <row r="71" spans="1:20" x14ac:dyDescent="0.4">
      <c r="A71" s="101"/>
      <c r="B71" s="102"/>
      <c r="C71" s="103"/>
      <c r="D71" s="123"/>
      <c r="E71" s="81"/>
      <c r="F71" s="245"/>
      <c r="G71" s="193"/>
      <c r="H71" s="194"/>
      <c r="I71" s="104"/>
      <c r="J71" s="98"/>
      <c r="K71" s="55">
        <f t="shared" si="0"/>
        <v>0</v>
      </c>
      <c r="L71" s="249"/>
      <c r="M71" s="251"/>
      <c r="N71" s="251"/>
      <c r="O71" s="82"/>
      <c r="P71" s="250">
        <f t="shared" si="8"/>
        <v>0</v>
      </c>
      <c r="Q71" s="18">
        <f t="shared" si="1"/>
        <v>0</v>
      </c>
      <c r="R71" s="14">
        <f t="shared" si="2"/>
        <v>0</v>
      </c>
      <c r="S71" s="14">
        <f t="shared" si="3"/>
        <v>0</v>
      </c>
      <c r="T71" s="14">
        <f t="shared" si="4"/>
        <v>0</v>
      </c>
    </row>
    <row r="72" spans="1:20" x14ac:dyDescent="0.4">
      <c r="A72" s="101"/>
      <c r="B72" s="102"/>
      <c r="C72" s="103"/>
      <c r="D72" s="123"/>
      <c r="E72" s="81"/>
      <c r="F72" s="245"/>
      <c r="G72" s="193"/>
      <c r="H72" s="194"/>
      <c r="I72" s="104"/>
      <c r="J72" s="98"/>
      <c r="K72" s="55">
        <f t="shared" si="0"/>
        <v>0</v>
      </c>
      <c r="L72" s="249"/>
      <c r="M72" s="251"/>
      <c r="N72" s="251"/>
      <c r="O72" s="82"/>
      <c r="P72" s="250">
        <f t="shared" si="8"/>
        <v>0</v>
      </c>
      <c r="Q72" s="18">
        <f t="shared" si="1"/>
        <v>0</v>
      </c>
      <c r="R72" s="14">
        <f t="shared" si="2"/>
        <v>0</v>
      </c>
      <c r="S72" s="14">
        <f t="shared" si="3"/>
        <v>0</v>
      </c>
      <c r="T72" s="14">
        <f t="shared" si="4"/>
        <v>0</v>
      </c>
    </row>
    <row r="73" spans="1:20" x14ac:dyDescent="0.4">
      <c r="A73" s="101"/>
      <c r="B73" s="102"/>
      <c r="C73" s="103"/>
      <c r="D73" s="123"/>
      <c r="E73" s="81"/>
      <c r="F73" s="245"/>
      <c r="G73" s="193"/>
      <c r="H73" s="194"/>
      <c r="I73" s="104"/>
      <c r="J73" s="98"/>
      <c r="K73" s="55">
        <f t="shared" si="0"/>
        <v>0</v>
      </c>
      <c r="L73" s="249"/>
      <c r="M73" s="251"/>
      <c r="N73" s="251"/>
      <c r="O73" s="82"/>
      <c r="P73" s="250">
        <f t="shared" si="8"/>
        <v>0</v>
      </c>
      <c r="Q73" s="18">
        <f t="shared" si="1"/>
        <v>0</v>
      </c>
      <c r="R73" s="14">
        <f t="shared" si="2"/>
        <v>0</v>
      </c>
      <c r="S73" s="14">
        <f t="shared" si="3"/>
        <v>0</v>
      </c>
      <c r="T73" s="14">
        <f t="shared" si="4"/>
        <v>0</v>
      </c>
    </row>
    <row r="74" spans="1:20" x14ac:dyDescent="0.4">
      <c r="A74" s="101"/>
      <c r="B74" s="102"/>
      <c r="C74" s="103"/>
      <c r="D74" s="123"/>
      <c r="E74" s="81"/>
      <c r="F74" s="245"/>
      <c r="G74" s="193"/>
      <c r="H74" s="194"/>
      <c r="I74" s="104"/>
      <c r="J74" s="98"/>
      <c r="K74" s="55">
        <f t="shared" ref="K74:K137" si="9">SUM(G74:J74)</f>
        <v>0</v>
      </c>
      <c r="L74" s="249"/>
      <c r="M74" s="251"/>
      <c r="N74" s="251"/>
      <c r="O74" s="82"/>
      <c r="P74" s="250">
        <f t="shared" si="8"/>
        <v>0</v>
      </c>
      <c r="Q74" s="18">
        <f t="shared" ref="Q74:Q137" si="10">IFERROR((G74+H74)/($O74*$P74),0)</f>
        <v>0</v>
      </c>
      <c r="R74" s="14">
        <f t="shared" ref="R74:R137" si="11">IFERROR(I74/($O74*$P74),0)</f>
        <v>0</v>
      </c>
      <c r="S74" s="14">
        <f t="shared" ref="S74:S137" si="12">IFERROR(J74/($O74*$P74),0)</f>
        <v>0</v>
      </c>
      <c r="T74" s="14">
        <f t="shared" ref="T74:T137" si="13">SUM(Q74:S74)</f>
        <v>0</v>
      </c>
    </row>
    <row r="75" spans="1:20" x14ac:dyDescent="0.4">
      <c r="A75" s="101"/>
      <c r="B75" s="102"/>
      <c r="C75" s="103"/>
      <c r="D75" s="123"/>
      <c r="E75" s="81"/>
      <c r="F75" s="245"/>
      <c r="G75" s="193"/>
      <c r="H75" s="194"/>
      <c r="I75" s="104"/>
      <c r="J75" s="98"/>
      <c r="K75" s="55">
        <f t="shared" si="9"/>
        <v>0</v>
      </c>
      <c r="L75" s="249"/>
      <c r="M75" s="251"/>
      <c r="N75" s="251"/>
      <c r="O75" s="82"/>
      <c r="P75" s="250">
        <f t="shared" si="8"/>
        <v>0</v>
      </c>
      <c r="Q75" s="18">
        <f t="shared" si="10"/>
        <v>0</v>
      </c>
      <c r="R75" s="14">
        <f t="shared" si="11"/>
        <v>0</v>
      </c>
      <c r="S75" s="14">
        <f t="shared" si="12"/>
        <v>0</v>
      </c>
      <c r="T75" s="14">
        <f t="shared" si="13"/>
        <v>0</v>
      </c>
    </row>
    <row r="76" spans="1:20" x14ac:dyDescent="0.4">
      <c r="A76" s="101"/>
      <c r="B76" s="102"/>
      <c r="C76" s="103"/>
      <c r="D76" s="123"/>
      <c r="E76" s="81"/>
      <c r="F76" s="245"/>
      <c r="G76" s="193"/>
      <c r="H76" s="194"/>
      <c r="I76" s="104"/>
      <c r="J76" s="98"/>
      <c r="K76" s="55">
        <f t="shared" si="9"/>
        <v>0</v>
      </c>
      <c r="L76" s="249"/>
      <c r="M76" s="251"/>
      <c r="N76" s="251"/>
      <c r="O76" s="82"/>
      <c r="P76" s="250">
        <f t="shared" si="8"/>
        <v>0</v>
      </c>
      <c r="Q76" s="18">
        <f t="shared" si="10"/>
        <v>0</v>
      </c>
      <c r="R76" s="14">
        <f t="shared" si="11"/>
        <v>0</v>
      </c>
      <c r="S76" s="14">
        <f t="shared" si="12"/>
        <v>0</v>
      </c>
      <c r="T76" s="14">
        <f t="shared" si="13"/>
        <v>0</v>
      </c>
    </row>
    <row r="77" spans="1:20" x14ac:dyDescent="0.4">
      <c r="A77" s="101"/>
      <c r="B77" s="102"/>
      <c r="C77" s="103"/>
      <c r="D77" s="123"/>
      <c r="E77" s="81"/>
      <c r="F77" s="245"/>
      <c r="G77" s="193"/>
      <c r="H77" s="194"/>
      <c r="I77" s="104"/>
      <c r="J77" s="98"/>
      <c r="K77" s="55">
        <f t="shared" si="9"/>
        <v>0</v>
      </c>
      <c r="L77" s="249"/>
      <c r="M77" s="251"/>
      <c r="N77" s="251"/>
      <c r="O77" s="82"/>
      <c r="P77" s="250">
        <f t="shared" si="8"/>
        <v>0</v>
      </c>
      <c r="Q77" s="18">
        <f t="shared" si="10"/>
        <v>0</v>
      </c>
      <c r="R77" s="14">
        <f t="shared" si="11"/>
        <v>0</v>
      </c>
      <c r="S77" s="14">
        <f t="shared" si="12"/>
        <v>0</v>
      </c>
      <c r="T77" s="14">
        <f t="shared" si="13"/>
        <v>0</v>
      </c>
    </row>
    <row r="78" spans="1:20" x14ac:dyDescent="0.4">
      <c r="A78" s="101"/>
      <c r="B78" s="102"/>
      <c r="C78" s="103"/>
      <c r="D78" s="123"/>
      <c r="E78" s="81"/>
      <c r="F78" s="245"/>
      <c r="G78" s="193"/>
      <c r="H78" s="194"/>
      <c r="I78" s="104"/>
      <c r="J78" s="98"/>
      <c r="K78" s="55">
        <f t="shared" si="9"/>
        <v>0</v>
      </c>
      <c r="L78" s="249"/>
      <c r="M78" s="251"/>
      <c r="N78" s="251"/>
      <c r="O78" s="82"/>
      <c r="P78" s="250">
        <f t="shared" si="8"/>
        <v>0</v>
      </c>
      <c r="Q78" s="18">
        <f t="shared" si="10"/>
        <v>0</v>
      </c>
      <c r="R78" s="14">
        <f t="shared" si="11"/>
        <v>0</v>
      </c>
      <c r="S78" s="14">
        <f t="shared" si="12"/>
        <v>0</v>
      </c>
      <c r="T78" s="14">
        <f t="shared" si="13"/>
        <v>0</v>
      </c>
    </row>
    <row r="79" spans="1:20" x14ac:dyDescent="0.4">
      <c r="A79" s="101"/>
      <c r="B79" s="102"/>
      <c r="C79" s="103"/>
      <c r="D79" s="123"/>
      <c r="E79" s="81"/>
      <c r="F79" s="245"/>
      <c r="G79" s="193"/>
      <c r="H79" s="194"/>
      <c r="I79" s="104"/>
      <c r="J79" s="98"/>
      <c r="K79" s="55">
        <f t="shared" si="9"/>
        <v>0</v>
      </c>
      <c r="L79" s="249"/>
      <c r="M79" s="251"/>
      <c r="N79" s="251"/>
      <c r="O79" s="82"/>
      <c r="P79" s="250">
        <f t="shared" si="8"/>
        <v>0</v>
      </c>
      <c r="Q79" s="18">
        <f t="shared" si="10"/>
        <v>0</v>
      </c>
      <c r="R79" s="14">
        <f t="shared" si="11"/>
        <v>0</v>
      </c>
      <c r="S79" s="14">
        <f t="shared" si="12"/>
        <v>0</v>
      </c>
      <c r="T79" s="14">
        <f t="shared" si="13"/>
        <v>0</v>
      </c>
    </row>
    <row r="80" spans="1:20" x14ac:dyDescent="0.4">
      <c r="A80" s="101"/>
      <c r="B80" s="102"/>
      <c r="C80" s="103"/>
      <c r="D80" s="123"/>
      <c r="E80" s="81"/>
      <c r="F80" s="245"/>
      <c r="G80" s="193"/>
      <c r="H80" s="194"/>
      <c r="I80" s="104"/>
      <c r="J80" s="98"/>
      <c r="K80" s="55">
        <f t="shared" si="9"/>
        <v>0</v>
      </c>
      <c r="L80" s="249"/>
      <c r="M80" s="251"/>
      <c r="N80" s="251"/>
      <c r="O80" s="82"/>
      <c r="P80" s="250">
        <f t="shared" si="8"/>
        <v>0</v>
      </c>
      <c r="Q80" s="18">
        <f t="shared" si="10"/>
        <v>0</v>
      </c>
      <c r="R80" s="14">
        <f t="shared" si="11"/>
        <v>0</v>
      </c>
      <c r="S80" s="14">
        <f t="shared" si="12"/>
        <v>0</v>
      </c>
      <c r="T80" s="14">
        <f t="shared" si="13"/>
        <v>0</v>
      </c>
    </row>
    <row r="81" spans="1:20" x14ac:dyDescent="0.4">
      <c r="A81" s="101"/>
      <c r="B81" s="102"/>
      <c r="C81" s="103"/>
      <c r="D81" s="123"/>
      <c r="E81" s="81"/>
      <c r="F81" s="245"/>
      <c r="G81" s="193"/>
      <c r="H81" s="194"/>
      <c r="I81" s="104"/>
      <c r="J81" s="98"/>
      <c r="K81" s="55">
        <f t="shared" si="9"/>
        <v>0</v>
      </c>
      <c r="L81" s="249"/>
      <c r="M81" s="251"/>
      <c r="N81" s="251"/>
      <c r="O81" s="82"/>
      <c r="P81" s="250">
        <f t="shared" si="8"/>
        <v>0</v>
      </c>
      <c r="Q81" s="18">
        <f t="shared" si="10"/>
        <v>0</v>
      </c>
      <c r="R81" s="14">
        <f t="shared" si="11"/>
        <v>0</v>
      </c>
      <c r="S81" s="14">
        <f t="shared" si="12"/>
        <v>0</v>
      </c>
      <c r="T81" s="14">
        <f t="shared" si="13"/>
        <v>0</v>
      </c>
    </row>
    <row r="82" spans="1:20" x14ac:dyDescent="0.4">
      <c r="A82" s="101"/>
      <c r="B82" s="102"/>
      <c r="C82" s="103"/>
      <c r="D82" s="123"/>
      <c r="E82" s="81"/>
      <c r="F82" s="245"/>
      <c r="G82" s="193"/>
      <c r="H82" s="194"/>
      <c r="I82" s="104"/>
      <c r="J82" s="98"/>
      <c r="K82" s="55">
        <f t="shared" si="9"/>
        <v>0</v>
      </c>
      <c r="L82" s="249"/>
      <c r="M82" s="251"/>
      <c r="N82" s="251"/>
      <c r="O82" s="82"/>
      <c r="P82" s="250">
        <f t="shared" si="8"/>
        <v>0</v>
      </c>
      <c r="Q82" s="18">
        <f t="shared" si="10"/>
        <v>0</v>
      </c>
      <c r="R82" s="14">
        <f t="shared" si="11"/>
        <v>0</v>
      </c>
      <c r="S82" s="14">
        <f t="shared" si="12"/>
        <v>0</v>
      </c>
      <c r="T82" s="14">
        <f t="shared" si="13"/>
        <v>0</v>
      </c>
    </row>
    <row r="83" spans="1:20" x14ac:dyDescent="0.4">
      <c r="A83" s="101"/>
      <c r="B83" s="102"/>
      <c r="C83" s="103"/>
      <c r="D83" s="123"/>
      <c r="E83" s="81"/>
      <c r="F83" s="245"/>
      <c r="G83" s="193"/>
      <c r="H83" s="194"/>
      <c r="I83" s="104"/>
      <c r="J83" s="98"/>
      <c r="K83" s="55">
        <f t="shared" si="9"/>
        <v>0</v>
      </c>
      <c r="L83" s="249"/>
      <c r="M83" s="251"/>
      <c r="N83" s="251"/>
      <c r="O83" s="82"/>
      <c r="P83" s="250">
        <f t="shared" si="8"/>
        <v>0</v>
      </c>
      <c r="Q83" s="18">
        <f t="shared" si="10"/>
        <v>0</v>
      </c>
      <c r="R83" s="14">
        <f t="shared" si="11"/>
        <v>0</v>
      </c>
      <c r="S83" s="14">
        <f t="shared" si="12"/>
        <v>0</v>
      </c>
      <c r="T83" s="14">
        <f t="shared" si="13"/>
        <v>0</v>
      </c>
    </row>
    <row r="84" spans="1:20" x14ac:dyDescent="0.4">
      <c r="A84" s="101"/>
      <c r="B84" s="102"/>
      <c r="C84" s="103"/>
      <c r="D84" s="123"/>
      <c r="E84" s="81"/>
      <c r="F84" s="245"/>
      <c r="G84" s="193"/>
      <c r="H84" s="194"/>
      <c r="I84" s="104"/>
      <c r="J84" s="98"/>
      <c r="K84" s="55">
        <f t="shared" si="9"/>
        <v>0</v>
      </c>
      <c r="L84" s="249"/>
      <c r="M84" s="251"/>
      <c r="N84" s="251"/>
      <c r="O84" s="82"/>
      <c r="P84" s="250">
        <f t="shared" si="8"/>
        <v>0</v>
      </c>
      <c r="Q84" s="18">
        <f t="shared" si="10"/>
        <v>0</v>
      </c>
      <c r="R84" s="14">
        <f t="shared" si="11"/>
        <v>0</v>
      </c>
      <c r="S84" s="14">
        <f t="shared" si="12"/>
        <v>0</v>
      </c>
      <c r="T84" s="14">
        <f t="shared" si="13"/>
        <v>0</v>
      </c>
    </row>
    <row r="85" spans="1:20" x14ac:dyDescent="0.4">
      <c r="A85" s="101"/>
      <c r="B85" s="102"/>
      <c r="C85" s="103"/>
      <c r="D85" s="123"/>
      <c r="E85" s="81"/>
      <c r="F85" s="245"/>
      <c r="G85" s="193"/>
      <c r="H85" s="194"/>
      <c r="I85" s="104"/>
      <c r="J85" s="98"/>
      <c r="K85" s="55">
        <f t="shared" si="9"/>
        <v>0</v>
      </c>
      <c r="L85" s="249"/>
      <c r="M85" s="251"/>
      <c r="N85" s="251"/>
      <c r="O85" s="82"/>
      <c r="P85" s="250">
        <f t="shared" ref="P85:P148" si="14">M85</f>
        <v>0</v>
      </c>
      <c r="Q85" s="18">
        <f t="shared" si="10"/>
        <v>0</v>
      </c>
      <c r="R85" s="14">
        <f t="shared" si="11"/>
        <v>0</v>
      </c>
      <c r="S85" s="14">
        <f t="shared" si="12"/>
        <v>0</v>
      </c>
      <c r="T85" s="14">
        <f t="shared" si="13"/>
        <v>0</v>
      </c>
    </row>
    <row r="86" spans="1:20" x14ac:dyDescent="0.4">
      <c r="A86" s="101"/>
      <c r="B86" s="102"/>
      <c r="C86" s="103"/>
      <c r="D86" s="123"/>
      <c r="E86" s="81"/>
      <c r="F86" s="245"/>
      <c r="G86" s="193"/>
      <c r="H86" s="194"/>
      <c r="I86" s="104"/>
      <c r="J86" s="98"/>
      <c r="K86" s="55">
        <f t="shared" si="9"/>
        <v>0</v>
      </c>
      <c r="L86" s="249"/>
      <c r="M86" s="251"/>
      <c r="N86" s="251"/>
      <c r="O86" s="82"/>
      <c r="P86" s="250">
        <f t="shared" si="14"/>
        <v>0</v>
      </c>
      <c r="Q86" s="18">
        <f t="shared" si="10"/>
        <v>0</v>
      </c>
      <c r="R86" s="14">
        <f t="shared" si="11"/>
        <v>0</v>
      </c>
      <c r="S86" s="14">
        <f t="shared" si="12"/>
        <v>0</v>
      </c>
      <c r="T86" s="14">
        <f t="shared" si="13"/>
        <v>0</v>
      </c>
    </row>
    <row r="87" spans="1:20" x14ac:dyDescent="0.4">
      <c r="A87" s="101"/>
      <c r="B87" s="102"/>
      <c r="C87" s="103"/>
      <c r="D87" s="123"/>
      <c r="E87" s="81"/>
      <c r="F87" s="245"/>
      <c r="G87" s="193"/>
      <c r="H87" s="194"/>
      <c r="I87" s="104"/>
      <c r="J87" s="98"/>
      <c r="K87" s="55">
        <f t="shared" si="9"/>
        <v>0</v>
      </c>
      <c r="L87" s="249"/>
      <c r="M87" s="251"/>
      <c r="N87" s="251"/>
      <c r="O87" s="82"/>
      <c r="P87" s="250">
        <f t="shared" si="14"/>
        <v>0</v>
      </c>
      <c r="Q87" s="18">
        <f t="shared" si="10"/>
        <v>0</v>
      </c>
      <c r="R87" s="14">
        <f t="shared" si="11"/>
        <v>0</v>
      </c>
      <c r="S87" s="14">
        <f t="shared" si="12"/>
        <v>0</v>
      </c>
      <c r="T87" s="14">
        <f t="shared" si="13"/>
        <v>0</v>
      </c>
    </row>
    <row r="88" spans="1:20" x14ac:dyDescent="0.4">
      <c r="A88" s="101"/>
      <c r="B88" s="102"/>
      <c r="C88" s="103"/>
      <c r="D88" s="123"/>
      <c r="E88" s="81"/>
      <c r="F88" s="245"/>
      <c r="G88" s="193"/>
      <c r="H88" s="194"/>
      <c r="I88" s="104"/>
      <c r="J88" s="98"/>
      <c r="K88" s="55">
        <f t="shared" si="9"/>
        <v>0</v>
      </c>
      <c r="L88" s="249"/>
      <c r="M88" s="251"/>
      <c r="N88" s="251"/>
      <c r="O88" s="82"/>
      <c r="P88" s="250">
        <f t="shared" si="14"/>
        <v>0</v>
      </c>
      <c r="Q88" s="18">
        <f t="shared" si="10"/>
        <v>0</v>
      </c>
      <c r="R88" s="14">
        <f t="shared" si="11"/>
        <v>0</v>
      </c>
      <c r="S88" s="14">
        <f t="shared" si="12"/>
        <v>0</v>
      </c>
      <c r="T88" s="14">
        <f t="shared" si="13"/>
        <v>0</v>
      </c>
    </row>
    <row r="89" spans="1:20" x14ac:dyDescent="0.4">
      <c r="A89" s="101"/>
      <c r="B89" s="102"/>
      <c r="C89" s="103"/>
      <c r="D89" s="123"/>
      <c r="E89" s="81"/>
      <c r="F89" s="245"/>
      <c r="G89" s="193"/>
      <c r="H89" s="194"/>
      <c r="I89" s="104"/>
      <c r="J89" s="98"/>
      <c r="K89" s="55">
        <f t="shared" si="9"/>
        <v>0</v>
      </c>
      <c r="L89" s="249"/>
      <c r="M89" s="251"/>
      <c r="N89" s="251"/>
      <c r="O89" s="82"/>
      <c r="P89" s="250">
        <f t="shared" si="14"/>
        <v>0</v>
      </c>
      <c r="Q89" s="18">
        <f t="shared" si="10"/>
        <v>0</v>
      </c>
      <c r="R89" s="14">
        <f t="shared" si="11"/>
        <v>0</v>
      </c>
      <c r="S89" s="14">
        <f t="shared" si="12"/>
        <v>0</v>
      </c>
      <c r="T89" s="14">
        <f t="shared" si="13"/>
        <v>0</v>
      </c>
    </row>
    <row r="90" spans="1:20" x14ac:dyDescent="0.4">
      <c r="A90" s="101"/>
      <c r="B90" s="102"/>
      <c r="C90" s="103"/>
      <c r="D90" s="123"/>
      <c r="E90" s="81"/>
      <c r="F90" s="245"/>
      <c r="G90" s="193"/>
      <c r="H90" s="194"/>
      <c r="I90" s="104"/>
      <c r="J90" s="98"/>
      <c r="K90" s="55">
        <f t="shared" si="9"/>
        <v>0</v>
      </c>
      <c r="L90" s="249"/>
      <c r="M90" s="251"/>
      <c r="N90" s="251"/>
      <c r="O90" s="82"/>
      <c r="P90" s="250">
        <f t="shared" si="14"/>
        <v>0</v>
      </c>
      <c r="Q90" s="18">
        <f t="shared" si="10"/>
        <v>0</v>
      </c>
      <c r="R90" s="14">
        <f t="shared" si="11"/>
        <v>0</v>
      </c>
      <c r="S90" s="14">
        <f t="shared" si="12"/>
        <v>0</v>
      </c>
      <c r="T90" s="14">
        <f t="shared" si="13"/>
        <v>0</v>
      </c>
    </row>
    <row r="91" spans="1:20" x14ac:dyDescent="0.4">
      <c r="A91" s="101"/>
      <c r="B91" s="102"/>
      <c r="C91" s="103"/>
      <c r="D91" s="123"/>
      <c r="E91" s="81"/>
      <c r="F91" s="245"/>
      <c r="G91" s="193"/>
      <c r="H91" s="194"/>
      <c r="I91" s="104"/>
      <c r="J91" s="98"/>
      <c r="K91" s="55">
        <f t="shared" si="9"/>
        <v>0</v>
      </c>
      <c r="L91" s="249"/>
      <c r="M91" s="251"/>
      <c r="N91" s="251"/>
      <c r="O91" s="82"/>
      <c r="P91" s="250">
        <f t="shared" si="14"/>
        <v>0</v>
      </c>
      <c r="Q91" s="18">
        <f t="shared" si="10"/>
        <v>0</v>
      </c>
      <c r="R91" s="14">
        <f t="shared" si="11"/>
        <v>0</v>
      </c>
      <c r="S91" s="14">
        <f t="shared" si="12"/>
        <v>0</v>
      </c>
      <c r="T91" s="14">
        <f t="shared" si="13"/>
        <v>0</v>
      </c>
    </row>
    <row r="92" spans="1:20" x14ac:dyDescent="0.4">
      <c r="A92" s="101"/>
      <c r="B92" s="102"/>
      <c r="C92" s="103"/>
      <c r="D92" s="123"/>
      <c r="E92" s="81"/>
      <c r="F92" s="245"/>
      <c r="G92" s="193"/>
      <c r="H92" s="194"/>
      <c r="I92" s="104"/>
      <c r="J92" s="98"/>
      <c r="K92" s="55">
        <f t="shared" si="9"/>
        <v>0</v>
      </c>
      <c r="L92" s="249"/>
      <c r="M92" s="251"/>
      <c r="N92" s="251"/>
      <c r="O92" s="82"/>
      <c r="P92" s="250">
        <f t="shared" si="14"/>
        <v>0</v>
      </c>
      <c r="Q92" s="18">
        <f t="shared" si="10"/>
        <v>0</v>
      </c>
      <c r="R92" s="14">
        <f t="shared" si="11"/>
        <v>0</v>
      </c>
      <c r="S92" s="14">
        <f t="shared" si="12"/>
        <v>0</v>
      </c>
      <c r="T92" s="14">
        <f t="shared" si="13"/>
        <v>0</v>
      </c>
    </row>
    <row r="93" spans="1:20" x14ac:dyDescent="0.4">
      <c r="A93" s="101"/>
      <c r="B93" s="102"/>
      <c r="C93" s="103"/>
      <c r="D93" s="123"/>
      <c r="E93" s="81"/>
      <c r="F93" s="245"/>
      <c r="G93" s="193"/>
      <c r="H93" s="194"/>
      <c r="I93" s="104"/>
      <c r="J93" s="98"/>
      <c r="K93" s="55">
        <f t="shared" si="9"/>
        <v>0</v>
      </c>
      <c r="L93" s="249"/>
      <c r="M93" s="251"/>
      <c r="N93" s="251"/>
      <c r="O93" s="82"/>
      <c r="P93" s="250">
        <f t="shared" si="14"/>
        <v>0</v>
      </c>
      <c r="Q93" s="18">
        <f t="shared" si="10"/>
        <v>0</v>
      </c>
      <c r="R93" s="14">
        <f t="shared" si="11"/>
        <v>0</v>
      </c>
      <c r="S93" s="14">
        <f t="shared" si="12"/>
        <v>0</v>
      </c>
      <c r="T93" s="14">
        <f t="shared" si="13"/>
        <v>0</v>
      </c>
    </row>
    <row r="94" spans="1:20" x14ac:dyDescent="0.4">
      <c r="A94" s="101"/>
      <c r="B94" s="102"/>
      <c r="C94" s="103"/>
      <c r="D94" s="123"/>
      <c r="E94" s="81"/>
      <c r="F94" s="245"/>
      <c r="G94" s="193"/>
      <c r="H94" s="194"/>
      <c r="I94" s="104"/>
      <c r="J94" s="98"/>
      <c r="K94" s="55">
        <f t="shared" si="9"/>
        <v>0</v>
      </c>
      <c r="L94" s="249"/>
      <c r="M94" s="251"/>
      <c r="N94" s="251"/>
      <c r="O94" s="82"/>
      <c r="P94" s="250">
        <f t="shared" si="14"/>
        <v>0</v>
      </c>
      <c r="Q94" s="18">
        <f t="shared" si="10"/>
        <v>0</v>
      </c>
      <c r="R94" s="14">
        <f t="shared" si="11"/>
        <v>0</v>
      </c>
      <c r="S94" s="14">
        <f t="shared" si="12"/>
        <v>0</v>
      </c>
      <c r="T94" s="14">
        <f t="shared" si="13"/>
        <v>0</v>
      </c>
    </row>
    <row r="95" spans="1:20" x14ac:dyDescent="0.4">
      <c r="A95" s="101"/>
      <c r="B95" s="102"/>
      <c r="C95" s="103"/>
      <c r="D95" s="123"/>
      <c r="E95" s="81"/>
      <c r="F95" s="245"/>
      <c r="G95" s="193"/>
      <c r="H95" s="194"/>
      <c r="I95" s="104"/>
      <c r="J95" s="98"/>
      <c r="K95" s="55">
        <f t="shared" si="9"/>
        <v>0</v>
      </c>
      <c r="L95" s="249"/>
      <c r="M95" s="251"/>
      <c r="N95" s="251"/>
      <c r="O95" s="82"/>
      <c r="P95" s="250">
        <f t="shared" si="14"/>
        <v>0</v>
      </c>
      <c r="Q95" s="18">
        <f t="shared" si="10"/>
        <v>0</v>
      </c>
      <c r="R95" s="14">
        <f t="shared" si="11"/>
        <v>0</v>
      </c>
      <c r="S95" s="14">
        <f t="shared" si="12"/>
        <v>0</v>
      </c>
      <c r="T95" s="14">
        <f t="shared" si="13"/>
        <v>0</v>
      </c>
    </row>
    <row r="96" spans="1:20" x14ac:dyDescent="0.4">
      <c r="A96" s="101"/>
      <c r="B96" s="102"/>
      <c r="C96" s="103"/>
      <c r="D96" s="123"/>
      <c r="E96" s="81"/>
      <c r="F96" s="245"/>
      <c r="G96" s="193"/>
      <c r="H96" s="194"/>
      <c r="I96" s="104"/>
      <c r="J96" s="98"/>
      <c r="K96" s="55">
        <f t="shared" si="9"/>
        <v>0</v>
      </c>
      <c r="L96" s="249"/>
      <c r="M96" s="251"/>
      <c r="N96" s="251"/>
      <c r="O96" s="82"/>
      <c r="P96" s="250">
        <f t="shared" si="14"/>
        <v>0</v>
      </c>
      <c r="Q96" s="18">
        <f t="shared" si="10"/>
        <v>0</v>
      </c>
      <c r="R96" s="14">
        <f t="shared" si="11"/>
        <v>0</v>
      </c>
      <c r="S96" s="14">
        <f t="shared" si="12"/>
        <v>0</v>
      </c>
      <c r="T96" s="14">
        <f t="shared" si="13"/>
        <v>0</v>
      </c>
    </row>
    <row r="97" spans="1:20" x14ac:dyDescent="0.4">
      <c r="A97" s="101"/>
      <c r="B97" s="102"/>
      <c r="C97" s="103"/>
      <c r="D97" s="123"/>
      <c r="E97" s="81"/>
      <c r="F97" s="245"/>
      <c r="G97" s="193"/>
      <c r="H97" s="194"/>
      <c r="I97" s="104"/>
      <c r="J97" s="98"/>
      <c r="K97" s="55">
        <f t="shared" si="9"/>
        <v>0</v>
      </c>
      <c r="L97" s="249"/>
      <c r="M97" s="251"/>
      <c r="N97" s="251"/>
      <c r="O97" s="82"/>
      <c r="P97" s="250">
        <f t="shared" si="14"/>
        <v>0</v>
      </c>
      <c r="Q97" s="18">
        <f t="shared" si="10"/>
        <v>0</v>
      </c>
      <c r="R97" s="14">
        <f t="shared" si="11"/>
        <v>0</v>
      </c>
      <c r="S97" s="14">
        <f t="shared" si="12"/>
        <v>0</v>
      </c>
      <c r="T97" s="14">
        <f t="shared" si="13"/>
        <v>0</v>
      </c>
    </row>
    <row r="98" spans="1:20" x14ac:dyDescent="0.4">
      <c r="A98" s="101"/>
      <c r="B98" s="102"/>
      <c r="C98" s="103"/>
      <c r="D98" s="123"/>
      <c r="E98" s="81"/>
      <c r="F98" s="245"/>
      <c r="G98" s="193"/>
      <c r="H98" s="194"/>
      <c r="I98" s="104"/>
      <c r="J98" s="98"/>
      <c r="K98" s="55">
        <f t="shared" si="9"/>
        <v>0</v>
      </c>
      <c r="L98" s="249"/>
      <c r="M98" s="251"/>
      <c r="N98" s="251"/>
      <c r="O98" s="82"/>
      <c r="P98" s="250">
        <f t="shared" si="14"/>
        <v>0</v>
      </c>
      <c r="Q98" s="18">
        <f t="shared" si="10"/>
        <v>0</v>
      </c>
      <c r="R98" s="14">
        <f t="shared" si="11"/>
        <v>0</v>
      </c>
      <c r="S98" s="14">
        <f t="shared" si="12"/>
        <v>0</v>
      </c>
      <c r="T98" s="14">
        <f t="shared" si="13"/>
        <v>0</v>
      </c>
    </row>
    <row r="99" spans="1:20" x14ac:dyDescent="0.4">
      <c r="A99" s="101"/>
      <c r="B99" s="102"/>
      <c r="C99" s="103"/>
      <c r="D99" s="123"/>
      <c r="E99" s="81"/>
      <c r="F99" s="245"/>
      <c r="G99" s="193"/>
      <c r="H99" s="194"/>
      <c r="I99" s="104"/>
      <c r="J99" s="98"/>
      <c r="K99" s="55">
        <f t="shared" si="9"/>
        <v>0</v>
      </c>
      <c r="L99" s="249"/>
      <c r="M99" s="251"/>
      <c r="N99" s="251"/>
      <c r="O99" s="82"/>
      <c r="P99" s="250">
        <f t="shared" si="14"/>
        <v>0</v>
      </c>
      <c r="Q99" s="18">
        <f t="shared" si="10"/>
        <v>0</v>
      </c>
      <c r="R99" s="14">
        <f t="shared" si="11"/>
        <v>0</v>
      </c>
      <c r="S99" s="14">
        <f t="shared" si="12"/>
        <v>0</v>
      </c>
      <c r="T99" s="14">
        <f t="shared" si="13"/>
        <v>0</v>
      </c>
    </row>
    <row r="100" spans="1:20" x14ac:dyDescent="0.4">
      <c r="A100" s="101"/>
      <c r="B100" s="102"/>
      <c r="C100" s="103"/>
      <c r="D100" s="123"/>
      <c r="E100" s="81"/>
      <c r="F100" s="245"/>
      <c r="G100" s="193"/>
      <c r="H100" s="194"/>
      <c r="I100" s="104"/>
      <c r="J100" s="98"/>
      <c r="K100" s="55">
        <f t="shared" si="9"/>
        <v>0</v>
      </c>
      <c r="L100" s="249"/>
      <c r="M100" s="251"/>
      <c r="N100" s="251"/>
      <c r="O100" s="82"/>
      <c r="P100" s="250">
        <f t="shared" si="14"/>
        <v>0</v>
      </c>
      <c r="Q100" s="18">
        <f t="shared" si="10"/>
        <v>0</v>
      </c>
      <c r="R100" s="14">
        <f t="shared" si="11"/>
        <v>0</v>
      </c>
      <c r="S100" s="14">
        <f t="shared" si="12"/>
        <v>0</v>
      </c>
      <c r="T100" s="14">
        <f t="shared" si="13"/>
        <v>0</v>
      </c>
    </row>
    <row r="101" spans="1:20" x14ac:dyDescent="0.4">
      <c r="A101" s="101"/>
      <c r="B101" s="102"/>
      <c r="C101" s="103"/>
      <c r="D101" s="123"/>
      <c r="E101" s="81"/>
      <c r="F101" s="245"/>
      <c r="G101" s="193"/>
      <c r="H101" s="194"/>
      <c r="I101" s="104"/>
      <c r="J101" s="98"/>
      <c r="K101" s="55">
        <f t="shared" si="9"/>
        <v>0</v>
      </c>
      <c r="L101" s="249"/>
      <c r="M101" s="251"/>
      <c r="N101" s="251"/>
      <c r="O101" s="82"/>
      <c r="P101" s="250">
        <f t="shared" si="14"/>
        <v>0</v>
      </c>
      <c r="Q101" s="18">
        <f t="shared" si="10"/>
        <v>0</v>
      </c>
      <c r="R101" s="14">
        <f t="shared" si="11"/>
        <v>0</v>
      </c>
      <c r="S101" s="14">
        <f t="shared" si="12"/>
        <v>0</v>
      </c>
      <c r="T101" s="14">
        <f t="shared" si="13"/>
        <v>0</v>
      </c>
    </row>
    <row r="102" spans="1:20" x14ac:dyDescent="0.4">
      <c r="A102" s="101"/>
      <c r="B102" s="102"/>
      <c r="C102" s="103"/>
      <c r="D102" s="123"/>
      <c r="E102" s="81"/>
      <c r="F102" s="245"/>
      <c r="G102" s="193"/>
      <c r="H102" s="194"/>
      <c r="I102" s="104"/>
      <c r="J102" s="98"/>
      <c r="K102" s="55">
        <f t="shared" si="9"/>
        <v>0</v>
      </c>
      <c r="L102" s="249"/>
      <c r="M102" s="251"/>
      <c r="N102" s="251"/>
      <c r="O102" s="82"/>
      <c r="P102" s="250">
        <f t="shared" si="14"/>
        <v>0</v>
      </c>
      <c r="Q102" s="18">
        <f t="shared" si="10"/>
        <v>0</v>
      </c>
      <c r="R102" s="14">
        <f t="shared" si="11"/>
        <v>0</v>
      </c>
      <c r="S102" s="14">
        <f t="shared" si="12"/>
        <v>0</v>
      </c>
      <c r="T102" s="14">
        <f t="shared" si="13"/>
        <v>0</v>
      </c>
    </row>
    <row r="103" spans="1:20" x14ac:dyDescent="0.4">
      <c r="A103" s="101"/>
      <c r="B103" s="102"/>
      <c r="C103" s="103"/>
      <c r="D103" s="123"/>
      <c r="E103" s="81"/>
      <c r="F103" s="245"/>
      <c r="G103" s="193"/>
      <c r="H103" s="194"/>
      <c r="I103" s="104"/>
      <c r="J103" s="98"/>
      <c r="K103" s="55">
        <f t="shared" si="9"/>
        <v>0</v>
      </c>
      <c r="L103" s="249"/>
      <c r="M103" s="251"/>
      <c r="N103" s="251"/>
      <c r="O103" s="82"/>
      <c r="P103" s="250">
        <f t="shared" si="14"/>
        <v>0</v>
      </c>
      <c r="Q103" s="18">
        <f t="shared" si="10"/>
        <v>0</v>
      </c>
      <c r="R103" s="14">
        <f t="shared" si="11"/>
        <v>0</v>
      </c>
      <c r="S103" s="14">
        <f t="shared" si="12"/>
        <v>0</v>
      </c>
      <c r="T103" s="14">
        <f t="shared" si="13"/>
        <v>0</v>
      </c>
    </row>
    <row r="104" spans="1:20" x14ac:dyDescent="0.4">
      <c r="A104" s="101"/>
      <c r="B104" s="102"/>
      <c r="C104" s="103"/>
      <c r="D104" s="123"/>
      <c r="E104" s="81"/>
      <c r="F104" s="245"/>
      <c r="G104" s="193"/>
      <c r="H104" s="194"/>
      <c r="I104" s="104"/>
      <c r="J104" s="98"/>
      <c r="K104" s="55">
        <f t="shared" si="9"/>
        <v>0</v>
      </c>
      <c r="L104" s="249"/>
      <c r="M104" s="251"/>
      <c r="N104" s="251"/>
      <c r="O104" s="82"/>
      <c r="P104" s="250">
        <f t="shared" si="14"/>
        <v>0</v>
      </c>
      <c r="Q104" s="18">
        <f t="shared" si="10"/>
        <v>0</v>
      </c>
      <c r="R104" s="14">
        <f t="shared" si="11"/>
        <v>0</v>
      </c>
      <c r="S104" s="14">
        <f t="shared" si="12"/>
        <v>0</v>
      </c>
      <c r="T104" s="14">
        <f t="shared" si="13"/>
        <v>0</v>
      </c>
    </row>
    <row r="105" spans="1:20" x14ac:dyDescent="0.4">
      <c r="A105" s="101"/>
      <c r="B105" s="102"/>
      <c r="C105" s="103"/>
      <c r="D105" s="123"/>
      <c r="E105" s="81"/>
      <c r="F105" s="245"/>
      <c r="G105" s="193"/>
      <c r="H105" s="194"/>
      <c r="I105" s="104"/>
      <c r="J105" s="98"/>
      <c r="K105" s="55">
        <f t="shared" si="9"/>
        <v>0</v>
      </c>
      <c r="L105" s="249"/>
      <c r="M105" s="251"/>
      <c r="N105" s="251"/>
      <c r="O105" s="82"/>
      <c r="P105" s="250">
        <f t="shared" si="14"/>
        <v>0</v>
      </c>
      <c r="Q105" s="18">
        <f t="shared" si="10"/>
        <v>0</v>
      </c>
      <c r="R105" s="14">
        <f t="shared" si="11"/>
        <v>0</v>
      </c>
      <c r="S105" s="14">
        <f t="shared" si="12"/>
        <v>0</v>
      </c>
      <c r="T105" s="14">
        <f t="shared" si="13"/>
        <v>0</v>
      </c>
    </row>
    <row r="106" spans="1:20" x14ac:dyDescent="0.4">
      <c r="A106" s="101"/>
      <c r="B106" s="102"/>
      <c r="C106" s="103"/>
      <c r="D106" s="123"/>
      <c r="E106" s="81"/>
      <c r="F106" s="245"/>
      <c r="G106" s="193"/>
      <c r="H106" s="194"/>
      <c r="I106" s="104"/>
      <c r="J106" s="98"/>
      <c r="K106" s="55">
        <f t="shared" si="9"/>
        <v>0</v>
      </c>
      <c r="L106" s="249"/>
      <c r="M106" s="251"/>
      <c r="N106" s="251"/>
      <c r="O106" s="82"/>
      <c r="P106" s="250">
        <f t="shared" si="14"/>
        <v>0</v>
      </c>
      <c r="Q106" s="18">
        <f t="shared" si="10"/>
        <v>0</v>
      </c>
      <c r="R106" s="14">
        <f t="shared" si="11"/>
        <v>0</v>
      </c>
      <c r="S106" s="14">
        <f t="shared" si="12"/>
        <v>0</v>
      </c>
      <c r="T106" s="14">
        <f t="shared" si="13"/>
        <v>0</v>
      </c>
    </row>
    <row r="107" spans="1:20" x14ac:dyDescent="0.4">
      <c r="A107" s="101"/>
      <c r="B107" s="102"/>
      <c r="C107" s="103"/>
      <c r="D107" s="123"/>
      <c r="E107" s="81"/>
      <c r="F107" s="245"/>
      <c r="G107" s="193"/>
      <c r="H107" s="194"/>
      <c r="I107" s="104"/>
      <c r="J107" s="98"/>
      <c r="K107" s="55">
        <f t="shared" si="9"/>
        <v>0</v>
      </c>
      <c r="L107" s="249"/>
      <c r="M107" s="251"/>
      <c r="N107" s="251"/>
      <c r="O107" s="82"/>
      <c r="P107" s="250">
        <f t="shared" si="14"/>
        <v>0</v>
      </c>
      <c r="Q107" s="18">
        <f t="shared" si="10"/>
        <v>0</v>
      </c>
      <c r="R107" s="14">
        <f t="shared" si="11"/>
        <v>0</v>
      </c>
      <c r="S107" s="14">
        <f t="shared" si="12"/>
        <v>0</v>
      </c>
      <c r="T107" s="14">
        <f t="shared" si="13"/>
        <v>0</v>
      </c>
    </row>
    <row r="108" spans="1:20" x14ac:dyDescent="0.4">
      <c r="A108" s="101"/>
      <c r="B108" s="102"/>
      <c r="C108" s="103"/>
      <c r="D108" s="123"/>
      <c r="E108" s="81"/>
      <c r="F108" s="245"/>
      <c r="G108" s="193"/>
      <c r="H108" s="194"/>
      <c r="I108" s="104"/>
      <c r="J108" s="98"/>
      <c r="K108" s="55">
        <f t="shared" si="9"/>
        <v>0</v>
      </c>
      <c r="L108" s="249"/>
      <c r="M108" s="251"/>
      <c r="N108" s="251"/>
      <c r="O108" s="82"/>
      <c r="P108" s="250">
        <f t="shared" si="14"/>
        <v>0</v>
      </c>
      <c r="Q108" s="18">
        <f t="shared" si="10"/>
        <v>0</v>
      </c>
      <c r="R108" s="14">
        <f t="shared" si="11"/>
        <v>0</v>
      </c>
      <c r="S108" s="14">
        <f t="shared" si="12"/>
        <v>0</v>
      </c>
      <c r="T108" s="14">
        <f t="shared" si="13"/>
        <v>0</v>
      </c>
    </row>
    <row r="109" spans="1:20" x14ac:dyDescent="0.4">
      <c r="A109" s="101"/>
      <c r="B109" s="102"/>
      <c r="C109" s="103"/>
      <c r="D109" s="123"/>
      <c r="E109" s="81"/>
      <c r="F109" s="245"/>
      <c r="G109" s="193"/>
      <c r="H109" s="194"/>
      <c r="I109" s="104"/>
      <c r="J109" s="98"/>
      <c r="K109" s="55">
        <f t="shared" si="9"/>
        <v>0</v>
      </c>
      <c r="L109" s="249"/>
      <c r="M109" s="251"/>
      <c r="N109" s="251"/>
      <c r="O109" s="82"/>
      <c r="P109" s="250">
        <f t="shared" si="14"/>
        <v>0</v>
      </c>
      <c r="Q109" s="18">
        <f t="shared" si="10"/>
        <v>0</v>
      </c>
      <c r="R109" s="14">
        <f t="shared" si="11"/>
        <v>0</v>
      </c>
      <c r="S109" s="14">
        <f t="shared" si="12"/>
        <v>0</v>
      </c>
      <c r="T109" s="14">
        <f t="shared" si="13"/>
        <v>0</v>
      </c>
    </row>
    <row r="110" spans="1:20" x14ac:dyDescent="0.4">
      <c r="A110" s="101"/>
      <c r="B110" s="102"/>
      <c r="C110" s="103"/>
      <c r="D110" s="123"/>
      <c r="E110" s="81"/>
      <c r="F110" s="245"/>
      <c r="G110" s="193"/>
      <c r="H110" s="194"/>
      <c r="I110" s="104"/>
      <c r="J110" s="98"/>
      <c r="K110" s="55">
        <f t="shared" si="9"/>
        <v>0</v>
      </c>
      <c r="L110" s="249"/>
      <c r="M110" s="251"/>
      <c r="N110" s="251"/>
      <c r="O110" s="82"/>
      <c r="P110" s="250">
        <f t="shared" si="14"/>
        <v>0</v>
      </c>
      <c r="Q110" s="18">
        <f t="shared" si="10"/>
        <v>0</v>
      </c>
      <c r="R110" s="14">
        <f t="shared" si="11"/>
        <v>0</v>
      </c>
      <c r="S110" s="14">
        <f t="shared" si="12"/>
        <v>0</v>
      </c>
      <c r="T110" s="14">
        <f t="shared" si="13"/>
        <v>0</v>
      </c>
    </row>
    <row r="111" spans="1:20" x14ac:dyDescent="0.4">
      <c r="A111" s="101"/>
      <c r="B111" s="102"/>
      <c r="C111" s="103"/>
      <c r="D111" s="123"/>
      <c r="E111" s="81"/>
      <c r="F111" s="245"/>
      <c r="G111" s="193"/>
      <c r="H111" s="194"/>
      <c r="I111" s="104"/>
      <c r="J111" s="98"/>
      <c r="K111" s="55">
        <f t="shared" si="9"/>
        <v>0</v>
      </c>
      <c r="L111" s="249"/>
      <c r="M111" s="251"/>
      <c r="N111" s="251"/>
      <c r="O111" s="82"/>
      <c r="P111" s="250">
        <f t="shared" si="14"/>
        <v>0</v>
      </c>
      <c r="Q111" s="18">
        <f t="shared" si="10"/>
        <v>0</v>
      </c>
      <c r="R111" s="14">
        <f t="shared" si="11"/>
        <v>0</v>
      </c>
      <c r="S111" s="14">
        <f t="shared" si="12"/>
        <v>0</v>
      </c>
      <c r="T111" s="14">
        <f t="shared" si="13"/>
        <v>0</v>
      </c>
    </row>
    <row r="112" spans="1:20" x14ac:dyDescent="0.4">
      <c r="A112" s="101"/>
      <c r="B112" s="102"/>
      <c r="C112" s="103"/>
      <c r="D112" s="123"/>
      <c r="E112" s="81"/>
      <c r="F112" s="245"/>
      <c r="G112" s="193"/>
      <c r="H112" s="194"/>
      <c r="I112" s="104"/>
      <c r="J112" s="98"/>
      <c r="K112" s="55">
        <f t="shared" si="9"/>
        <v>0</v>
      </c>
      <c r="L112" s="249"/>
      <c r="M112" s="251"/>
      <c r="N112" s="251"/>
      <c r="O112" s="82"/>
      <c r="P112" s="250">
        <f t="shared" si="14"/>
        <v>0</v>
      </c>
      <c r="Q112" s="18">
        <f t="shared" si="10"/>
        <v>0</v>
      </c>
      <c r="R112" s="14">
        <f t="shared" si="11"/>
        <v>0</v>
      </c>
      <c r="S112" s="14">
        <f t="shared" si="12"/>
        <v>0</v>
      </c>
      <c r="T112" s="14">
        <f t="shared" si="13"/>
        <v>0</v>
      </c>
    </row>
    <row r="113" spans="1:20" x14ac:dyDescent="0.4">
      <c r="A113" s="101"/>
      <c r="B113" s="102"/>
      <c r="C113" s="103"/>
      <c r="D113" s="123"/>
      <c r="E113" s="81"/>
      <c r="F113" s="245"/>
      <c r="G113" s="193"/>
      <c r="H113" s="194"/>
      <c r="I113" s="104"/>
      <c r="J113" s="98"/>
      <c r="K113" s="55">
        <f t="shared" si="9"/>
        <v>0</v>
      </c>
      <c r="L113" s="249"/>
      <c r="M113" s="251"/>
      <c r="N113" s="251"/>
      <c r="O113" s="82"/>
      <c r="P113" s="250">
        <f t="shared" si="14"/>
        <v>0</v>
      </c>
      <c r="Q113" s="18">
        <f t="shared" si="10"/>
        <v>0</v>
      </c>
      <c r="R113" s="14">
        <f t="shared" si="11"/>
        <v>0</v>
      </c>
      <c r="S113" s="14">
        <f t="shared" si="12"/>
        <v>0</v>
      </c>
      <c r="T113" s="14">
        <f t="shared" si="13"/>
        <v>0</v>
      </c>
    </row>
    <row r="114" spans="1:20" x14ac:dyDescent="0.4">
      <c r="A114" s="101"/>
      <c r="B114" s="102"/>
      <c r="C114" s="103"/>
      <c r="D114" s="123"/>
      <c r="E114" s="81"/>
      <c r="F114" s="245"/>
      <c r="G114" s="193"/>
      <c r="H114" s="194"/>
      <c r="I114" s="104"/>
      <c r="J114" s="98"/>
      <c r="K114" s="55">
        <f t="shared" si="9"/>
        <v>0</v>
      </c>
      <c r="L114" s="249"/>
      <c r="M114" s="251"/>
      <c r="N114" s="251"/>
      <c r="O114" s="82"/>
      <c r="P114" s="250">
        <f t="shared" si="14"/>
        <v>0</v>
      </c>
      <c r="Q114" s="18">
        <f t="shared" si="10"/>
        <v>0</v>
      </c>
      <c r="R114" s="14">
        <f t="shared" si="11"/>
        <v>0</v>
      </c>
      <c r="S114" s="14">
        <f t="shared" si="12"/>
        <v>0</v>
      </c>
      <c r="T114" s="14">
        <f t="shared" si="13"/>
        <v>0</v>
      </c>
    </row>
    <row r="115" spans="1:20" x14ac:dyDescent="0.4">
      <c r="A115" s="101"/>
      <c r="B115" s="102"/>
      <c r="C115" s="103"/>
      <c r="D115" s="123"/>
      <c r="E115" s="81"/>
      <c r="F115" s="245"/>
      <c r="G115" s="193"/>
      <c r="H115" s="194"/>
      <c r="I115" s="104"/>
      <c r="J115" s="98"/>
      <c r="K115" s="55">
        <f t="shared" si="9"/>
        <v>0</v>
      </c>
      <c r="L115" s="249"/>
      <c r="M115" s="251"/>
      <c r="N115" s="251"/>
      <c r="O115" s="82"/>
      <c r="P115" s="250">
        <f t="shared" si="14"/>
        <v>0</v>
      </c>
      <c r="Q115" s="18">
        <f t="shared" si="10"/>
        <v>0</v>
      </c>
      <c r="R115" s="14">
        <f t="shared" si="11"/>
        <v>0</v>
      </c>
      <c r="S115" s="14">
        <f t="shared" si="12"/>
        <v>0</v>
      </c>
      <c r="T115" s="14">
        <f t="shared" si="13"/>
        <v>0</v>
      </c>
    </row>
    <row r="116" spans="1:20" x14ac:dyDescent="0.4">
      <c r="A116" s="101"/>
      <c r="B116" s="102"/>
      <c r="C116" s="103"/>
      <c r="D116" s="123"/>
      <c r="E116" s="81"/>
      <c r="F116" s="245"/>
      <c r="G116" s="193"/>
      <c r="H116" s="194"/>
      <c r="I116" s="104"/>
      <c r="J116" s="98"/>
      <c r="K116" s="55">
        <f t="shared" si="9"/>
        <v>0</v>
      </c>
      <c r="L116" s="249"/>
      <c r="M116" s="251"/>
      <c r="N116" s="251"/>
      <c r="O116" s="82"/>
      <c r="P116" s="250">
        <f t="shared" si="14"/>
        <v>0</v>
      </c>
      <c r="Q116" s="18">
        <f t="shared" si="10"/>
        <v>0</v>
      </c>
      <c r="R116" s="14">
        <f t="shared" si="11"/>
        <v>0</v>
      </c>
      <c r="S116" s="14">
        <f t="shared" si="12"/>
        <v>0</v>
      </c>
      <c r="T116" s="14">
        <f t="shared" si="13"/>
        <v>0</v>
      </c>
    </row>
    <row r="117" spans="1:20" x14ac:dyDescent="0.4">
      <c r="A117" s="101"/>
      <c r="B117" s="102"/>
      <c r="C117" s="103"/>
      <c r="D117" s="123"/>
      <c r="E117" s="81"/>
      <c r="F117" s="245"/>
      <c r="G117" s="193"/>
      <c r="H117" s="194"/>
      <c r="I117" s="104"/>
      <c r="J117" s="98"/>
      <c r="K117" s="55">
        <f t="shared" si="9"/>
        <v>0</v>
      </c>
      <c r="L117" s="249"/>
      <c r="M117" s="251"/>
      <c r="N117" s="251"/>
      <c r="O117" s="82"/>
      <c r="P117" s="250">
        <f t="shared" si="14"/>
        <v>0</v>
      </c>
      <c r="Q117" s="18">
        <f t="shared" si="10"/>
        <v>0</v>
      </c>
      <c r="R117" s="14">
        <f t="shared" si="11"/>
        <v>0</v>
      </c>
      <c r="S117" s="14">
        <f t="shared" si="12"/>
        <v>0</v>
      </c>
      <c r="T117" s="14">
        <f t="shared" si="13"/>
        <v>0</v>
      </c>
    </row>
    <row r="118" spans="1:20" x14ac:dyDescent="0.4">
      <c r="A118" s="101"/>
      <c r="B118" s="102"/>
      <c r="C118" s="103"/>
      <c r="D118" s="123"/>
      <c r="E118" s="81"/>
      <c r="F118" s="245"/>
      <c r="G118" s="193"/>
      <c r="H118" s="194"/>
      <c r="I118" s="104"/>
      <c r="J118" s="98"/>
      <c r="K118" s="55">
        <f t="shared" si="9"/>
        <v>0</v>
      </c>
      <c r="L118" s="249"/>
      <c r="M118" s="251"/>
      <c r="N118" s="251"/>
      <c r="O118" s="82"/>
      <c r="P118" s="250">
        <f t="shared" si="14"/>
        <v>0</v>
      </c>
      <c r="Q118" s="18">
        <f t="shared" si="10"/>
        <v>0</v>
      </c>
      <c r="R118" s="14">
        <f t="shared" si="11"/>
        <v>0</v>
      </c>
      <c r="S118" s="14">
        <f t="shared" si="12"/>
        <v>0</v>
      </c>
      <c r="T118" s="14">
        <f t="shared" si="13"/>
        <v>0</v>
      </c>
    </row>
    <row r="119" spans="1:20" x14ac:dyDescent="0.4">
      <c r="A119" s="101"/>
      <c r="B119" s="102"/>
      <c r="C119" s="103"/>
      <c r="D119" s="123"/>
      <c r="E119" s="81"/>
      <c r="F119" s="245"/>
      <c r="G119" s="193"/>
      <c r="H119" s="194"/>
      <c r="I119" s="104"/>
      <c r="J119" s="98"/>
      <c r="K119" s="55">
        <f t="shared" si="9"/>
        <v>0</v>
      </c>
      <c r="L119" s="249"/>
      <c r="M119" s="251"/>
      <c r="N119" s="251"/>
      <c r="O119" s="82"/>
      <c r="P119" s="250">
        <f t="shared" si="14"/>
        <v>0</v>
      </c>
      <c r="Q119" s="18">
        <f t="shared" si="10"/>
        <v>0</v>
      </c>
      <c r="R119" s="14">
        <f t="shared" si="11"/>
        <v>0</v>
      </c>
      <c r="S119" s="14">
        <f t="shared" si="12"/>
        <v>0</v>
      </c>
      <c r="T119" s="14">
        <f t="shared" si="13"/>
        <v>0</v>
      </c>
    </row>
    <row r="120" spans="1:20" x14ac:dyDescent="0.4">
      <c r="A120" s="101"/>
      <c r="B120" s="102"/>
      <c r="C120" s="103"/>
      <c r="D120" s="123"/>
      <c r="E120" s="81"/>
      <c r="F120" s="245"/>
      <c r="G120" s="193"/>
      <c r="H120" s="194"/>
      <c r="I120" s="104"/>
      <c r="J120" s="98"/>
      <c r="K120" s="55">
        <f t="shared" si="9"/>
        <v>0</v>
      </c>
      <c r="L120" s="249"/>
      <c r="M120" s="251"/>
      <c r="N120" s="251"/>
      <c r="O120" s="82"/>
      <c r="P120" s="250">
        <f t="shared" si="14"/>
        <v>0</v>
      </c>
      <c r="Q120" s="18">
        <f t="shared" si="10"/>
        <v>0</v>
      </c>
      <c r="R120" s="14">
        <f t="shared" si="11"/>
        <v>0</v>
      </c>
      <c r="S120" s="14">
        <f t="shared" si="12"/>
        <v>0</v>
      </c>
      <c r="T120" s="14">
        <f t="shared" si="13"/>
        <v>0</v>
      </c>
    </row>
    <row r="121" spans="1:20" x14ac:dyDescent="0.4">
      <c r="A121" s="101"/>
      <c r="B121" s="102"/>
      <c r="C121" s="103"/>
      <c r="D121" s="123"/>
      <c r="E121" s="81"/>
      <c r="F121" s="245"/>
      <c r="G121" s="193"/>
      <c r="H121" s="194"/>
      <c r="I121" s="104"/>
      <c r="J121" s="98"/>
      <c r="K121" s="55">
        <f t="shared" si="9"/>
        <v>0</v>
      </c>
      <c r="L121" s="249"/>
      <c r="M121" s="251"/>
      <c r="N121" s="251"/>
      <c r="O121" s="82"/>
      <c r="P121" s="250">
        <f t="shared" si="14"/>
        <v>0</v>
      </c>
      <c r="Q121" s="18">
        <f t="shared" si="10"/>
        <v>0</v>
      </c>
      <c r="R121" s="14">
        <f t="shared" si="11"/>
        <v>0</v>
      </c>
      <c r="S121" s="14">
        <f t="shared" si="12"/>
        <v>0</v>
      </c>
      <c r="T121" s="14">
        <f t="shared" si="13"/>
        <v>0</v>
      </c>
    </row>
    <row r="122" spans="1:20" x14ac:dyDescent="0.4">
      <c r="A122" s="101"/>
      <c r="B122" s="102"/>
      <c r="C122" s="103"/>
      <c r="D122" s="123"/>
      <c r="E122" s="81"/>
      <c r="F122" s="245"/>
      <c r="G122" s="193"/>
      <c r="H122" s="194"/>
      <c r="I122" s="104"/>
      <c r="J122" s="98"/>
      <c r="K122" s="55">
        <f t="shared" si="9"/>
        <v>0</v>
      </c>
      <c r="L122" s="249"/>
      <c r="M122" s="251"/>
      <c r="N122" s="251"/>
      <c r="O122" s="82"/>
      <c r="P122" s="250">
        <f t="shared" si="14"/>
        <v>0</v>
      </c>
      <c r="Q122" s="18">
        <f t="shared" si="10"/>
        <v>0</v>
      </c>
      <c r="R122" s="14">
        <f t="shared" si="11"/>
        <v>0</v>
      </c>
      <c r="S122" s="14">
        <f t="shared" si="12"/>
        <v>0</v>
      </c>
      <c r="T122" s="14">
        <f t="shared" si="13"/>
        <v>0</v>
      </c>
    </row>
    <row r="123" spans="1:20" x14ac:dyDescent="0.4">
      <c r="A123" s="101"/>
      <c r="B123" s="102"/>
      <c r="C123" s="103"/>
      <c r="D123" s="123"/>
      <c r="E123" s="81"/>
      <c r="F123" s="245"/>
      <c r="G123" s="193"/>
      <c r="H123" s="194"/>
      <c r="I123" s="104"/>
      <c r="J123" s="98"/>
      <c r="K123" s="55">
        <f t="shared" si="9"/>
        <v>0</v>
      </c>
      <c r="L123" s="249"/>
      <c r="M123" s="251"/>
      <c r="N123" s="251"/>
      <c r="O123" s="82"/>
      <c r="P123" s="250">
        <f t="shared" si="14"/>
        <v>0</v>
      </c>
      <c r="Q123" s="18">
        <f t="shared" si="10"/>
        <v>0</v>
      </c>
      <c r="R123" s="14">
        <f t="shared" si="11"/>
        <v>0</v>
      </c>
      <c r="S123" s="14">
        <f t="shared" si="12"/>
        <v>0</v>
      </c>
      <c r="T123" s="14">
        <f t="shared" si="13"/>
        <v>0</v>
      </c>
    </row>
    <row r="124" spans="1:20" x14ac:dyDescent="0.4">
      <c r="A124" s="101"/>
      <c r="B124" s="102"/>
      <c r="C124" s="103"/>
      <c r="D124" s="123"/>
      <c r="E124" s="81"/>
      <c r="F124" s="245"/>
      <c r="G124" s="193"/>
      <c r="H124" s="194"/>
      <c r="I124" s="104"/>
      <c r="J124" s="98"/>
      <c r="K124" s="55">
        <f t="shared" si="9"/>
        <v>0</v>
      </c>
      <c r="L124" s="249"/>
      <c r="M124" s="251"/>
      <c r="N124" s="251"/>
      <c r="O124" s="82"/>
      <c r="P124" s="250">
        <f t="shared" si="14"/>
        <v>0</v>
      </c>
      <c r="Q124" s="18">
        <f t="shared" si="10"/>
        <v>0</v>
      </c>
      <c r="R124" s="14">
        <f t="shared" si="11"/>
        <v>0</v>
      </c>
      <c r="S124" s="14">
        <f t="shared" si="12"/>
        <v>0</v>
      </c>
      <c r="T124" s="14">
        <f t="shared" si="13"/>
        <v>0</v>
      </c>
    </row>
    <row r="125" spans="1:20" x14ac:dyDescent="0.4">
      <c r="A125" s="101"/>
      <c r="B125" s="102"/>
      <c r="C125" s="103"/>
      <c r="D125" s="123"/>
      <c r="E125" s="81"/>
      <c r="F125" s="245"/>
      <c r="G125" s="193"/>
      <c r="H125" s="194"/>
      <c r="I125" s="104"/>
      <c r="J125" s="98"/>
      <c r="K125" s="55">
        <f t="shared" si="9"/>
        <v>0</v>
      </c>
      <c r="L125" s="249"/>
      <c r="M125" s="251"/>
      <c r="N125" s="251"/>
      <c r="O125" s="82"/>
      <c r="P125" s="250">
        <f t="shared" si="14"/>
        <v>0</v>
      </c>
      <c r="Q125" s="18">
        <f t="shared" si="10"/>
        <v>0</v>
      </c>
      <c r="R125" s="14">
        <f t="shared" si="11"/>
        <v>0</v>
      </c>
      <c r="S125" s="14">
        <f t="shared" si="12"/>
        <v>0</v>
      </c>
      <c r="T125" s="14">
        <f t="shared" si="13"/>
        <v>0</v>
      </c>
    </row>
    <row r="126" spans="1:20" x14ac:dyDescent="0.4">
      <c r="A126" s="101"/>
      <c r="B126" s="102"/>
      <c r="C126" s="103"/>
      <c r="D126" s="123"/>
      <c r="E126" s="81"/>
      <c r="F126" s="245"/>
      <c r="G126" s="193"/>
      <c r="H126" s="194"/>
      <c r="I126" s="104"/>
      <c r="J126" s="98"/>
      <c r="K126" s="55">
        <f t="shared" si="9"/>
        <v>0</v>
      </c>
      <c r="L126" s="249"/>
      <c r="M126" s="251"/>
      <c r="N126" s="251"/>
      <c r="O126" s="82"/>
      <c r="P126" s="250">
        <f t="shared" si="14"/>
        <v>0</v>
      </c>
      <c r="Q126" s="18">
        <f t="shared" si="10"/>
        <v>0</v>
      </c>
      <c r="R126" s="14">
        <f t="shared" si="11"/>
        <v>0</v>
      </c>
      <c r="S126" s="14">
        <f t="shared" si="12"/>
        <v>0</v>
      </c>
      <c r="T126" s="14">
        <f t="shared" si="13"/>
        <v>0</v>
      </c>
    </row>
    <row r="127" spans="1:20" x14ac:dyDescent="0.4">
      <c r="A127" s="101"/>
      <c r="B127" s="102"/>
      <c r="C127" s="103"/>
      <c r="D127" s="123"/>
      <c r="E127" s="81"/>
      <c r="F127" s="245"/>
      <c r="G127" s="193"/>
      <c r="H127" s="194"/>
      <c r="I127" s="104"/>
      <c r="J127" s="98"/>
      <c r="K127" s="55">
        <f t="shared" si="9"/>
        <v>0</v>
      </c>
      <c r="L127" s="249"/>
      <c r="M127" s="251"/>
      <c r="N127" s="251"/>
      <c r="O127" s="82"/>
      <c r="P127" s="250">
        <f t="shared" si="14"/>
        <v>0</v>
      </c>
      <c r="Q127" s="18">
        <f t="shared" si="10"/>
        <v>0</v>
      </c>
      <c r="R127" s="14">
        <f t="shared" si="11"/>
        <v>0</v>
      </c>
      <c r="S127" s="14">
        <f t="shared" si="12"/>
        <v>0</v>
      </c>
      <c r="T127" s="14">
        <f t="shared" si="13"/>
        <v>0</v>
      </c>
    </row>
    <row r="128" spans="1:20" x14ac:dyDescent="0.4">
      <c r="A128" s="101"/>
      <c r="B128" s="102"/>
      <c r="C128" s="103"/>
      <c r="D128" s="123"/>
      <c r="E128" s="81"/>
      <c r="F128" s="245"/>
      <c r="G128" s="193"/>
      <c r="H128" s="194"/>
      <c r="I128" s="104"/>
      <c r="J128" s="98"/>
      <c r="K128" s="55">
        <f t="shared" si="9"/>
        <v>0</v>
      </c>
      <c r="L128" s="249"/>
      <c r="M128" s="251"/>
      <c r="N128" s="251"/>
      <c r="O128" s="82"/>
      <c r="P128" s="250">
        <f t="shared" si="14"/>
        <v>0</v>
      </c>
      <c r="Q128" s="18">
        <f t="shared" si="10"/>
        <v>0</v>
      </c>
      <c r="R128" s="14">
        <f t="shared" si="11"/>
        <v>0</v>
      </c>
      <c r="S128" s="14">
        <f t="shared" si="12"/>
        <v>0</v>
      </c>
      <c r="T128" s="14">
        <f t="shared" si="13"/>
        <v>0</v>
      </c>
    </row>
    <row r="129" spans="1:20" x14ac:dyDescent="0.4">
      <c r="A129" s="101"/>
      <c r="B129" s="102"/>
      <c r="C129" s="103"/>
      <c r="D129" s="123"/>
      <c r="E129" s="81"/>
      <c r="F129" s="245"/>
      <c r="G129" s="193"/>
      <c r="H129" s="194"/>
      <c r="I129" s="104"/>
      <c r="J129" s="98"/>
      <c r="K129" s="55">
        <f t="shared" si="9"/>
        <v>0</v>
      </c>
      <c r="L129" s="249"/>
      <c r="M129" s="251"/>
      <c r="N129" s="251"/>
      <c r="O129" s="82"/>
      <c r="P129" s="250">
        <f t="shared" si="14"/>
        <v>0</v>
      </c>
      <c r="Q129" s="18">
        <f t="shared" si="10"/>
        <v>0</v>
      </c>
      <c r="R129" s="14">
        <f t="shared" si="11"/>
        <v>0</v>
      </c>
      <c r="S129" s="14">
        <f t="shared" si="12"/>
        <v>0</v>
      </c>
      <c r="T129" s="14">
        <f t="shared" si="13"/>
        <v>0</v>
      </c>
    </row>
    <row r="130" spans="1:20" x14ac:dyDescent="0.4">
      <c r="A130" s="101"/>
      <c r="B130" s="102"/>
      <c r="C130" s="103"/>
      <c r="D130" s="123"/>
      <c r="E130" s="81"/>
      <c r="F130" s="245"/>
      <c r="G130" s="193"/>
      <c r="H130" s="194"/>
      <c r="I130" s="104"/>
      <c r="J130" s="98"/>
      <c r="K130" s="55">
        <f t="shared" si="9"/>
        <v>0</v>
      </c>
      <c r="L130" s="249"/>
      <c r="M130" s="251"/>
      <c r="N130" s="251"/>
      <c r="O130" s="82"/>
      <c r="P130" s="250">
        <f t="shared" si="14"/>
        <v>0</v>
      </c>
      <c r="Q130" s="18">
        <f t="shared" si="10"/>
        <v>0</v>
      </c>
      <c r="R130" s="14">
        <f t="shared" si="11"/>
        <v>0</v>
      </c>
      <c r="S130" s="14">
        <f t="shared" si="12"/>
        <v>0</v>
      </c>
      <c r="T130" s="14">
        <f t="shared" si="13"/>
        <v>0</v>
      </c>
    </row>
    <row r="131" spans="1:20" x14ac:dyDescent="0.4">
      <c r="A131" s="101"/>
      <c r="B131" s="102"/>
      <c r="C131" s="103"/>
      <c r="D131" s="123"/>
      <c r="E131" s="81"/>
      <c r="F131" s="245"/>
      <c r="G131" s="193"/>
      <c r="H131" s="194"/>
      <c r="I131" s="104"/>
      <c r="J131" s="98"/>
      <c r="K131" s="55">
        <f t="shared" si="9"/>
        <v>0</v>
      </c>
      <c r="L131" s="249"/>
      <c r="M131" s="251"/>
      <c r="N131" s="251"/>
      <c r="O131" s="82"/>
      <c r="P131" s="250">
        <f t="shared" si="14"/>
        <v>0</v>
      </c>
      <c r="Q131" s="18">
        <f t="shared" si="10"/>
        <v>0</v>
      </c>
      <c r="R131" s="14">
        <f t="shared" si="11"/>
        <v>0</v>
      </c>
      <c r="S131" s="14">
        <f t="shared" si="12"/>
        <v>0</v>
      </c>
      <c r="T131" s="14">
        <f t="shared" si="13"/>
        <v>0</v>
      </c>
    </row>
    <row r="132" spans="1:20" x14ac:dyDescent="0.4">
      <c r="A132" s="101"/>
      <c r="B132" s="102"/>
      <c r="C132" s="103"/>
      <c r="D132" s="123"/>
      <c r="E132" s="81"/>
      <c r="F132" s="245"/>
      <c r="G132" s="193"/>
      <c r="H132" s="194"/>
      <c r="I132" s="104"/>
      <c r="J132" s="98"/>
      <c r="K132" s="55">
        <f t="shared" si="9"/>
        <v>0</v>
      </c>
      <c r="L132" s="249"/>
      <c r="M132" s="251"/>
      <c r="N132" s="251"/>
      <c r="O132" s="82"/>
      <c r="P132" s="250">
        <f t="shared" si="14"/>
        <v>0</v>
      </c>
      <c r="Q132" s="18">
        <f t="shared" si="10"/>
        <v>0</v>
      </c>
      <c r="R132" s="14">
        <f t="shared" si="11"/>
        <v>0</v>
      </c>
      <c r="S132" s="14">
        <f t="shared" si="12"/>
        <v>0</v>
      </c>
      <c r="T132" s="14">
        <f t="shared" si="13"/>
        <v>0</v>
      </c>
    </row>
    <row r="133" spans="1:20" x14ac:dyDescent="0.4">
      <c r="A133" s="101"/>
      <c r="B133" s="102"/>
      <c r="C133" s="103"/>
      <c r="D133" s="123"/>
      <c r="E133" s="81"/>
      <c r="F133" s="245"/>
      <c r="G133" s="193"/>
      <c r="H133" s="194"/>
      <c r="I133" s="104"/>
      <c r="J133" s="98"/>
      <c r="K133" s="55">
        <f t="shared" si="9"/>
        <v>0</v>
      </c>
      <c r="L133" s="249"/>
      <c r="M133" s="251"/>
      <c r="N133" s="251"/>
      <c r="O133" s="82"/>
      <c r="P133" s="250">
        <f t="shared" si="14"/>
        <v>0</v>
      </c>
      <c r="Q133" s="18">
        <f t="shared" si="10"/>
        <v>0</v>
      </c>
      <c r="R133" s="14">
        <f t="shared" si="11"/>
        <v>0</v>
      </c>
      <c r="S133" s="14">
        <f t="shared" si="12"/>
        <v>0</v>
      </c>
      <c r="T133" s="14">
        <f t="shared" si="13"/>
        <v>0</v>
      </c>
    </row>
    <row r="134" spans="1:20" x14ac:dyDescent="0.4">
      <c r="A134" s="101"/>
      <c r="B134" s="102"/>
      <c r="C134" s="103"/>
      <c r="D134" s="123"/>
      <c r="E134" s="81"/>
      <c r="F134" s="245"/>
      <c r="G134" s="193"/>
      <c r="H134" s="194"/>
      <c r="I134" s="104"/>
      <c r="J134" s="98"/>
      <c r="K134" s="55">
        <f t="shared" si="9"/>
        <v>0</v>
      </c>
      <c r="L134" s="249"/>
      <c r="M134" s="251"/>
      <c r="N134" s="251"/>
      <c r="O134" s="82"/>
      <c r="P134" s="250">
        <f t="shared" si="14"/>
        <v>0</v>
      </c>
      <c r="Q134" s="18">
        <f t="shared" si="10"/>
        <v>0</v>
      </c>
      <c r="R134" s="14">
        <f t="shared" si="11"/>
        <v>0</v>
      </c>
      <c r="S134" s="14">
        <f t="shared" si="12"/>
        <v>0</v>
      </c>
      <c r="T134" s="14">
        <f t="shared" si="13"/>
        <v>0</v>
      </c>
    </row>
    <row r="135" spans="1:20" x14ac:dyDescent="0.4">
      <c r="A135" s="101"/>
      <c r="B135" s="102"/>
      <c r="C135" s="103"/>
      <c r="D135" s="123"/>
      <c r="E135" s="81"/>
      <c r="F135" s="245"/>
      <c r="G135" s="193"/>
      <c r="H135" s="194"/>
      <c r="I135" s="104"/>
      <c r="J135" s="98"/>
      <c r="K135" s="55">
        <f t="shared" si="9"/>
        <v>0</v>
      </c>
      <c r="L135" s="249"/>
      <c r="M135" s="251"/>
      <c r="N135" s="251"/>
      <c r="O135" s="82"/>
      <c r="P135" s="250">
        <f t="shared" si="14"/>
        <v>0</v>
      </c>
      <c r="Q135" s="18">
        <f t="shared" si="10"/>
        <v>0</v>
      </c>
      <c r="R135" s="14">
        <f t="shared" si="11"/>
        <v>0</v>
      </c>
      <c r="S135" s="14">
        <f t="shared" si="12"/>
        <v>0</v>
      </c>
      <c r="T135" s="14">
        <f t="shared" si="13"/>
        <v>0</v>
      </c>
    </row>
    <row r="136" spans="1:20" x14ac:dyDescent="0.4">
      <c r="A136" s="101"/>
      <c r="B136" s="102"/>
      <c r="C136" s="103"/>
      <c r="D136" s="123"/>
      <c r="E136" s="81"/>
      <c r="F136" s="245"/>
      <c r="G136" s="193"/>
      <c r="H136" s="194"/>
      <c r="I136" s="104"/>
      <c r="J136" s="98"/>
      <c r="K136" s="55">
        <f t="shared" si="9"/>
        <v>0</v>
      </c>
      <c r="L136" s="249"/>
      <c r="M136" s="251"/>
      <c r="N136" s="251"/>
      <c r="O136" s="82"/>
      <c r="P136" s="250">
        <f t="shared" si="14"/>
        <v>0</v>
      </c>
      <c r="Q136" s="18">
        <f t="shared" si="10"/>
        <v>0</v>
      </c>
      <c r="R136" s="14">
        <f t="shared" si="11"/>
        <v>0</v>
      </c>
      <c r="S136" s="14">
        <f t="shared" si="12"/>
        <v>0</v>
      </c>
      <c r="T136" s="14">
        <f t="shared" si="13"/>
        <v>0</v>
      </c>
    </row>
    <row r="137" spans="1:20" x14ac:dyDescent="0.4">
      <c r="A137" s="101"/>
      <c r="B137" s="102"/>
      <c r="C137" s="103"/>
      <c r="D137" s="123"/>
      <c r="E137" s="81"/>
      <c r="F137" s="245"/>
      <c r="G137" s="193"/>
      <c r="H137" s="194"/>
      <c r="I137" s="104"/>
      <c r="J137" s="98"/>
      <c r="K137" s="55">
        <f t="shared" si="9"/>
        <v>0</v>
      </c>
      <c r="L137" s="249"/>
      <c r="M137" s="251"/>
      <c r="N137" s="251"/>
      <c r="O137" s="82"/>
      <c r="P137" s="250">
        <f t="shared" si="14"/>
        <v>0</v>
      </c>
      <c r="Q137" s="18">
        <f t="shared" si="10"/>
        <v>0</v>
      </c>
      <c r="R137" s="14">
        <f t="shared" si="11"/>
        <v>0</v>
      </c>
      <c r="S137" s="14">
        <f t="shared" si="12"/>
        <v>0</v>
      </c>
      <c r="T137" s="14">
        <f t="shared" si="13"/>
        <v>0</v>
      </c>
    </row>
    <row r="138" spans="1:20" x14ac:dyDescent="0.4">
      <c r="A138" s="101"/>
      <c r="B138" s="102"/>
      <c r="C138" s="103"/>
      <c r="D138" s="123"/>
      <c r="E138" s="81"/>
      <c r="F138" s="245"/>
      <c r="G138" s="193"/>
      <c r="H138" s="194"/>
      <c r="I138" s="104"/>
      <c r="J138" s="98"/>
      <c r="K138" s="55">
        <f t="shared" ref="K138:K201" si="15">SUM(G138:J138)</f>
        <v>0</v>
      </c>
      <c r="L138" s="249"/>
      <c r="M138" s="251"/>
      <c r="N138" s="251"/>
      <c r="O138" s="82"/>
      <c r="P138" s="250">
        <f t="shared" si="14"/>
        <v>0</v>
      </c>
      <c r="Q138" s="18">
        <f t="shared" ref="Q138:Q201" si="16">IFERROR((G138+H138)/($O138*$P138),0)</f>
        <v>0</v>
      </c>
      <c r="R138" s="14">
        <f t="shared" ref="R138:R201" si="17">IFERROR(I138/($O138*$P138),0)</f>
        <v>0</v>
      </c>
      <c r="S138" s="14">
        <f t="shared" ref="S138:S201" si="18">IFERROR(J138/($O138*$P138),0)</f>
        <v>0</v>
      </c>
      <c r="T138" s="14">
        <f t="shared" ref="T138:T201" si="19">SUM(Q138:S138)</f>
        <v>0</v>
      </c>
    </row>
    <row r="139" spans="1:20" x14ac:dyDescent="0.4">
      <c r="A139" s="101"/>
      <c r="B139" s="102"/>
      <c r="C139" s="103"/>
      <c r="D139" s="123"/>
      <c r="E139" s="81"/>
      <c r="F139" s="245"/>
      <c r="G139" s="193"/>
      <c r="H139" s="194"/>
      <c r="I139" s="104"/>
      <c r="J139" s="98"/>
      <c r="K139" s="55">
        <f t="shared" si="15"/>
        <v>0</v>
      </c>
      <c r="L139" s="249"/>
      <c r="M139" s="251"/>
      <c r="N139" s="251"/>
      <c r="O139" s="82"/>
      <c r="P139" s="250">
        <f t="shared" si="14"/>
        <v>0</v>
      </c>
      <c r="Q139" s="18">
        <f t="shared" si="16"/>
        <v>0</v>
      </c>
      <c r="R139" s="14">
        <f t="shared" si="17"/>
        <v>0</v>
      </c>
      <c r="S139" s="14">
        <f t="shared" si="18"/>
        <v>0</v>
      </c>
      <c r="T139" s="14">
        <f t="shared" si="19"/>
        <v>0</v>
      </c>
    </row>
    <row r="140" spans="1:20" x14ac:dyDescent="0.4">
      <c r="A140" s="101"/>
      <c r="B140" s="102"/>
      <c r="C140" s="103"/>
      <c r="D140" s="123"/>
      <c r="E140" s="81"/>
      <c r="F140" s="245"/>
      <c r="G140" s="193"/>
      <c r="H140" s="194"/>
      <c r="I140" s="104"/>
      <c r="J140" s="98"/>
      <c r="K140" s="55">
        <f t="shared" si="15"/>
        <v>0</v>
      </c>
      <c r="L140" s="249"/>
      <c r="M140" s="251"/>
      <c r="N140" s="251"/>
      <c r="O140" s="82"/>
      <c r="P140" s="250">
        <f t="shared" si="14"/>
        <v>0</v>
      </c>
      <c r="Q140" s="18">
        <f t="shared" si="16"/>
        <v>0</v>
      </c>
      <c r="R140" s="14">
        <f t="shared" si="17"/>
        <v>0</v>
      </c>
      <c r="S140" s="14">
        <f t="shared" si="18"/>
        <v>0</v>
      </c>
      <c r="T140" s="14">
        <f t="shared" si="19"/>
        <v>0</v>
      </c>
    </row>
    <row r="141" spans="1:20" x14ac:dyDescent="0.4">
      <c r="A141" s="101"/>
      <c r="B141" s="102"/>
      <c r="C141" s="103"/>
      <c r="D141" s="123"/>
      <c r="E141" s="81"/>
      <c r="F141" s="245"/>
      <c r="G141" s="193"/>
      <c r="H141" s="194"/>
      <c r="I141" s="104"/>
      <c r="J141" s="98"/>
      <c r="K141" s="55">
        <f t="shared" si="15"/>
        <v>0</v>
      </c>
      <c r="L141" s="249"/>
      <c r="M141" s="251"/>
      <c r="N141" s="251"/>
      <c r="O141" s="82"/>
      <c r="P141" s="250">
        <f t="shared" si="14"/>
        <v>0</v>
      </c>
      <c r="Q141" s="18">
        <f t="shared" si="16"/>
        <v>0</v>
      </c>
      <c r="R141" s="14">
        <f t="shared" si="17"/>
        <v>0</v>
      </c>
      <c r="S141" s="14">
        <f t="shared" si="18"/>
        <v>0</v>
      </c>
      <c r="T141" s="14">
        <f t="shared" si="19"/>
        <v>0</v>
      </c>
    </row>
    <row r="142" spans="1:20" x14ac:dyDescent="0.4">
      <c r="A142" s="101"/>
      <c r="B142" s="102"/>
      <c r="C142" s="103"/>
      <c r="D142" s="123"/>
      <c r="E142" s="81"/>
      <c r="F142" s="245"/>
      <c r="G142" s="193"/>
      <c r="H142" s="194"/>
      <c r="I142" s="104"/>
      <c r="J142" s="98"/>
      <c r="K142" s="55">
        <f t="shared" si="15"/>
        <v>0</v>
      </c>
      <c r="L142" s="249"/>
      <c r="M142" s="251"/>
      <c r="N142" s="251"/>
      <c r="O142" s="82"/>
      <c r="P142" s="250">
        <f t="shared" si="14"/>
        <v>0</v>
      </c>
      <c r="Q142" s="18">
        <f t="shared" si="16"/>
        <v>0</v>
      </c>
      <c r="R142" s="14">
        <f t="shared" si="17"/>
        <v>0</v>
      </c>
      <c r="S142" s="14">
        <f t="shared" si="18"/>
        <v>0</v>
      </c>
      <c r="T142" s="14">
        <f t="shared" si="19"/>
        <v>0</v>
      </c>
    </row>
    <row r="143" spans="1:20" x14ac:dyDescent="0.4">
      <c r="A143" s="101"/>
      <c r="B143" s="102"/>
      <c r="C143" s="103"/>
      <c r="D143" s="123"/>
      <c r="E143" s="81"/>
      <c r="F143" s="245"/>
      <c r="G143" s="193"/>
      <c r="H143" s="194"/>
      <c r="I143" s="104"/>
      <c r="J143" s="98"/>
      <c r="K143" s="55">
        <f t="shared" si="15"/>
        <v>0</v>
      </c>
      <c r="L143" s="249"/>
      <c r="M143" s="251"/>
      <c r="N143" s="251"/>
      <c r="O143" s="82"/>
      <c r="P143" s="250">
        <f t="shared" si="14"/>
        <v>0</v>
      </c>
      <c r="Q143" s="18">
        <f t="shared" si="16"/>
        <v>0</v>
      </c>
      <c r="R143" s="14">
        <f t="shared" si="17"/>
        <v>0</v>
      </c>
      <c r="S143" s="14">
        <f t="shared" si="18"/>
        <v>0</v>
      </c>
      <c r="T143" s="14">
        <f t="shared" si="19"/>
        <v>0</v>
      </c>
    </row>
    <row r="144" spans="1:20" x14ac:dyDescent="0.4">
      <c r="A144" s="101"/>
      <c r="B144" s="102"/>
      <c r="C144" s="103"/>
      <c r="D144" s="123"/>
      <c r="E144" s="81"/>
      <c r="F144" s="245"/>
      <c r="G144" s="193"/>
      <c r="H144" s="194"/>
      <c r="I144" s="104"/>
      <c r="J144" s="98"/>
      <c r="K144" s="55">
        <f t="shared" si="15"/>
        <v>0</v>
      </c>
      <c r="L144" s="249"/>
      <c r="M144" s="251"/>
      <c r="N144" s="251"/>
      <c r="O144" s="82"/>
      <c r="P144" s="250">
        <f t="shared" si="14"/>
        <v>0</v>
      </c>
      <c r="Q144" s="18">
        <f t="shared" si="16"/>
        <v>0</v>
      </c>
      <c r="R144" s="14">
        <f t="shared" si="17"/>
        <v>0</v>
      </c>
      <c r="S144" s="14">
        <f t="shared" si="18"/>
        <v>0</v>
      </c>
      <c r="T144" s="14">
        <f t="shared" si="19"/>
        <v>0</v>
      </c>
    </row>
    <row r="145" spans="1:20" x14ac:dyDescent="0.4">
      <c r="A145" s="101"/>
      <c r="B145" s="102"/>
      <c r="C145" s="103"/>
      <c r="D145" s="123"/>
      <c r="E145" s="81"/>
      <c r="F145" s="245"/>
      <c r="G145" s="193"/>
      <c r="H145" s="194"/>
      <c r="I145" s="104"/>
      <c r="J145" s="98"/>
      <c r="K145" s="55">
        <f t="shared" si="15"/>
        <v>0</v>
      </c>
      <c r="L145" s="249"/>
      <c r="M145" s="251"/>
      <c r="N145" s="251"/>
      <c r="O145" s="82"/>
      <c r="P145" s="250">
        <f t="shared" si="14"/>
        <v>0</v>
      </c>
      <c r="Q145" s="18">
        <f t="shared" si="16"/>
        <v>0</v>
      </c>
      <c r="R145" s="14">
        <f t="shared" si="17"/>
        <v>0</v>
      </c>
      <c r="S145" s="14">
        <f t="shared" si="18"/>
        <v>0</v>
      </c>
      <c r="T145" s="14">
        <f t="shared" si="19"/>
        <v>0</v>
      </c>
    </row>
    <row r="146" spans="1:20" x14ac:dyDescent="0.4">
      <c r="A146" s="101"/>
      <c r="B146" s="102"/>
      <c r="C146" s="103"/>
      <c r="D146" s="123"/>
      <c r="E146" s="81"/>
      <c r="F146" s="245"/>
      <c r="G146" s="193"/>
      <c r="H146" s="194"/>
      <c r="I146" s="104"/>
      <c r="J146" s="98"/>
      <c r="K146" s="55">
        <f t="shared" si="15"/>
        <v>0</v>
      </c>
      <c r="L146" s="249"/>
      <c r="M146" s="251"/>
      <c r="N146" s="251"/>
      <c r="O146" s="82"/>
      <c r="P146" s="250">
        <f t="shared" si="14"/>
        <v>0</v>
      </c>
      <c r="Q146" s="18">
        <f t="shared" si="16"/>
        <v>0</v>
      </c>
      <c r="R146" s="14">
        <f t="shared" si="17"/>
        <v>0</v>
      </c>
      <c r="S146" s="14">
        <f t="shared" si="18"/>
        <v>0</v>
      </c>
      <c r="T146" s="14">
        <f t="shared" si="19"/>
        <v>0</v>
      </c>
    </row>
    <row r="147" spans="1:20" x14ac:dyDescent="0.4">
      <c r="A147" s="101"/>
      <c r="B147" s="102"/>
      <c r="C147" s="103"/>
      <c r="D147" s="123"/>
      <c r="E147" s="81"/>
      <c r="F147" s="245"/>
      <c r="G147" s="193"/>
      <c r="H147" s="194"/>
      <c r="I147" s="104"/>
      <c r="J147" s="98"/>
      <c r="K147" s="55">
        <f t="shared" si="15"/>
        <v>0</v>
      </c>
      <c r="L147" s="249"/>
      <c r="M147" s="251"/>
      <c r="N147" s="251"/>
      <c r="O147" s="82"/>
      <c r="P147" s="250">
        <f t="shared" si="14"/>
        <v>0</v>
      </c>
      <c r="Q147" s="18">
        <f t="shared" si="16"/>
        <v>0</v>
      </c>
      <c r="R147" s="14">
        <f t="shared" si="17"/>
        <v>0</v>
      </c>
      <c r="S147" s="14">
        <f t="shared" si="18"/>
        <v>0</v>
      </c>
      <c r="T147" s="14">
        <f t="shared" si="19"/>
        <v>0</v>
      </c>
    </row>
    <row r="148" spans="1:20" x14ac:dyDescent="0.4">
      <c r="A148" s="101"/>
      <c r="B148" s="102"/>
      <c r="C148" s="103"/>
      <c r="D148" s="123"/>
      <c r="E148" s="81"/>
      <c r="F148" s="245"/>
      <c r="G148" s="193"/>
      <c r="H148" s="194"/>
      <c r="I148" s="104"/>
      <c r="J148" s="98"/>
      <c r="K148" s="55">
        <f t="shared" si="15"/>
        <v>0</v>
      </c>
      <c r="L148" s="249"/>
      <c r="M148" s="251"/>
      <c r="N148" s="251"/>
      <c r="O148" s="82"/>
      <c r="P148" s="250">
        <f t="shared" si="14"/>
        <v>0</v>
      </c>
      <c r="Q148" s="18">
        <f t="shared" si="16"/>
        <v>0</v>
      </c>
      <c r="R148" s="14">
        <f t="shared" si="17"/>
        <v>0</v>
      </c>
      <c r="S148" s="14">
        <f t="shared" si="18"/>
        <v>0</v>
      </c>
      <c r="T148" s="14">
        <f t="shared" si="19"/>
        <v>0</v>
      </c>
    </row>
    <row r="149" spans="1:20" x14ac:dyDescent="0.4">
      <c r="A149" s="101"/>
      <c r="B149" s="102"/>
      <c r="C149" s="103"/>
      <c r="D149" s="123"/>
      <c r="E149" s="81"/>
      <c r="F149" s="245"/>
      <c r="G149" s="193"/>
      <c r="H149" s="194"/>
      <c r="I149" s="104"/>
      <c r="J149" s="98"/>
      <c r="K149" s="55">
        <f t="shared" si="15"/>
        <v>0</v>
      </c>
      <c r="L149" s="249"/>
      <c r="M149" s="251"/>
      <c r="N149" s="251"/>
      <c r="O149" s="82"/>
      <c r="P149" s="250">
        <f t="shared" ref="P149:P208" si="20">M149</f>
        <v>0</v>
      </c>
      <c r="Q149" s="18">
        <f t="shared" si="16"/>
        <v>0</v>
      </c>
      <c r="R149" s="14">
        <f t="shared" si="17"/>
        <v>0</v>
      </c>
      <c r="S149" s="14">
        <f t="shared" si="18"/>
        <v>0</v>
      </c>
      <c r="T149" s="14">
        <f t="shared" si="19"/>
        <v>0</v>
      </c>
    </row>
    <row r="150" spans="1:20" x14ac:dyDescent="0.4">
      <c r="A150" s="101"/>
      <c r="B150" s="102"/>
      <c r="C150" s="103"/>
      <c r="D150" s="123"/>
      <c r="E150" s="81"/>
      <c r="F150" s="245"/>
      <c r="G150" s="193"/>
      <c r="H150" s="194"/>
      <c r="I150" s="104"/>
      <c r="J150" s="98"/>
      <c r="K150" s="55">
        <f t="shared" si="15"/>
        <v>0</v>
      </c>
      <c r="L150" s="249"/>
      <c r="M150" s="251"/>
      <c r="N150" s="251"/>
      <c r="O150" s="82"/>
      <c r="P150" s="250">
        <f t="shared" si="20"/>
        <v>0</v>
      </c>
      <c r="Q150" s="18">
        <f t="shared" si="16"/>
        <v>0</v>
      </c>
      <c r="R150" s="14">
        <f t="shared" si="17"/>
        <v>0</v>
      </c>
      <c r="S150" s="14">
        <f t="shared" si="18"/>
        <v>0</v>
      </c>
      <c r="T150" s="14">
        <f t="shared" si="19"/>
        <v>0</v>
      </c>
    </row>
    <row r="151" spans="1:20" x14ac:dyDescent="0.4">
      <c r="A151" s="101"/>
      <c r="B151" s="102"/>
      <c r="C151" s="103"/>
      <c r="D151" s="123"/>
      <c r="E151" s="81"/>
      <c r="F151" s="245"/>
      <c r="G151" s="193"/>
      <c r="H151" s="194"/>
      <c r="I151" s="104"/>
      <c r="J151" s="98"/>
      <c r="K151" s="55">
        <f t="shared" si="15"/>
        <v>0</v>
      </c>
      <c r="L151" s="249"/>
      <c r="M151" s="251"/>
      <c r="N151" s="251"/>
      <c r="O151" s="82"/>
      <c r="P151" s="250">
        <f t="shared" si="20"/>
        <v>0</v>
      </c>
      <c r="Q151" s="18">
        <f t="shared" si="16"/>
        <v>0</v>
      </c>
      <c r="R151" s="14">
        <f t="shared" si="17"/>
        <v>0</v>
      </c>
      <c r="S151" s="14">
        <f t="shared" si="18"/>
        <v>0</v>
      </c>
      <c r="T151" s="14">
        <f t="shared" si="19"/>
        <v>0</v>
      </c>
    </row>
    <row r="152" spans="1:20" x14ac:dyDescent="0.4">
      <c r="A152" s="101"/>
      <c r="B152" s="102"/>
      <c r="C152" s="103"/>
      <c r="D152" s="123"/>
      <c r="E152" s="81"/>
      <c r="F152" s="245"/>
      <c r="G152" s="193"/>
      <c r="H152" s="194"/>
      <c r="I152" s="104"/>
      <c r="J152" s="98"/>
      <c r="K152" s="55">
        <f t="shared" si="15"/>
        <v>0</v>
      </c>
      <c r="L152" s="249"/>
      <c r="M152" s="251"/>
      <c r="N152" s="251"/>
      <c r="O152" s="82"/>
      <c r="P152" s="250">
        <f t="shared" si="20"/>
        <v>0</v>
      </c>
      <c r="Q152" s="18">
        <f t="shared" si="16"/>
        <v>0</v>
      </c>
      <c r="R152" s="14">
        <f t="shared" si="17"/>
        <v>0</v>
      </c>
      <c r="S152" s="14">
        <f t="shared" si="18"/>
        <v>0</v>
      </c>
      <c r="T152" s="14">
        <f t="shared" si="19"/>
        <v>0</v>
      </c>
    </row>
    <row r="153" spans="1:20" x14ac:dyDescent="0.4">
      <c r="A153" s="101"/>
      <c r="B153" s="102"/>
      <c r="C153" s="103"/>
      <c r="D153" s="123"/>
      <c r="E153" s="81"/>
      <c r="F153" s="245"/>
      <c r="G153" s="193"/>
      <c r="H153" s="194"/>
      <c r="I153" s="104"/>
      <c r="J153" s="98"/>
      <c r="K153" s="55">
        <f t="shared" si="15"/>
        <v>0</v>
      </c>
      <c r="L153" s="249"/>
      <c r="M153" s="251"/>
      <c r="N153" s="251"/>
      <c r="O153" s="82"/>
      <c r="P153" s="250">
        <f t="shared" si="20"/>
        <v>0</v>
      </c>
      <c r="Q153" s="18">
        <f t="shared" si="16"/>
        <v>0</v>
      </c>
      <c r="R153" s="14">
        <f t="shared" si="17"/>
        <v>0</v>
      </c>
      <c r="S153" s="14">
        <f t="shared" si="18"/>
        <v>0</v>
      </c>
      <c r="T153" s="14">
        <f t="shared" si="19"/>
        <v>0</v>
      </c>
    </row>
    <row r="154" spans="1:20" x14ac:dyDescent="0.4">
      <c r="A154" s="101"/>
      <c r="B154" s="102"/>
      <c r="C154" s="103"/>
      <c r="D154" s="123"/>
      <c r="E154" s="81"/>
      <c r="F154" s="245"/>
      <c r="G154" s="193"/>
      <c r="H154" s="194"/>
      <c r="I154" s="104"/>
      <c r="J154" s="98"/>
      <c r="K154" s="55">
        <f t="shared" si="15"/>
        <v>0</v>
      </c>
      <c r="L154" s="249"/>
      <c r="M154" s="251"/>
      <c r="N154" s="251"/>
      <c r="O154" s="82"/>
      <c r="P154" s="250">
        <f t="shared" si="20"/>
        <v>0</v>
      </c>
      <c r="Q154" s="18">
        <f t="shared" si="16"/>
        <v>0</v>
      </c>
      <c r="R154" s="14">
        <f t="shared" si="17"/>
        <v>0</v>
      </c>
      <c r="S154" s="14">
        <f t="shared" si="18"/>
        <v>0</v>
      </c>
      <c r="T154" s="14">
        <f t="shared" si="19"/>
        <v>0</v>
      </c>
    </row>
    <row r="155" spans="1:20" x14ac:dyDescent="0.4">
      <c r="A155" s="101"/>
      <c r="B155" s="102"/>
      <c r="C155" s="103"/>
      <c r="D155" s="123"/>
      <c r="E155" s="81"/>
      <c r="F155" s="245"/>
      <c r="G155" s="193"/>
      <c r="H155" s="194"/>
      <c r="I155" s="104"/>
      <c r="J155" s="98"/>
      <c r="K155" s="55">
        <f t="shared" si="15"/>
        <v>0</v>
      </c>
      <c r="L155" s="249"/>
      <c r="M155" s="251"/>
      <c r="N155" s="251"/>
      <c r="O155" s="82"/>
      <c r="P155" s="250">
        <f t="shared" si="20"/>
        <v>0</v>
      </c>
      <c r="Q155" s="18">
        <f t="shared" si="16"/>
        <v>0</v>
      </c>
      <c r="R155" s="14">
        <f t="shared" si="17"/>
        <v>0</v>
      </c>
      <c r="S155" s="14">
        <f t="shared" si="18"/>
        <v>0</v>
      </c>
      <c r="T155" s="14">
        <f t="shared" si="19"/>
        <v>0</v>
      </c>
    </row>
    <row r="156" spans="1:20" x14ac:dyDescent="0.4">
      <c r="A156" s="101"/>
      <c r="B156" s="102"/>
      <c r="C156" s="103"/>
      <c r="D156" s="123"/>
      <c r="E156" s="81"/>
      <c r="F156" s="245"/>
      <c r="G156" s="193"/>
      <c r="H156" s="194"/>
      <c r="I156" s="104"/>
      <c r="J156" s="98"/>
      <c r="K156" s="55">
        <f t="shared" si="15"/>
        <v>0</v>
      </c>
      <c r="L156" s="249"/>
      <c r="M156" s="251"/>
      <c r="N156" s="251"/>
      <c r="O156" s="82"/>
      <c r="P156" s="250">
        <f t="shared" si="20"/>
        <v>0</v>
      </c>
      <c r="Q156" s="18">
        <f t="shared" si="16"/>
        <v>0</v>
      </c>
      <c r="R156" s="14">
        <f t="shared" si="17"/>
        <v>0</v>
      </c>
      <c r="S156" s="14">
        <f t="shared" si="18"/>
        <v>0</v>
      </c>
      <c r="T156" s="14">
        <f t="shared" si="19"/>
        <v>0</v>
      </c>
    </row>
    <row r="157" spans="1:20" x14ac:dyDescent="0.4">
      <c r="A157" s="101"/>
      <c r="B157" s="102"/>
      <c r="C157" s="103"/>
      <c r="D157" s="123"/>
      <c r="E157" s="81"/>
      <c r="F157" s="245"/>
      <c r="G157" s="193"/>
      <c r="H157" s="194"/>
      <c r="I157" s="104"/>
      <c r="J157" s="98"/>
      <c r="K157" s="55">
        <f t="shared" si="15"/>
        <v>0</v>
      </c>
      <c r="L157" s="249"/>
      <c r="M157" s="251"/>
      <c r="N157" s="251"/>
      <c r="O157" s="82"/>
      <c r="P157" s="250">
        <f t="shared" si="20"/>
        <v>0</v>
      </c>
      <c r="Q157" s="18">
        <f t="shared" si="16"/>
        <v>0</v>
      </c>
      <c r="R157" s="14">
        <f t="shared" si="17"/>
        <v>0</v>
      </c>
      <c r="S157" s="14">
        <f t="shared" si="18"/>
        <v>0</v>
      </c>
      <c r="T157" s="14">
        <f t="shared" si="19"/>
        <v>0</v>
      </c>
    </row>
    <row r="158" spans="1:20" x14ac:dyDescent="0.4">
      <c r="A158" s="101"/>
      <c r="B158" s="102"/>
      <c r="C158" s="103"/>
      <c r="D158" s="123"/>
      <c r="E158" s="81"/>
      <c r="F158" s="245"/>
      <c r="G158" s="193"/>
      <c r="H158" s="194"/>
      <c r="I158" s="104"/>
      <c r="J158" s="98"/>
      <c r="K158" s="55">
        <f t="shared" si="15"/>
        <v>0</v>
      </c>
      <c r="L158" s="249"/>
      <c r="M158" s="251"/>
      <c r="N158" s="251"/>
      <c r="O158" s="82"/>
      <c r="P158" s="250">
        <f t="shared" si="20"/>
        <v>0</v>
      </c>
      <c r="Q158" s="18">
        <f t="shared" si="16"/>
        <v>0</v>
      </c>
      <c r="R158" s="14">
        <f t="shared" si="17"/>
        <v>0</v>
      </c>
      <c r="S158" s="14">
        <f t="shared" si="18"/>
        <v>0</v>
      </c>
      <c r="T158" s="14">
        <f t="shared" si="19"/>
        <v>0</v>
      </c>
    </row>
    <row r="159" spans="1:20" x14ac:dyDescent="0.4">
      <c r="A159" s="101"/>
      <c r="B159" s="102"/>
      <c r="C159" s="103"/>
      <c r="D159" s="123"/>
      <c r="E159" s="81"/>
      <c r="F159" s="245"/>
      <c r="G159" s="193"/>
      <c r="H159" s="194"/>
      <c r="I159" s="104"/>
      <c r="J159" s="98"/>
      <c r="K159" s="55">
        <f t="shared" si="15"/>
        <v>0</v>
      </c>
      <c r="L159" s="249"/>
      <c r="M159" s="251"/>
      <c r="N159" s="251"/>
      <c r="O159" s="82"/>
      <c r="P159" s="250">
        <f t="shared" si="20"/>
        <v>0</v>
      </c>
      <c r="Q159" s="18">
        <f t="shared" si="16"/>
        <v>0</v>
      </c>
      <c r="R159" s="14">
        <f t="shared" si="17"/>
        <v>0</v>
      </c>
      <c r="S159" s="14">
        <f t="shared" si="18"/>
        <v>0</v>
      </c>
      <c r="T159" s="14">
        <f t="shared" si="19"/>
        <v>0</v>
      </c>
    </row>
    <row r="160" spans="1:20" x14ac:dyDescent="0.4">
      <c r="A160" s="101"/>
      <c r="B160" s="102"/>
      <c r="C160" s="103"/>
      <c r="D160" s="123"/>
      <c r="E160" s="81"/>
      <c r="F160" s="245"/>
      <c r="G160" s="193"/>
      <c r="H160" s="194"/>
      <c r="I160" s="104"/>
      <c r="J160" s="98"/>
      <c r="K160" s="55">
        <f t="shared" si="15"/>
        <v>0</v>
      </c>
      <c r="L160" s="249"/>
      <c r="M160" s="251"/>
      <c r="N160" s="251"/>
      <c r="O160" s="82"/>
      <c r="P160" s="250">
        <f t="shared" si="20"/>
        <v>0</v>
      </c>
      <c r="Q160" s="18">
        <f t="shared" si="16"/>
        <v>0</v>
      </c>
      <c r="R160" s="14">
        <f t="shared" si="17"/>
        <v>0</v>
      </c>
      <c r="S160" s="14">
        <f t="shared" si="18"/>
        <v>0</v>
      </c>
      <c r="T160" s="14">
        <f t="shared" si="19"/>
        <v>0</v>
      </c>
    </row>
    <row r="161" spans="1:20" x14ac:dyDescent="0.4">
      <c r="A161" s="101"/>
      <c r="B161" s="102"/>
      <c r="C161" s="103"/>
      <c r="D161" s="123"/>
      <c r="E161" s="81"/>
      <c r="F161" s="245"/>
      <c r="G161" s="193"/>
      <c r="H161" s="194"/>
      <c r="I161" s="104"/>
      <c r="J161" s="98"/>
      <c r="K161" s="55">
        <f t="shared" si="15"/>
        <v>0</v>
      </c>
      <c r="L161" s="249"/>
      <c r="M161" s="251"/>
      <c r="N161" s="251"/>
      <c r="O161" s="82"/>
      <c r="P161" s="250">
        <f t="shared" si="20"/>
        <v>0</v>
      </c>
      <c r="Q161" s="18">
        <f t="shared" si="16"/>
        <v>0</v>
      </c>
      <c r="R161" s="14">
        <f t="shared" si="17"/>
        <v>0</v>
      </c>
      <c r="S161" s="14">
        <f t="shared" si="18"/>
        <v>0</v>
      </c>
      <c r="T161" s="14">
        <f t="shared" si="19"/>
        <v>0</v>
      </c>
    </row>
    <row r="162" spans="1:20" x14ac:dyDescent="0.4">
      <c r="A162" s="101"/>
      <c r="B162" s="102"/>
      <c r="C162" s="103"/>
      <c r="D162" s="123"/>
      <c r="E162" s="81"/>
      <c r="F162" s="245"/>
      <c r="G162" s="193"/>
      <c r="H162" s="194"/>
      <c r="I162" s="104"/>
      <c r="J162" s="98"/>
      <c r="K162" s="55">
        <f t="shared" si="15"/>
        <v>0</v>
      </c>
      <c r="L162" s="249"/>
      <c r="M162" s="251"/>
      <c r="N162" s="251"/>
      <c r="O162" s="82"/>
      <c r="P162" s="250">
        <f t="shared" si="20"/>
        <v>0</v>
      </c>
      <c r="Q162" s="18">
        <f t="shared" si="16"/>
        <v>0</v>
      </c>
      <c r="R162" s="14">
        <f t="shared" si="17"/>
        <v>0</v>
      </c>
      <c r="S162" s="14">
        <f t="shared" si="18"/>
        <v>0</v>
      </c>
      <c r="T162" s="14">
        <f t="shared" si="19"/>
        <v>0</v>
      </c>
    </row>
    <row r="163" spans="1:20" x14ac:dyDescent="0.4">
      <c r="A163" s="101"/>
      <c r="B163" s="102"/>
      <c r="C163" s="103"/>
      <c r="D163" s="123"/>
      <c r="E163" s="81"/>
      <c r="F163" s="245"/>
      <c r="G163" s="193"/>
      <c r="H163" s="194"/>
      <c r="I163" s="104"/>
      <c r="J163" s="98"/>
      <c r="K163" s="55">
        <f t="shared" si="15"/>
        <v>0</v>
      </c>
      <c r="L163" s="249"/>
      <c r="M163" s="251"/>
      <c r="N163" s="251"/>
      <c r="O163" s="82"/>
      <c r="P163" s="250">
        <f t="shared" si="20"/>
        <v>0</v>
      </c>
      <c r="Q163" s="18">
        <f t="shared" si="16"/>
        <v>0</v>
      </c>
      <c r="R163" s="14">
        <f t="shared" si="17"/>
        <v>0</v>
      </c>
      <c r="S163" s="14">
        <f t="shared" si="18"/>
        <v>0</v>
      </c>
      <c r="T163" s="14">
        <f t="shared" si="19"/>
        <v>0</v>
      </c>
    </row>
    <row r="164" spans="1:20" x14ac:dyDescent="0.4">
      <c r="A164" s="101"/>
      <c r="B164" s="102"/>
      <c r="C164" s="103"/>
      <c r="D164" s="123"/>
      <c r="E164" s="81"/>
      <c r="F164" s="245"/>
      <c r="G164" s="193"/>
      <c r="H164" s="194"/>
      <c r="I164" s="104"/>
      <c r="J164" s="98"/>
      <c r="K164" s="55">
        <f t="shared" si="15"/>
        <v>0</v>
      </c>
      <c r="L164" s="249"/>
      <c r="M164" s="251"/>
      <c r="N164" s="251"/>
      <c r="O164" s="82"/>
      <c r="P164" s="250">
        <f t="shared" si="20"/>
        <v>0</v>
      </c>
      <c r="Q164" s="18">
        <f t="shared" si="16"/>
        <v>0</v>
      </c>
      <c r="R164" s="14">
        <f t="shared" si="17"/>
        <v>0</v>
      </c>
      <c r="S164" s="14">
        <f t="shared" si="18"/>
        <v>0</v>
      </c>
      <c r="T164" s="14">
        <f t="shared" si="19"/>
        <v>0</v>
      </c>
    </row>
    <row r="165" spans="1:20" x14ac:dyDescent="0.4">
      <c r="A165" s="101"/>
      <c r="B165" s="102"/>
      <c r="C165" s="103"/>
      <c r="D165" s="123"/>
      <c r="E165" s="81"/>
      <c r="F165" s="245"/>
      <c r="G165" s="193"/>
      <c r="H165" s="194"/>
      <c r="I165" s="104"/>
      <c r="J165" s="98"/>
      <c r="K165" s="55">
        <f t="shared" si="15"/>
        <v>0</v>
      </c>
      <c r="L165" s="249"/>
      <c r="M165" s="251"/>
      <c r="N165" s="251"/>
      <c r="O165" s="82"/>
      <c r="P165" s="250">
        <f t="shared" si="20"/>
        <v>0</v>
      </c>
      <c r="Q165" s="18">
        <f t="shared" si="16"/>
        <v>0</v>
      </c>
      <c r="R165" s="14">
        <f t="shared" si="17"/>
        <v>0</v>
      </c>
      <c r="S165" s="14">
        <f t="shared" si="18"/>
        <v>0</v>
      </c>
      <c r="T165" s="14">
        <f t="shared" si="19"/>
        <v>0</v>
      </c>
    </row>
    <row r="166" spans="1:20" x14ac:dyDescent="0.4">
      <c r="A166" s="101"/>
      <c r="B166" s="102"/>
      <c r="C166" s="103"/>
      <c r="D166" s="123"/>
      <c r="E166" s="81"/>
      <c r="F166" s="245"/>
      <c r="G166" s="193"/>
      <c r="H166" s="194"/>
      <c r="I166" s="104"/>
      <c r="J166" s="98"/>
      <c r="K166" s="55">
        <f t="shared" si="15"/>
        <v>0</v>
      </c>
      <c r="L166" s="249"/>
      <c r="M166" s="251"/>
      <c r="N166" s="251"/>
      <c r="O166" s="82"/>
      <c r="P166" s="250">
        <f t="shared" si="20"/>
        <v>0</v>
      </c>
      <c r="Q166" s="18">
        <f t="shared" si="16"/>
        <v>0</v>
      </c>
      <c r="R166" s="14">
        <f t="shared" si="17"/>
        <v>0</v>
      </c>
      <c r="S166" s="14">
        <f t="shared" si="18"/>
        <v>0</v>
      </c>
      <c r="T166" s="14">
        <f t="shared" si="19"/>
        <v>0</v>
      </c>
    </row>
    <row r="167" spans="1:20" x14ac:dyDescent="0.4">
      <c r="A167" s="101"/>
      <c r="B167" s="102"/>
      <c r="C167" s="103"/>
      <c r="D167" s="123"/>
      <c r="E167" s="81"/>
      <c r="F167" s="245"/>
      <c r="G167" s="193"/>
      <c r="H167" s="194"/>
      <c r="I167" s="104"/>
      <c r="J167" s="98"/>
      <c r="K167" s="55">
        <f t="shared" si="15"/>
        <v>0</v>
      </c>
      <c r="L167" s="249"/>
      <c r="M167" s="251"/>
      <c r="N167" s="251"/>
      <c r="O167" s="82"/>
      <c r="P167" s="250">
        <f t="shared" si="20"/>
        <v>0</v>
      </c>
      <c r="Q167" s="18">
        <f t="shared" si="16"/>
        <v>0</v>
      </c>
      <c r="R167" s="14">
        <f t="shared" si="17"/>
        <v>0</v>
      </c>
      <c r="S167" s="14">
        <f t="shared" si="18"/>
        <v>0</v>
      </c>
      <c r="T167" s="14">
        <f t="shared" si="19"/>
        <v>0</v>
      </c>
    </row>
    <row r="168" spans="1:20" x14ac:dyDescent="0.4">
      <c r="A168" s="101"/>
      <c r="B168" s="102"/>
      <c r="C168" s="103"/>
      <c r="D168" s="123"/>
      <c r="E168" s="81"/>
      <c r="F168" s="245"/>
      <c r="G168" s="193"/>
      <c r="H168" s="194"/>
      <c r="I168" s="104"/>
      <c r="J168" s="98"/>
      <c r="K168" s="55">
        <f t="shared" si="15"/>
        <v>0</v>
      </c>
      <c r="L168" s="249"/>
      <c r="M168" s="251"/>
      <c r="N168" s="251"/>
      <c r="O168" s="82"/>
      <c r="P168" s="250">
        <f t="shared" si="20"/>
        <v>0</v>
      </c>
      <c r="Q168" s="18">
        <f t="shared" si="16"/>
        <v>0</v>
      </c>
      <c r="R168" s="14">
        <f t="shared" si="17"/>
        <v>0</v>
      </c>
      <c r="S168" s="14">
        <f t="shared" si="18"/>
        <v>0</v>
      </c>
      <c r="T168" s="14">
        <f t="shared" si="19"/>
        <v>0</v>
      </c>
    </row>
    <row r="169" spans="1:20" x14ac:dyDescent="0.4">
      <c r="A169" s="101"/>
      <c r="B169" s="102"/>
      <c r="C169" s="103"/>
      <c r="D169" s="123"/>
      <c r="E169" s="81"/>
      <c r="F169" s="245"/>
      <c r="G169" s="193"/>
      <c r="H169" s="194"/>
      <c r="I169" s="104"/>
      <c r="J169" s="98"/>
      <c r="K169" s="55">
        <f t="shared" si="15"/>
        <v>0</v>
      </c>
      <c r="L169" s="249"/>
      <c r="M169" s="251"/>
      <c r="N169" s="251"/>
      <c r="O169" s="82"/>
      <c r="P169" s="250">
        <f t="shared" si="20"/>
        <v>0</v>
      </c>
      <c r="Q169" s="18">
        <f t="shared" si="16"/>
        <v>0</v>
      </c>
      <c r="R169" s="14">
        <f t="shared" si="17"/>
        <v>0</v>
      </c>
      <c r="S169" s="14">
        <f t="shared" si="18"/>
        <v>0</v>
      </c>
      <c r="T169" s="14">
        <f t="shared" si="19"/>
        <v>0</v>
      </c>
    </row>
    <row r="170" spans="1:20" x14ac:dyDescent="0.4">
      <c r="A170" s="101"/>
      <c r="B170" s="102"/>
      <c r="C170" s="103"/>
      <c r="D170" s="123"/>
      <c r="E170" s="81"/>
      <c r="F170" s="245"/>
      <c r="G170" s="193"/>
      <c r="H170" s="194"/>
      <c r="I170" s="104"/>
      <c r="J170" s="98"/>
      <c r="K170" s="55">
        <f t="shared" si="15"/>
        <v>0</v>
      </c>
      <c r="L170" s="249"/>
      <c r="M170" s="251"/>
      <c r="N170" s="251"/>
      <c r="O170" s="82"/>
      <c r="P170" s="250">
        <f t="shared" si="20"/>
        <v>0</v>
      </c>
      <c r="Q170" s="18">
        <f t="shared" si="16"/>
        <v>0</v>
      </c>
      <c r="R170" s="14">
        <f t="shared" si="17"/>
        <v>0</v>
      </c>
      <c r="S170" s="14">
        <f t="shared" si="18"/>
        <v>0</v>
      </c>
      <c r="T170" s="14">
        <f t="shared" si="19"/>
        <v>0</v>
      </c>
    </row>
    <row r="171" spans="1:20" x14ac:dyDescent="0.4">
      <c r="A171" s="101"/>
      <c r="B171" s="102"/>
      <c r="C171" s="103"/>
      <c r="D171" s="123"/>
      <c r="E171" s="81"/>
      <c r="F171" s="245"/>
      <c r="G171" s="193"/>
      <c r="H171" s="194"/>
      <c r="I171" s="104"/>
      <c r="J171" s="98"/>
      <c r="K171" s="55">
        <f t="shared" si="15"/>
        <v>0</v>
      </c>
      <c r="L171" s="249"/>
      <c r="M171" s="251"/>
      <c r="N171" s="251"/>
      <c r="O171" s="82"/>
      <c r="P171" s="250">
        <f t="shared" si="20"/>
        <v>0</v>
      </c>
      <c r="Q171" s="18">
        <f t="shared" si="16"/>
        <v>0</v>
      </c>
      <c r="R171" s="14">
        <f t="shared" si="17"/>
        <v>0</v>
      </c>
      <c r="S171" s="14">
        <f t="shared" si="18"/>
        <v>0</v>
      </c>
      <c r="T171" s="14">
        <f t="shared" si="19"/>
        <v>0</v>
      </c>
    </row>
    <row r="172" spans="1:20" x14ac:dyDescent="0.4">
      <c r="A172" s="101"/>
      <c r="B172" s="102"/>
      <c r="C172" s="103"/>
      <c r="D172" s="123"/>
      <c r="E172" s="81"/>
      <c r="F172" s="245"/>
      <c r="G172" s="193"/>
      <c r="H172" s="194"/>
      <c r="I172" s="104"/>
      <c r="J172" s="98"/>
      <c r="K172" s="55">
        <f t="shared" si="15"/>
        <v>0</v>
      </c>
      <c r="L172" s="249"/>
      <c r="M172" s="251"/>
      <c r="N172" s="251"/>
      <c r="O172" s="82"/>
      <c r="P172" s="250">
        <f t="shared" si="20"/>
        <v>0</v>
      </c>
      <c r="Q172" s="18">
        <f t="shared" si="16"/>
        <v>0</v>
      </c>
      <c r="R172" s="14">
        <f t="shared" si="17"/>
        <v>0</v>
      </c>
      <c r="S172" s="14">
        <f t="shared" si="18"/>
        <v>0</v>
      </c>
      <c r="T172" s="14">
        <f t="shared" si="19"/>
        <v>0</v>
      </c>
    </row>
    <row r="173" spans="1:20" x14ac:dyDescent="0.4">
      <c r="A173" s="101"/>
      <c r="B173" s="102"/>
      <c r="C173" s="103"/>
      <c r="D173" s="123"/>
      <c r="E173" s="81"/>
      <c r="F173" s="245"/>
      <c r="G173" s="193"/>
      <c r="H173" s="194"/>
      <c r="I173" s="104"/>
      <c r="J173" s="98"/>
      <c r="K173" s="55">
        <f t="shared" si="15"/>
        <v>0</v>
      </c>
      <c r="L173" s="249"/>
      <c r="M173" s="251"/>
      <c r="N173" s="251"/>
      <c r="O173" s="82"/>
      <c r="P173" s="250">
        <f t="shared" si="20"/>
        <v>0</v>
      </c>
      <c r="Q173" s="18">
        <f t="shared" si="16"/>
        <v>0</v>
      </c>
      <c r="R173" s="14">
        <f t="shared" si="17"/>
        <v>0</v>
      </c>
      <c r="S173" s="14">
        <f t="shared" si="18"/>
        <v>0</v>
      </c>
      <c r="T173" s="14">
        <f t="shared" si="19"/>
        <v>0</v>
      </c>
    </row>
    <row r="174" spans="1:20" x14ac:dyDescent="0.4">
      <c r="A174" s="101"/>
      <c r="B174" s="102"/>
      <c r="C174" s="103"/>
      <c r="D174" s="123"/>
      <c r="E174" s="81"/>
      <c r="F174" s="245"/>
      <c r="G174" s="193"/>
      <c r="H174" s="194"/>
      <c r="I174" s="104"/>
      <c r="J174" s="98"/>
      <c r="K174" s="55">
        <f t="shared" si="15"/>
        <v>0</v>
      </c>
      <c r="L174" s="249"/>
      <c r="M174" s="251"/>
      <c r="N174" s="251"/>
      <c r="O174" s="82"/>
      <c r="P174" s="250">
        <f t="shared" si="20"/>
        <v>0</v>
      </c>
      <c r="Q174" s="18">
        <f t="shared" si="16"/>
        <v>0</v>
      </c>
      <c r="R174" s="14">
        <f t="shared" si="17"/>
        <v>0</v>
      </c>
      <c r="S174" s="14">
        <f t="shared" si="18"/>
        <v>0</v>
      </c>
      <c r="T174" s="14">
        <f t="shared" si="19"/>
        <v>0</v>
      </c>
    </row>
    <row r="175" spans="1:20" x14ac:dyDescent="0.4">
      <c r="A175" s="101"/>
      <c r="B175" s="102"/>
      <c r="C175" s="103"/>
      <c r="D175" s="123"/>
      <c r="E175" s="81"/>
      <c r="F175" s="245"/>
      <c r="G175" s="193"/>
      <c r="H175" s="194"/>
      <c r="I175" s="104"/>
      <c r="J175" s="98"/>
      <c r="K175" s="55">
        <f t="shared" si="15"/>
        <v>0</v>
      </c>
      <c r="L175" s="249"/>
      <c r="M175" s="251"/>
      <c r="N175" s="251"/>
      <c r="O175" s="82"/>
      <c r="P175" s="250">
        <f t="shared" si="20"/>
        <v>0</v>
      </c>
      <c r="Q175" s="18">
        <f t="shared" si="16"/>
        <v>0</v>
      </c>
      <c r="R175" s="14">
        <f t="shared" si="17"/>
        <v>0</v>
      </c>
      <c r="S175" s="14">
        <f t="shared" si="18"/>
        <v>0</v>
      </c>
      <c r="T175" s="14">
        <f t="shared" si="19"/>
        <v>0</v>
      </c>
    </row>
    <row r="176" spans="1:20" x14ac:dyDescent="0.4">
      <c r="A176" s="101"/>
      <c r="B176" s="102"/>
      <c r="C176" s="103"/>
      <c r="D176" s="123"/>
      <c r="E176" s="81"/>
      <c r="F176" s="245"/>
      <c r="G176" s="193"/>
      <c r="H176" s="194"/>
      <c r="I176" s="104"/>
      <c r="J176" s="98"/>
      <c r="K176" s="55">
        <f t="shared" si="15"/>
        <v>0</v>
      </c>
      <c r="L176" s="249"/>
      <c r="M176" s="251"/>
      <c r="N176" s="251"/>
      <c r="O176" s="82"/>
      <c r="P176" s="250">
        <f t="shared" si="20"/>
        <v>0</v>
      </c>
      <c r="Q176" s="18">
        <f t="shared" si="16"/>
        <v>0</v>
      </c>
      <c r="R176" s="14">
        <f t="shared" si="17"/>
        <v>0</v>
      </c>
      <c r="S176" s="14">
        <f t="shared" si="18"/>
        <v>0</v>
      </c>
      <c r="T176" s="14">
        <f t="shared" si="19"/>
        <v>0</v>
      </c>
    </row>
    <row r="177" spans="1:20" x14ac:dyDescent="0.4">
      <c r="A177" s="101"/>
      <c r="B177" s="102"/>
      <c r="C177" s="103"/>
      <c r="D177" s="123"/>
      <c r="E177" s="81"/>
      <c r="F177" s="245"/>
      <c r="G177" s="193"/>
      <c r="H177" s="194"/>
      <c r="I177" s="104"/>
      <c r="J177" s="98"/>
      <c r="K177" s="55">
        <f t="shared" si="15"/>
        <v>0</v>
      </c>
      <c r="L177" s="249"/>
      <c r="M177" s="251"/>
      <c r="N177" s="251"/>
      <c r="O177" s="82"/>
      <c r="P177" s="250">
        <f t="shared" si="20"/>
        <v>0</v>
      </c>
      <c r="Q177" s="18">
        <f t="shared" si="16"/>
        <v>0</v>
      </c>
      <c r="R177" s="14">
        <f t="shared" si="17"/>
        <v>0</v>
      </c>
      <c r="S177" s="14">
        <f t="shared" si="18"/>
        <v>0</v>
      </c>
      <c r="T177" s="14">
        <f t="shared" si="19"/>
        <v>0</v>
      </c>
    </row>
    <row r="178" spans="1:20" x14ac:dyDescent="0.4">
      <c r="A178" s="101"/>
      <c r="B178" s="102"/>
      <c r="C178" s="103"/>
      <c r="D178" s="123"/>
      <c r="E178" s="81"/>
      <c r="F178" s="245"/>
      <c r="G178" s="193"/>
      <c r="H178" s="194"/>
      <c r="I178" s="104"/>
      <c r="J178" s="98"/>
      <c r="K178" s="55">
        <f t="shared" si="15"/>
        <v>0</v>
      </c>
      <c r="L178" s="249"/>
      <c r="M178" s="251"/>
      <c r="N178" s="251"/>
      <c r="O178" s="82"/>
      <c r="P178" s="250">
        <f t="shared" si="20"/>
        <v>0</v>
      </c>
      <c r="Q178" s="18">
        <f t="shared" si="16"/>
        <v>0</v>
      </c>
      <c r="R178" s="14">
        <f t="shared" si="17"/>
        <v>0</v>
      </c>
      <c r="S178" s="14">
        <f t="shared" si="18"/>
        <v>0</v>
      </c>
      <c r="T178" s="14">
        <f t="shared" si="19"/>
        <v>0</v>
      </c>
    </row>
    <row r="179" spans="1:20" x14ac:dyDescent="0.4">
      <c r="A179" s="101"/>
      <c r="B179" s="102"/>
      <c r="C179" s="103"/>
      <c r="D179" s="123"/>
      <c r="E179" s="81"/>
      <c r="F179" s="245"/>
      <c r="G179" s="193"/>
      <c r="H179" s="194"/>
      <c r="I179" s="104"/>
      <c r="J179" s="98"/>
      <c r="K179" s="55">
        <f t="shared" si="15"/>
        <v>0</v>
      </c>
      <c r="L179" s="249"/>
      <c r="M179" s="251"/>
      <c r="N179" s="251"/>
      <c r="O179" s="82"/>
      <c r="P179" s="250">
        <f t="shared" si="20"/>
        <v>0</v>
      </c>
      <c r="Q179" s="18">
        <f t="shared" si="16"/>
        <v>0</v>
      </c>
      <c r="R179" s="14">
        <f t="shared" si="17"/>
        <v>0</v>
      </c>
      <c r="S179" s="14">
        <f t="shared" si="18"/>
        <v>0</v>
      </c>
      <c r="T179" s="14">
        <f t="shared" si="19"/>
        <v>0</v>
      </c>
    </row>
    <row r="180" spans="1:20" x14ac:dyDescent="0.4">
      <c r="A180" s="101"/>
      <c r="B180" s="102"/>
      <c r="C180" s="103"/>
      <c r="D180" s="123"/>
      <c r="E180" s="81"/>
      <c r="F180" s="245"/>
      <c r="G180" s="193"/>
      <c r="H180" s="194"/>
      <c r="I180" s="104"/>
      <c r="J180" s="98"/>
      <c r="K180" s="55">
        <f t="shared" si="15"/>
        <v>0</v>
      </c>
      <c r="L180" s="249"/>
      <c r="M180" s="251"/>
      <c r="N180" s="251"/>
      <c r="O180" s="82"/>
      <c r="P180" s="250">
        <f t="shared" si="20"/>
        <v>0</v>
      </c>
      <c r="Q180" s="18">
        <f t="shared" si="16"/>
        <v>0</v>
      </c>
      <c r="R180" s="14">
        <f t="shared" si="17"/>
        <v>0</v>
      </c>
      <c r="S180" s="14">
        <f t="shared" si="18"/>
        <v>0</v>
      </c>
      <c r="T180" s="14">
        <f t="shared" si="19"/>
        <v>0</v>
      </c>
    </row>
    <row r="181" spans="1:20" x14ac:dyDescent="0.4">
      <c r="A181" s="101"/>
      <c r="B181" s="102"/>
      <c r="C181" s="103"/>
      <c r="D181" s="123"/>
      <c r="E181" s="81"/>
      <c r="F181" s="245"/>
      <c r="G181" s="193"/>
      <c r="H181" s="194"/>
      <c r="I181" s="104"/>
      <c r="J181" s="98"/>
      <c r="K181" s="55">
        <f t="shared" si="15"/>
        <v>0</v>
      </c>
      <c r="L181" s="249"/>
      <c r="M181" s="251"/>
      <c r="N181" s="251"/>
      <c r="O181" s="82"/>
      <c r="P181" s="250">
        <f t="shared" si="20"/>
        <v>0</v>
      </c>
      <c r="Q181" s="18">
        <f t="shared" si="16"/>
        <v>0</v>
      </c>
      <c r="R181" s="14">
        <f t="shared" si="17"/>
        <v>0</v>
      </c>
      <c r="S181" s="14">
        <f t="shared" si="18"/>
        <v>0</v>
      </c>
      <c r="T181" s="14">
        <f t="shared" si="19"/>
        <v>0</v>
      </c>
    </row>
    <row r="182" spans="1:20" x14ac:dyDescent="0.4">
      <c r="A182" s="101"/>
      <c r="B182" s="102"/>
      <c r="C182" s="103"/>
      <c r="D182" s="123"/>
      <c r="E182" s="81"/>
      <c r="F182" s="245"/>
      <c r="G182" s="193"/>
      <c r="H182" s="194"/>
      <c r="I182" s="104"/>
      <c r="J182" s="98"/>
      <c r="K182" s="55">
        <f t="shared" si="15"/>
        <v>0</v>
      </c>
      <c r="L182" s="249"/>
      <c r="M182" s="251"/>
      <c r="N182" s="251"/>
      <c r="O182" s="82"/>
      <c r="P182" s="250">
        <f t="shared" si="20"/>
        <v>0</v>
      </c>
      <c r="Q182" s="18">
        <f t="shared" si="16"/>
        <v>0</v>
      </c>
      <c r="R182" s="14">
        <f t="shared" si="17"/>
        <v>0</v>
      </c>
      <c r="S182" s="14">
        <f t="shared" si="18"/>
        <v>0</v>
      </c>
      <c r="T182" s="14">
        <f t="shared" si="19"/>
        <v>0</v>
      </c>
    </row>
    <row r="183" spans="1:20" x14ac:dyDescent="0.4">
      <c r="A183" s="101"/>
      <c r="B183" s="102"/>
      <c r="C183" s="103"/>
      <c r="D183" s="123"/>
      <c r="E183" s="81"/>
      <c r="F183" s="245"/>
      <c r="G183" s="193"/>
      <c r="H183" s="194"/>
      <c r="I183" s="104"/>
      <c r="J183" s="98"/>
      <c r="K183" s="55">
        <f t="shared" si="15"/>
        <v>0</v>
      </c>
      <c r="L183" s="249"/>
      <c r="M183" s="251"/>
      <c r="N183" s="251"/>
      <c r="O183" s="82"/>
      <c r="P183" s="250">
        <f t="shared" si="20"/>
        <v>0</v>
      </c>
      <c r="Q183" s="18">
        <f t="shared" si="16"/>
        <v>0</v>
      </c>
      <c r="R183" s="14">
        <f t="shared" si="17"/>
        <v>0</v>
      </c>
      <c r="S183" s="14">
        <f t="shared" si="18"/>
        <v>0</v>
      </c>
      <c r="T183" s="14">
        <f t="shared" si="19"/>
        <v>0</v>
      </c>
    </row>
    <row r="184" spans="1:20" x14ac:dyDescent="0.4">
      <c r="A184" s="101"/>
      <c r="B184" s="102"/>
      <c r="C184" s="103"/>
      <c r="D184" s="123"/>
      <c r="E184" s="81"/>
      <c r="F184" s="245"/>
      <c r="G184" s="193"/>
      <c r="H184" s="194"/>
      <c r="I184" s="104"/>
      <c r="J184" s="98"/>
      <c r="K184" s="55">
        <f t="shared" si="15"/>
        <v>0</v>
      </c>
      <c r="L184" s="249"/>
      <c r="M184" s="251"/>
      <c r="N184" s="251"/>
      <c r="O184" s="82"/>
      <c r="P184" s="250">
        <f t="shared" si="20"/>
        <v>0</v>
      </c>
      <c r="Q184" s="18">
        <f t="shared" si="16"/>
        <v>0</v>
      </c>
      <c r="R184" s="14">
        <f t="shared" si="17"/>
        <v>0</v>
      </c>
      <c r="S184" s="14">
        <f t="shared" si="18"/>
        <v>0</v>
      </c>
      <c r="T184" s="14">
        <f t="shared" si="19"/>
        <v>0</v>
      </c>
    </row>
    <row r="185" spans="1:20" x14ac:dyDescent="0.4">
      <c r="A185" s="101"/>
      <c r="B185" s="102"/>
      <c r="C185" s="103"/>
      <c r="D185" s="123"/>
      <c r="E185" s="81"/>
      <c r="F185" s="245"/>
      <c r="G185" s="193"/>
      <c r="H185" s="194"/>
      <c r="I185" s="104"/>
      <c r="J185" s="98"/>
      <c r="K185" s="55">
        <f t="shared" si="15"/>
        <v>0</v>
      </c>
      <c r="L185" s="249"/>
      <c r="M185" s="251"/>
      <c r="N185" s="251"/>
      <c r="O185" s="82"/>
      <c r="P185" s="250">
        <f t="shared" si="20"/>
        <v>0</v>
      </c>
      <c r="Q185" s="18">
        <f t="shared" si="16"/>
        <v>0</v>
      </c>
      <c r="R185" s="14">
        <f t="shared" si="17"/>
        <v>0</v>
      </c>
      <c r="S185" s="14">
        <f t="shared" si="18"/>
        <v>0</v>
      </c>
      <c r="T185" s="14">
        <f t="shared" si="19"/>
        <v>0</v>
      </c>
    </row>
    <row r="186" spans="1:20" x14ac:dyDescent="0.4">
      <c r="A186" s="101"/>
      <c r="B186" s="102"/>
      <c r="C186" s="103"/>
      <c r="D186" s="123"/>
      <c r="E186" s="81"/>
      <c r="F186" s="245"/>
      <c r="G186" s="193"/>
      <c r="H186" s="194"/>
      <c r="I186" s="104"/>
      <c r="J186" s="98"/>
      <c r="K186" s="55">
        <f t="shared" si="15"/>
        <v>0</v>
      </c>
      <c r="L186" s="249"/>
      <c r="M186" s="251"/>
      <c r="N186" s="251"/>
      <c r="O186" s="82"/>
      <c r="P186" s="250">
        <f t="shared" si="20"/>
        <v>0</v>
      </c>
      <c r="Q186" s="18">
        <f t="shared" si="16"/>
        <v>0</v>
      </c>
      <c r="R186" s="14">
        <f t="shared" si="17"/>
        <v>0</v>
      </c>
      <c r="S186" s="14">
        <f t="shared" si="18"/>
        <v>0</v>
      </c>
      <c r="T186" s="14">
        <f t="shared" si="19"/>
        <v>0</v>
      </c>
    </row>
    <row r="187" spans="1:20" x14ac:dyDescent="0.4">
      <c r="A187" s="101"/>
      <c r="B187" s="102"/>
      <c r="C187" s="103"/>
      <c r="D187" s="123"/>
      <c r="E187" s="81"/>
      <c r="F187" s="245"/>
      <c r="G187" s="193"/>
      <c r="H187" s="194"/>
      <c r="I187" s="104"/>
      <c r="J187" s="98"/>
      <c r="K187" s="55">
        <f t="shared" si="15"/>
        <v>0</v>
      </c>
      <c r="L187" s="249"/>
      <c r="M187" s="251"/>
      <c r="N187" s="251"/>
      <c r="O187" s="82"/>
      <c r="P187" s="250">
        <f t="shared" si="20"/>
        <v>0</v>
      </c>
      <c r="Q187" s="18">
        <f t="shared" si="16"/>
        <v>0</v>
      </c>
      <c r="R187" s="14">
        <f t="shared" si="17"/>
        <v>0</v>
      </c>
      <c r="S187" s="14">
        <f t="shared" si="18"/>
        <v>0</v>
      </c>
      <c r="T187" s="14">
        <f t="shared" si="19"/>
        <v>0</v>
      </c>
    </row>
    <row r="188" spans="1:20" x14ac:dyDescent="0.4">
      <c r="A188" s="101"/>
      <c r="B188" s="102"/>
      <c r="C188" s="103"/>
      <c r="D188" s="123"/>
      <c r="E188" s="81"/>
      <c r="F188" s="245"/>
      <c r="G188" s="193"/>
      <c r="H188" s="194"/>
      <c r="I188" s="104"/>
      <c r="J188" s="98"/>
      <c r="K188" s="55">
        <f t="shared" si="15"/>
        <v>0</v>
      </c>
      <c r="L188" s="249"/>
      <c r="M188" s="251"/>
      <c r="N188" s="251"/>
      <c r="O188" s="82"/>
      <c r="P188" s="250">
        <f t="shared" si="20"/>
        <v>0</v>
      </c>
      <c r="Q188" s="18">
        <f t="shared" si="16"/>
        <v>0</v>
      </c>
      <c r="R188" s="14">
        <f t="shared" si="17"/>
        <v>0</v>
      </c>
      <c r="S188" s="14">
        <f t="shared" si="18"/>
        <v>0</v>
      </c>
      <c r="T188" s="14">
        <f t="shared" si="19"/>
        <v>0</v>
      </c>
    </row>
    <row r="189" spans="1:20" x14ac:dyDescent="0.4">
      <c r="A189" s="101"/>
      <c r="B189" s="102"/>
      <c r="C189" s="103"/>
      <c r="D189" s="123"/>
      <c r="E189" s="81"/>
      <c r="F189" s="245"/>
      <c r="G189" s="193"/>
      <c r="H189" s="194"/>
      <c r="I189" s="104"/>
      <c r="J189" s="98"/>
      <c r="K189" s="55">
        <f t="shared" si="15"/>
        <v>0</v>
      </c>
      <c r="L189" s="249"/>
      <c r="M189" s="251"/>
      <c r="N189" s="251"/>
      <c r="O189" s="82"/>
      <c r="P189" s="250">
        <f t="shared" si="20"/>
        <v>0</v>
      </c>
      <c r="Q189" s="18">
        <f t="shared" si="16"/>
        <v>0</v>
      </c>
      <c r="R189" s="14">
        <f t="shared" si="17"/>
        <v>0</v>
      </c>
      <c r="S189" s="14">
        <f t="shared" si="18"/>
        <v>0</v>
      </c>
      <c r="T189" s="14">
        <f t="shared" si="19"/>
        <v>0</v>
      </c>
    </row>
    <row r="190" spans="1:20" x14ac:dyDescent="0.4">
      <c r="A190" s="101"/>
      <c r="B190" s="102"/>
      <c r="C190" s="103"/>
      <c r="D190" s="123"/>
      <c r="E190" s="81"/>
      <c r="F190" s="245"/>
      <c r="G190" s="193"/>
      <c r="H190" s="194"/>
      <c r="I190" s="104"/>
      <c r="J190" s="98"/>
      <c r="K190" s="55">
        <f t="shared" si="15"/>
        <v>0</v>
      </c>
      <c r="L190" s="249"/>
      <c r="M190" s="251"/>
      <c r="N190" s="251"/>
      <c r="O190" s="82"/>
      <c r="P190" s="250">
        <f t="shared" si="20"/>
        <v>0</v>
      </c>
      <c r="Q190" s="18">
        <f t="shared" si="16"/>
        <v>0</v>
      </c>
      <c r="R190" s="14">
        <f t="shared" si="17"/>
        <v>0</v>
      </c>
      <c r="S190" s="14">
        <f t="shared" si="18"/>
        <v>0</v>
      </c>
      <c r="T190" s="14">
        <f t="shared" si="19"/>
        <v>0</v>
      </c>
    </row>
    <row r="191" spans="1:20" x14ac:dyDescent="0.4">
      <c r="A191" s="101"/>
      <c r="B191" s="102"/>
      <c r="C191" s="103"/>
      <c r="D191" s="123"/>
      <c r="E191" s="81"/>
      <c r="F191" s="245"/>
      <c r="G191" s="193"/>
      <c r="H191" s="194"/>
      <c r="I191" s="104"/>
      <c r="J191" s="98"/>
      <c r="K191" s="55">
        <f t="shared" si="15"/>
        <v>0</v>
      </c>
      <c r="L191" s="249"/>
      <c r="M191" s="251"/>
      <c r="N191" s="251"/>
      <c r="O191" s="82"/>
      <c r="P191" s="250">
        <f t="shared" si="20"/>
        <v>0</v>
      </c>
      <c r="Q191" s="18">
        <f t="shared" si="16"/>
        <v>0</v>
      </c>
      <c r="R191" s="14">
        <f t="shared" si="17"/>
        <v>0</v>
      </c>
      <c r="S191" s="14">
        <f t="shared" si="18"/>
        <v>0</v>
      </c>
      <c r="T191" s="14">
        <f t="shared" si="19"/>
        <v>0</v>
      </c>
    </row>
    <row r="192" spans="1:20" x14ac:dyDescent="0.4">
      <c r="A192" s="101"/>
      <c r="B192" s="102"/>
      <c r="C192" s="103"/>
      <c r="D192" s="123"/>
      <c r="E192" s="81"/>
      <c r="F192" s="245"/>
      <c r="G192" s="193"/>
      <c r="H192" s="194"/>
      <c r="I192" s="104"/>
      <c r="J192" s="98"/>
      <c r="K192" s="55">
        <f t="shared" si="15"/>
        <v>0</v>
      </c>
      <c r="L192" s="249"/>
      <c r="M192" s="251"/>
      <c r="N192" s="251"/>
      <c r="O192" s="82"/>
      <c r="P192" s="250">
        <f t="shared" si="20"/>
        <v>0</v>
      </c>
      <c r="Q192" s="18">
        <f t="shared" si="16"/>
        <v>0</v>
      </c>
      <c r="R192" s="14">
        <f t="shared" si="17"/>
        <v>0</v>
      </c>
      <c r="S192" s="14">
        <f t="shared" si="18"/>
        <v>0</v>
      </c>
      <c r="T192" s="14">
        <f t="shared" si="19"/>
        <v>0</v>
      </c>
    </row>
    <row r="193" spans="1:20" x14ac:dyDescent="0.4">
      <c r="A193" s="101"/>
      <c r="B193" s="102"/>
      <c r="C193" s="103"/>
      <c r="D193" s="123"/>
      <c r="E193" s="81"/>
      <c r="F193" s="245"/>
      <c r="G193" s="193"/>
      <c r="H193" s="194"/>
      <c r="I193" s="104"/>
      <c r="J193" s="98"/>
      <c r="K193" s="55">
        <f t="shared" si="15"/>
        <v>0</v>
      </c>
      <c r="L193" s="249"/>
      <c r="M193" s="251"/>
      <c r="N193" s="251"/>
      <c r="O193" s="82"/>
      <c r="P193" s="250">
        <f t="shared" si="20"/>
        <v>0</v>
      </c>
      <c r="Q193" s="18">
        <f t="shared" si="16"/>
        <v>0</v>
      </c>
      <c r="R193" s="14">
        <f t="shared" si="17"/>
        <v>0</v>
      </c>
      <c r="S193" s="14">
        <f t="shared" si="18"/>
        <v>0</v>
      </c>
      <c r="T193" s="14">
        <f t="shared" si="19"/>
        <v>0</v>
      </c>
    </row>
    <row r="194" spans="1:20" x14ac:dyDescent="0.4">
      <c r="A194" s="101"/>
      <c r="B194" s="102"/>
      <c r="C194" s="103"/>
      <c r="D194" s="123"/>
      <c r="E194" s="81"/>
      <c r="F194" s="245"/>
      <c r="G194" s="193"/>
      <c r="H194" s="194"/>
      <c r="I194" s="104"/>
      <c r="J194" s="98"/>
      <c r="K194" s="55">
        <f t="shared" si="15"/>
        <v>0</v>
      </c>
      <c r="L194" s="249"/>
      <c r="M194" s="251"/>
      <c r="N194" s="251"/>
      <c r="O194" s="82"/>
      <c r="P194" s="250">
        <f t="shared" si="20"/>
        <v>0</v>
      </c>
      <c r="Q194" s="18">
        <f t="shared" si="16"/>
        <v>0</v>
      </c>
      <c r="R194" s="14">
        <f t="shared" si="17"/>
        <v>0</v>
      </c>
      <c r="S194" s="14">
        <f t="shared" si="18"/>
        <v>0</v>
      </c>
      <c r="T194" s="14">
        <f t="shared" si="19"/>
        <v>0</v>
      </c>
    </row>
    <row r="195" spans="1:20" x14ac:dyDescent="0.4">
      <c r="A195" s="101"/>
      <c r="B195" s="102"/>
      <c r="C195" s="103"/>
      <c r="D195" s="123"/>
      <c r="E195" s="81"/>
      <c r="F195" s="245"/>
      <c r="G195" s="193"/>
      <c r="H195" s="194"/>
      <c r="I195" s="104"/>
      <c r="J195" s="98"/>
      <c r="K195" s="55">
        <f t="shared" si="15"/>
        <v>0</v>
      </c>
      <c r="L195" s="249"/>
      <c r="M195" s="251"/>
      <c r="N195" s="251"/>
      <c r="O195" s="82"/>
      <c r="P195" s="250">
        <f t="shared" si="20"/>
        <v>0</v>
      </c>
      <c r="Q195" s="18">
        <f t="shared" si="16"/>
        <v>0</v>
      </c>
      <c r="R195" s="14">
        <f t="shared" si="17"/>
        <v>0</v>
      </c>
      <c r="S195" s="14">
        <f t="shared" si="18"/>
        <v>0</v>
      </c>
      <c r="T195" s="14">
        <f t="shared" si="19"/>
        <v>0</v>
      </c>
    </row>
    <row r="196" spans="1:20" x14ac:dyDescent="0.4">
      <c r="A196" s="101"/>
      <c r="B196" s="102"/>
      <c r="C196" s="103"/>
      <c r="D196" s="123"/>
      <c r="E196" s="81"/>
      <c r="F196" s="245"/>
      <c r="G196" s="193"/>
      <c r="H196" s="194"/>
      <c r="I196" s="104"/>
      <c r="J196" s="98"/>
      <c r="K196" s="55">
        <f t="shared" si="15"/>
        <v>0</v>
      </c>
      <c r="L196" s="249"/>
      <c r="M196" s="251"/>
      <c r="N196" s="251"/>
      <c r="O196" s="82"/>
      <c r="P196" s="250">
        <f t="shared" si="20"/>
        <v>0</v>
      </c>
      <c r="Q196" s="18">
        <f t="shared" si="16"/>
        <v>0</v>
      </c>
      <c r="R196" s="14">
        <f t="shared" si="17"/>
        <v>0</v>
      </c>
      <c r="S196" s="14">
        <f t="shared" si="18"/>
        <v>0</v>
      </c>
      <c r="T196" s="14">
        <f t="shared" si="19"/>
        <v>0</v>
      </c>
    </row>
    <row r="197" spans="1:20" x14ac:dyDescent="0.4">
      <c r="A197" s="101"/>
      <c r="B197" s="102"/>
      <c r="C197" s="103"/>
      <c r="D197" s="123"/>
      <c r="E197" s="81"/>
      <c r="F197" s="245"/>
      <c r="G197" s="193"/>
      <c r="H197" s="194"/>
      <c r="I197" s="104"/>
      <c r="J197" s="98"/>
      <c r="K197" s="55">
        <f t="shared" si="15"/>
        <v>0</v>
      </c>
      <c r="L197" s="249"/>
      <c r="M197" s="251"/>
      <c r="N197" s="251"/>
      <c r="O197" s="82"/>
      <c r="P197" s="250">
        <f t="shared" si="20"/>
        <v>0</v>
      </c>
      <c r="Q197" s="18">
        <f t="shared" si="16"/>
        <v>0</v>
      </c>
      <c r="R197" s="14">
        <f t="shared" si="17"/>
        <v>0</v>
      </c>
      <c r="S197" s="14">
        <f t="shared" si="18"/>
        <v>0</v>
      </c>
      <c r="T197" s="14">
        <f t="shared" si="19"/>
        <v>0</v>
      </c>
    </row>
    <row r="198" spans="1:20" x14ac:dyDescent="0.4">
      <c r="A198" s="101"/>
      <c r="B198" s="102"/>
      <c r="C198" s="103"/>
      <c r="D198" s="123"/>
      <c r="E198" s="81"/>
      <c r="F198" s="245"/>
      <c r="G198" s="193"/>
      <c r="H198" s="194"/>
      <c r="I198" s="104"/>
      <c r="J198" s="98"/>
      <c r="K198" s="55">
        <f t="shared" si="15"/>
        <v>0</v>
      </c>
      <c r="L198" s="249"/>
      <c r="M198" s="251"/>
      <c r="N198" s="251"/>
      <c r="O198" s="82"/>
      <c r="P198" s="250">
        <f t="shared" si="20"/>
        <v>0</v>
      </c>
      <c r="Q198" s="18">
        <f t="shared" si="16"/>
        <v>0</v>
      </c>
      <c r="R198" s="14">
        <f t="shared" si="17"/>
        <v>0</v>
      </c>
      <c r="S198" s="14">
        <f t="shared" si="18"/>
        <v>0</v>
      </c>
      <c r="T198" s="14">
        <f t="shared" si="19"/>
        <v>0</v>
      </c>
    </row>
    <row r="199" spans="1:20" x14ac:dyDescent="0.4">
      <c r="A199" s="101"/>
      <c r="B199" s="102"/>
      <c r="C199" s="103"/>
      <c r="D199" s="123"/>
      <c r="E199" s="81"/>
      <c r="F199" s="245"/>
      <c r="G199" s="193"/>
      <c r="H199" s="194"/>
      <c r="I199" s="104"/>
      <c r="J199" s="98"/>
      <c r="K199" s="55">
        <f t="shared" si="15"/>
        <v>0</v>
      </c>
      <c r="L199" s="249"/>
      <c r="M199" s="251"/>
      <c r="N199" s="251"/>
      <c r="O199" s="82"/>
      <c r="P199" s="250">
        <f t="shared" si="20"/>
        <v>0</v>
      </c>
      <c r="Q199" s="18">
        <f t="shared" si="16"/>
        <v>0</v>
      </c>
      <c r="R199" s="14">
        <f t="shared" si="17"/>
        <v>0</v>
      </c>
      <c r="S199" s="14">
        <f t="shared" si="18"/>
        <v>0</v>
      </c>
      <c r="T199" s="14">
        <f t="shared" si="19"/>
        <v>0</v>
      </c>
    </row>
    <row r="200" spans="1:20" x14ac:dyDescent="0.4">
      <c r="A200" s="101"/>
      <c r="B200" s="102"/>
      <c r="C200" s="103"/>
      <c r="D200" s="123"/>
      <c r="E200" s="81"/>
      <c r="F200" s="245"/>
      <c r="G200" s="193"/>
      <c r="H200" s="194"/>
      <c r="I200" s="104"/>
      <c r="J200" s="98"/>
      <c r="K200" s="55">
        <f t="shared" si="15"/>
        <v>0</v>
      </c>
      <c r="L200" s="249"/>
      <c r="M200" s="251"/>
      <c r="N200" s="251"/>
      <c r="O200" s="82"/>
      <c r="P200" s="250">
        <f t="shared" si="20"/>
        <v>0</v>
      </c>
      <c r="Q200" s="18">
        <f t="shared" si="16"/>
        <v>0</v>
      </c>
      <c r="R200" s="14">
        <f t="shared" si="17"/>
        <v>0</v>
      </c>
      <c r="S200" s="14">
        <f t="shared" si="18"/>
        <v>0</v>
      </c>
      <c r="T200" s="14">
        <f t="shared" si="19"/>
        <v>0</v>
      </c>
    </row>
    <row r="201" spans="1:20" x14ac:dyDescent="0.4">
      <c r="A201" s="101"/>
      <c r="B201" s="102"/>
      <c r="C201" s="103"/>
      <c r="D201" s="123"/>
      <c r="E201" s="81"/>
      <c r="F201" s="245"/>
      <c r="G201" s="193"/>
      <c r="H201" s="194"/>
      <c r="I201" s="104"/>
      <c r="J201" s="98"/>
      <c r="K201" s="55">
        <f t="shared" si="15"/>
        <v>0</v>
      </c>
      <c r="L201" s="249"/>
      <c r="M201" s="251"/>
      <c r="N201" s="251"/>
      <c r="O201" s="82"/>
      <c r="P201" s="250">
        <f t="shared" si="20"/>
        <v>0</v>
      </c>
      <c r="Q201" s="18">
        <f t="shared" si="16"/>
        <v>0</v>
      </c>
      <c r="R201" s="14">
        <f t="shared" si="17"/>
        <v>0</v>
      </c>
      <c r="S201" s="14">
        <f t="shared" si="18"/>
        <v>0</v>
      </c>
      <c r="T201" s="14">
        <f t="shared" si="19"/>
        <v>0</v>
      </c>
    </row>
    <row r="202" spans="1:20" x14ac:dyDescent="0.4">
      <c r="A202" s="101"/>
      <c r="B202" s="102"/>
      <c r="C202" s="103"/>
      <c r="D202" s="123"/>
      <c r="E202" s="81"/>
      <c r="F202" s="245"/>
      <c r="G202" s="193"/>
      <c r="H202" s="194"/>
      <c r="I202" s="104"/>
      <c r="J202" s="98"/>
      <c r="K202" s="55">
        <f t="shared" ref="K202:K207" si="21">SUM(G202:J202)</f>
        <v>0</v>
      </c>
      <c r="L202" s="249"/>
      <c r="M202" s="251"/>
      <c r="N202" s="251"/>
      <c r="O202" s="82"/>
      <c r="P202" s="250">
        <f t="shared" si="20"/>
        <v>0</v>
      </c>
      <c r="Q202" s="18">
        <f t="shared" ref="Q202:Q208" si="22">IFERROR((G202+H202)/($O202*$P202),0)</f>
        <v>0</v>
      </c>
      <c r="R202" s="14">
        <f t="shared" ref="R202:R208" si="23">IFERROR(I202/($O202*$P202),0)</f>
        <v>0</v>
      </c>
      <c r="S202" s="14">
        <f t="shared" ref="S202:S208" si="24">IFERROR(J202/($O202*$P202),0)</f>
        <v>0</v>
      </c>
      <c r="T202" s="14">
        <f t="shared" ref="T202:T208" si="25">SUM(Q202:S202)</f>
        <v>0</v>
      </c>
    </row>
    <row r="203" spans="1:20" x14ac:dyDescent="0.4">
      <c r="A203" s="101"/>
      <c r="B203" s="102"/>
      <c r="C203" s="103"/>
      <c r="D203" s="123"/>
      <c r="E203" s="81"/>
      <c r="F203" s="245"/>
      <c r="G203" s="193"/>
      <c r="H203" s="194"/>
      <c r="I203" s="104"/>
      <c r="J203" s="98"/>
      <c r="K203" s="55">
        <f t="shared" si="21"/>
        <v>0</v>
      </c>
      <c r="L203" s="249"/>
      <c r="M203" s="251"/>
      <c r="N203" s="251"/>
      <c r="O203" s="82"/>
      <c r="P203" s="250">
        <f t="shared" si="20"/>
        <v>0</v>
      </c>
      <c r="Q203" s="18">
        <f t="shared" si="22"/>
        <v>0</v>
      </c>
      <c r="R203" s="14">
        <f t="shared" si="23"/>
        <v>0</v>
      </c>
      <c r="S203" s="14">
        <f t="shared" si="24"/>
        <v>0</v>
      </c>
      <c r="T203" s="14">
        <f t="shared" si="25"/>
        <v>0</v>
      </c>
    </row>
    <row r="204" spans="1:20" x14ac:dyDescent="0.4">
      <c r="A204" s="101"/>
      <c r="B204" s="102"/>
      <c r="C204" s="103"/>
      <c r="D204" s="123"/>
      <c r="E204" s="81"/>
      <c r="F204" s="245"/>
      <c r="G204" s="193"/>
      <c r="H204" s="194"/>
      <c r="I204" s="104"/>
      <c r="J204" s="98"/>
      <c r="K204" s="55">
        <f t="shared" si="21"/>
        <v>0</v>
      </c>
      <c r="L204" s="249"/>
      <c r="M204" s="251"/>
      <c r="N204" s="251"/>
      <c r="O204" s="82"/>
      <c r="P204" s="250">
        <f t="shared" si="20"/>
        <v>0</v>
      </c>
      <c r="Q204" s="18">
        <f t="shared" si="22"/>
        <v>0</v>
      </c>
      <c r="R204" s="14">
        <f t="shared" si="23"/>
        <v>0</v>
      </c>
      <c r="S204" s="14">
        <f t="shared" si="24"/>
        <v>0</v>
      </c>
      <c r="T204" s="14">
        <f t="shared" si="25"/>
        <v>0</v>
      </c>
    </row>
    <row r="205" spans="1:20" x14ac:dyDescent="0.4">
      <c r="A205" s="101"/>
      <c r="B205" s="102"/>
      <c r="C205" s="103"/>
      <c r="D205" s="123"/>
      <c r="E205" s="81"/>
      <c r="F205" s="245"/>
      <c r="G205" s="193"/>
      <c r="H205" s="194"/>
      <c r="I205" s="104"/>
      <c r="J205" s="98"/>
      <c r="K205" s="55">
        <f t="shared" si="21"/>
        <v>0</v>
      </c>
      <c r="L205" s="249"/>
      <c r="M205" s="251"/>
      <c r="N205" s="251"/>
      <c r="O205" s="82"/>
      <c r="P205" s="250">
        <f t="shared" si="20"/>
        <v>0</v>
      </c>
      <c r="Q205" s="18">
        <f t="shared" si="22"/>
        <v>0</v>
      </c>
      <c r="R205" s="14">
        <f t="shared" si="23"/>
        <v>0</v>
      </c>
      <c r="S205" s="14">
        <f t="shared" si="24"/>
        <v>0</v>
      </c>
      <c r="T205" s="14">
        <f t="shared" si="25"/>
        <v>0</v>
      </c>
    </row>
    <row r="206" spans="1:20" x14ac:dyDescent="0.4">
      <c r="A206" s="101"/>
      <c r="B206" s="102"/>
      <c r="C206" s="103"/>
      <c r="D206" s="123"/>
      <c r="E206" s="81"/>
      <c r="F206" s="245"/>
      <c r="G206" s="193"/>
      <c r="H206" s="194"/>
      <c r="I206" s="104"/>
      <c r="J206" s="98"/>
      <c r="K206" s="55">
        <f t="shared" si="21"/>
        <v>0</v>
      </c>
      <c r="L206" s="249"/>
      <c r="M206" s="251"/>
      <c r="N206" s="251"/>
      <c r="O206" s="82"/>
      <c r="P206" s="250">
        <f t="shared" si="20"/>
        <v>0</v>
      </c>
      <c r="Q206" s="18">
        <f t="shared" si="22"/>
        <v>0</v>
      </c>
      <c r="R206" s="14">
        <f t="shared" si="23"/>
        <v>0</v>
      </c>
      <c r="S206" s="14">
        <f t="shared" si="24"/>
        <v>0</v>
      </c>
      <c r="T206" s="14">
        <f t="shared" si="25"/>
        <v>0</v>
      </c>
    </row>
    <row r="207" spans="1:20" x14ac:dyDescent="0.4">
      <c r="A207" s="101"/>
      <c r="B207" s="102"/>
      <c r="C207" s="103"/>
      <c r="D207" s="123"/>
      <c r="E207" s="81"/>
      <c r="F207" s="245"/>
      <c r="G207" s="193"/>
      <c r="H207" s="194"/>
      <c r="I207" s="104"/>
      <c r="J207" s="98"/>
      <c r="K207" s="55">
        <f t="shared" si="21"/>
        <v>0</v>
      </c>
      <c r="L207" s="249"/>
      <c r="M207" s="251"/>
      <c r="N207" s="251"/>
      <c r="O207" s="82"/>
      <c r="P207" s="250">
        <f t="shared" si="20"/>
        <v>0</v>
      </c>
      <c r="Q207" s="18">
        <f t="shared" si="22"/>
        <v>0</v>
      </c>
      <c r="R207" s="14">
        <f t="shared" si="23"/>
        <v>0</v>
      </c>
      <c r="S207" s="14">
        <f t="shared" si="24"/>
        <v>0</v>
      </c>
      <c r="T207" s="14">
        <f t="shared" si="25"/>
        <v>0</v>
      </c>
    </row>
    <row r="208" spans="1:20" x14ac:dyDescent="0.4">
      <c r="A208" s="105"/>
      <c r="B208" s="106"/>
      <c r="C208" s="107"/>
      <c r="D208" s="84"/>
      <c r="E208" s="86"/>
      <c r="F208" s="248"/>
      <c r="G208" s="195"/>
      <c r="H208" s="196"/>
      <c r="I208" s="108"/>
      <c r="J208" s="100"/>
      <c r="K208" s="94">
        <f t="shared" ref="K208" si="26">SUM(G208:J208)</f>
        <v>0</v>
      </c>
      <c r="L208" s="252"/>
      <c r="M208" s="253"/>
      <c r="N208" s="253"/>
      <c r="O208" s="87"/>
      <c r="P208" s="254">
        <f t="shared" si="20"/>
        <v>0</v>
      </c>
      <c r="Q208" s="88">
        <f t="shared" si="22"/>
        <v>0</v>
      </c>
      <c r="R208" s="95">
        <f t="shared" si="23"/>
        <v>0</v>
      </c>
      <c r="S208" s="95">
        <f t="shared" si="24"/>
        <v>0</v>
      </c>
      <c r="T208" s="95">
        <f t="shared" si="25"/>
        <v>0</v>
      </c>
    </row>
  </sheetData>
  <sheetProtection sheet="1" selectLockedCells="1"/>
  <mergeCells count="9">
    <mergeCell ref="A1:C1"/>
    <mergeCell ref="D1:G1"/>
    <mergeCell ref="G6:H6"/>
    <mergeCell ref="C5:K5"/>
    <mergeCell ref="Q5:T6"/>
    <mergeCell ref="L5:P6"/>
    <mergeCell ref="A5:B7"/>
    <mergeCell ref="G7:G8"/>
    <mergeCell ref="A3:G3"/>
  </mergeCells>
  <dataValidations count="3">
    <dataValidation type="list" allowBlank="1" showInputMessage="1" showErrorMessage="1" sqref="C9:C208" xr:uid="{00000000-0002-0000-0300-000000000000}">
      <formula1>program_list</formula1>
    </dataValidation>
    <dataValidation type="list" allowBlank="1" showInputMessage="1" showErrorMessage="1" sqref="E9:E208" xr:uid="{00000000-0002-0000-0300-000001000000}">
      <formula1>func_list</formula1>
    </dataValidation>
    <dataValidation type="list" allowBlank="1" showInputMessage="1" showErrorMessage="1" sqref="L9:L208" xr:uid="{00000000-0002-0000-0300-000002000000}">
      <formula1>"Minutes,Periods,Days,Caseload"</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8"/>
  <sheetViews>
    <sheetView showGridLines="0" showRowColHeaders="0" workbookViewId="0">
      <pane xSplit="3" ySplit="8" topLeftCell="D9" activePane="bottomRight" state="frozen"/>
      <selection pane="topRight" activeCell="D1" sqref="D1"/>
      <selection pane="bottomLeft" activeCell="A6" sqref="A6"/>
      <selection pane="bottomRight" activeCell="A9" sqref="A9"/>
    </sheetView>
  </sheetViews>
  <sheetFormatPr defaultRowHeight="14.6" x14ac:dyDescent="0.4"/>
  <cols>
    <col min="1" max="1" width="11" bestFit="1" customWidth="1"/>
    <col min="2" max="2" width="21.15234375" customWidth="1"/>
    <col min="3" max="3" width="13.3046875" bestFit="1" customWidth="1"/>
    <col min="4" max="4" width="5.69140625" customWidth="1"/>
    <col min="5" max="5" width="28.69140625" customWidth="1"/>
    <col min="6" max="6" width="9.15234375" style="247" customWidth="1"/>
    <col min="7" max="8" width="9.15234375" style="247"/>
    <col min="10" max="13" width="13.53515625" style="2" customWidth="1"/>
    <col min="14" max="14" width="14.15234375" bestFit="1" customWidth="1"/>
    <col min="15" max="15" width="54.84375" customWidth="1"/>
    <col min="16" max="16" width="9.15234375" bestFit="1" customWidth="1"/>
    <col min="17" max="17" width="7.69140625" bestFit="1" customWidth="1"/>
    <col min="18" max="22" width="13.53515625" style="2" customWidth="1"/>
    <col min="23" max="26" width="13.53515625" customWidth="1"/>
  </cols>
  <sheetData>
    <row r="1" spans="1:26" x14ac:dyDescent="0.4">
      <c r="A1" s="309" t="s">
        <v>1086</v>
      </c>
      <c r="B1" s="309"/>
      <c r="C1" s="309"/>
      <c r="D1" s="309"/>
      <c r="E1" s="309"/>
      <c r="F1" s="337"/>
      <c r="G1" s="337"/>
      <c r="H1" s="337"/>
      <c r="I1" s="337"/>
      <c r="J1" s="337"/>
      <c r="K1" s="337"/>
      <c r="L1" s="337"/>
      <c r="M1" s="337"/>
    </row>
    <row r="3" spans="1:26" ht="45" customHeight="1" x14ac:dyDescent="0.4">
      <c r="A3" s="311" t="s">
        <v>1087</v>
      </c>
      <c r="B3" s="311"/>
      <c r="C3" s="311"/>
      <c r="D3" s="311"/>
      <c r="E3" s="311"/>
      <c r="F3" s="311"/>
      <c r="G3" s="311"/>
      <c r="H3" s="311"/>
      <c r="I3" s="311"/>
      <c r="J3" s="311"/>
      <c r="K3" s="311"/>
      <c r="L3" s="311"/>
      <c r="M3" s="311"/>
      <c r="R3"/>
      <c r="S3"/>
      <c r="T3"/>
      <c r="U3"/>
      <c r="V3"/>
    </row>
    <row r="4" spans="1:26" x14ac:dyDescent="0.4">
      <c r="J4" s="6"/>
      <c r="K4" s="6"/>
      <c r="L4" s="6"/>
      <c r="M4" s="6"/>
      <c r="R4" s="6"/>
      <c r="S4" s="6"/>
      <c r="T4" s="6"/>
      <c r="U4" s="6"/>
      <c r="V4" s="6"/>
    </row>
    <row r="5" spans="1:26" x14ac:dyDescent="0.4">
      <c r="A5" s="332" t="s">
        <v>60</v>
      </c>
      <c r="B5" s="332"/>
      <c r="C5" s="335"/>
      <c r="D5" s="363" t="s">
        <v>48</v>
      </c>
      <c r="E5" s="364"/>
      <c r="F5" s="364"/>
      <c r="G5" s="364"/>
      <c r="H5" s="364"/>
      <c r="I5" s="364"/>
      <c r="J5" s="364"/>
      <c r="K5" s="364"/>
      <c r="L5" s="364"/>
      <c r="M5" s="365"/>
      <c r="N5" s="345" t="s">
        <v>58</v>
      </c>
      <c r="O5" s="332"/>
      <c r="P5" s="332"/>
      <c r="Q5" s="332"/>
      <c r="R5" s="332"/>
      <c r="S5" s="332"/>
      <c r="T5" s="332"/>
      <c r="U5" s="332"/>
      <c r="V5" s="335"/>
      <c r="W5" s="345" t="s">
        <v>59</v>
      </c>
      <c r="X5" s="332"/>
      <c r="Y5" s="332"/>
      <c r="Z5" s="332"/>
    </row>
    <row r="6" spans="1:26" x14ac:dyDescent="0.4">
      <c r="A6" s="366" t="s">
        <v>30</v>
      </c>
      <c r="B6" s="367"/>
      <c r="C6" s="121"/>
      <c r="D6" s="137"/>
      <c r="E6" s="12"/>
      <c r="F6" s="297"/>
      <c r="G6" s="171"/>
      <c r="H6" s="156"/>
      <c r="I6" s="297"/>
      <c r="J6" s="146"/>
      <c r="K6" s="147"/>
      <c r="L6" s="147"/>
      <c r="M6" s="148"/>
      <c r="N6" s="145"/>
      <c r="O6" s="182" t="s">
        <v>50</v>
      </c>
      <c r="P6" s="151"/>
      <c r="Q6" s="151"/>
      <c r="R6" s="359" t="str">
        <f>"Aid Eligible @ "&amp;TEXT(sped_rate,"0.00%")</f>
        <v>Aid Eligible @ 29.89%</v>
      </c>
      <c r="S6" s="360"/>
      <c r="T6" s="118" t="s">
        <v>2</v>
      </c>
      <c r="U6" s="64" t="s">
        <v>3</v>
      </c>
      <c r="V6" s="150" t="s">
        <v>56</v>
      </c>
      <c r="W6" s="145"/>
      <c r="X6" s="151"/>
      <c r="Y6" s="151"/>
      <c r="Z6" s="156"/>
    </row>
    <row r="7" spans="1:26" x14ac:dyDescent="0.4">
      <c r="A7" s="368"/>
      <c r="B7" s="369"/>
      <c r="C7" s="10" t="s">
        <v>19</v>
      </c>
      <c r="D7" s="345" t="s">
        <v>21</v>
      </c>
      <c r="E7" s="335"/>
      <c r="F7" s="197" t="s">
        <v>1134</v>
      </c>
      <c r="G7" s="296" t="s">
        <v>1137</v>
      </c>
      <c r="H7" s="299" t="s">
        <v>29</v>
      </c>
      <c r="I7" s="300" t="s">
        <v>27</v>
      </c>
      <c r="J7" s="113" t="s">
        <v>32</v>
      </c>
      <c r="K7" s="149" t="s">
        <v>2</v>
      </c>
      <c r="L7" s="149" t="s">
        <v>4</v>
      </c>
      <c r="M7" s="114" t="s">
        <v>21</v>
      </c>
      <c r="N7" s="111" t="s">
        <v>19</v>
      </c>
      <c r="O7" s="153" t="s">
        <v>1099</v>
      </c>
      <c r="P7" s="153" t="s">
        <v>10</v>
      </c>
      <c r="Q7" s="112" t="s">
        <v>51</v>
      </c>
      <c r="R7" s="361" t="s">
        <v>1103</v>
      </c>
      <c r="S7" s="149" t="s">
        <v>26</v>
      </c>
      <c r="T7" s="149" t="s">
        <v>6</v>
      </c>
      <c r="U7" s="114" t="s">
        <v>4</v>
      </c>
      <c r="V7" s="11" t="s">
        <v>57</v>
      </c>
      <c r="W7" s="113" t="s">
        <v>32</v>
      </c>
      <c r="X7" s="149" t="s">
        <v>2</v>
      </c>
      <c r="Y7" s="149" t="s">
        <v>4</v>
      </c>
      <c r="Z7" s="157" t="s">
        <v>12</v>
      </c>
    </row>
    <row r="8" spans="1:26" s="9" customFormat="1" x14ac:dyDescent="0.4">
      <c r="A8" s="255" t="s">
        <v>22</v>
      </c>
      <c r="B8" s="256" t="s">
        <v>47</v>
      </c>
      <c r="C8" s="257" t="s">
        <v>24</v>
      </c>
      <c r="D8" s="258" t="s">
        <v>23</v>
      </c>
      <c r="E8" s="257" t="s">
        <v>31</v>
      </c>
      <c r="F8" s="298" t="s">
        <v>0</v>
      </c>
      <c r="G8" s="192" t="s">
        <v>1138</v>
      </c>
      <c r="H8" s="157" t="s">
        <v>0</v>
      </c>
      <c r="I8" s="298" t="s">
        <v>28</v>
      </c>
      <c r="J8" s="261" t="s">
        <v>33</v>
      </c>
      <c r="K8" s="259" t="s">
        <v>6</v>
      </c>
      <c r="L8" s="259" t="s">
        <v>5</v>
      </c>
      <c r="M8" s="260" t="s">
        <v>49</v>
      </c>
      <c r="N8" s="262" t="s">
        <v>20</v>
      </c>
      <c r="O8" s="263" t="s">
        <v>1100</v>
      </c>
      <c r="P8" s="263" t="s">
        <v>1</v>
      </c>
      <c r="Q8" s="264" t="s">
        <v>52</v>
      </c>
      <c r="R8" s="362"/>
      <c r="S8" s="259" t="s">
        <v>1156</v>
      </c>
      <c r="T8" s="259" t="s">
        <v>26</v>
      </c>
      <c r="U8" s="260" t="s">
        <v>5</v>
      </c>
      <c r="V8" s="265" t="s">
        <v>49</v>
      </c>
      <c r="W8" s="261" t="s">
        <v>33</v>
      </c>
      <c r="X8" s="259" t="s">
        <v>6</v>
      </c>
      <c r="Y8" s="259" t="s">
        <v>5</v>
      </c>
      <c r="Z8" s="266" t="s">
        <v>19</v>
      </c>
    </row>
    <row r="9" spans="1:26" s="247" customFormat="1" x14ac:dyDescent="0.4">
      <c r="A9" s="140"/>
      <c r="B9" s="158" t="str">
        <f>IFERROR(VLOOKUP(A9,'1. Applicant Roster'!$A:$C,2,FALSE)&amp;", "&amp;LEFT(VLOOKUP(A9,'1. Applicant Roster'!$A:$C,3,FALSE),1)&amp;".","Enter valid WISEid")</f>
        <v>Enter valid WISEid</v>
      </c>
      <c r="C9" s="142"/>
      <c r="D9" s="143"/>
      <c r="E9" s="138" t="str">
        <f>IF(C9="Program",IFERROR(INDEX('3. Programs'!B:B,MATCH(D9,'3. Programs'!A:A,0)),"Enter valid program ID"),"")</f>
        <v/>
      </c>
      <c r="F9" s="289" t="str">
        <f>IF(C9="Program",IFERROR(INDEX('3. Programs'!L:L,MATCH(D9,'3. Programs'!A:A,0)),""),"")</f>
        <v/>
      </c>
      <c r="G9" s="93"/>
      <c r="H9" s="77"/>
      <c r="I9" s="291" t="str">
        <f>IFERROR(IF(C9="Program",(IF(OR(F9="Days",F9="Caseload"),1,G9)*H9)/(IF(OR(F9="Days",F9="Caseload"),1,INDEX('3. Programs'!N:N,MATCH(D9,'3. Programs'!A:A,0)))*INDEX('3. Programs'!O:O,MATCH(D9,'3. Programs'!A:A,0))),""),0)</f>
        <v/>
      </c>
      <c r="J9" s="15" t="str">
        <f>IFERROR(IF($C9="Program",ROUNDDOWN(SUMIF('3. Programs'!$A:$A,$D9,'3. Programs'!Q:Q),2)*IFERROR(INDEX('3. Programs'!$O:$O,MATCH($D9,'3. Programs'!$A:$A,0)),0)*$I9,""),0)</f>
        <v/>
      </c>
      <c r="K9" s="15" t="str">
        <f>IFERROR(IF($C9="Program",ROUNDDOWN(SUMIF('3. Programs'!$A:$A,$D9,'3. Programs'!R:R),2)*IFERROR(INDEX('3. Programs'!$O:$O,MATCH($D9,'3. Programs'!$A:$A,0)),0)*$I9,""),0)</f>
        <v/>
      </c>
      <c r="L9" s="15" t="str">
        <f>IFERROR(IF($C9="Program",ROUNDDOWN(SUMIF('3. Programs'!$A:$A,$D9,'3. Programs'!S:S),2)*IFERROR(INDEX('3. Programs'!$O:$O,MATCH($D9,'3. Programs'!$A:$A,0)),0)*$I9,""),0)</f>
        <v/>
      </c>
      <c r="M9" s="17" t="str">
        <f t="shared" ref="M9" si="0">IF($C9="Program",SUM(J9:L9),"")</f>
        <v/>
      </c>
      <c r="N9" s="122"/>
      <c r="O9" s="123"/>
      <c r="P9" s="169"/>
      <c r="Q9" s="245"/>
      <c r="R9" s="124"/>
      <c r="S9" s="125"/>
      <c r="T9" s="125"/>
      <c r="U9" s="126"/>
      <c r="V9" s="19" t="str">
        <f t="shared" ref="V9" si="1">IF($C9="Child-Specific",SUM(R9:U9),"")</f>
        <v/>
      </c>
      <c r="W9" s="15" t="str">
        <f t="shared" ref="W9:W72" si="2">IF($C9="Program",J9,IF($C9="Child-Specific",R9+S9,""))</f>
        <v/>
      </c>
      <c r="X9" s="16" t="str">
        <f t="shared" ref="X9:X72" si="3">IF($C9="Program",K9,IF($C9="Child-Specific",T9,""))</f>
        <v/>
      </c>
      <c r="Y9" s="16" t="str">
        <f t="shared" ref="Y9:Y72" si="4">IF($C9="Program",L9,IF($C9="Child-Specific",U9,""))</f>
        <v/>
      </c>
      <c r="Z9" s="16" t="str">
        <f t="shared" ref="Z9:Z72" si="5">IF(OR(C9="Child-Specific",C9="Program"),SUM(W9:Y9),"")</f>
        <v/>
      </c>
    </row>
    <row r="10" spans="1:26" s="247" customFormat="1" x14ac:dyDescent="0.4">
      <c r="A10" s="140"/>
      <c r="B10" s="158" t="str">
        <f>IFERROR(VLOOKUP(A10,'1. Applicant Roster'!A:C,2,FALSE)&amp;", "&amp;LEFT(VLOOKUP(A10,'1. Applicant Roster'!A:C,3,FALSE),1)&amp;".","Enter valid WISEid")</f>
        <v>Enter valid WISEid</v>
      </c>
      <c r="C10" s="142"/>
      <c r="D10" s="143"/>
      <c r="E10" s="138" t="str">
        <f>IF(C10="Program",IFERROR(INDEX('3. Programs'!B:B,MATCH(D10,'3. Programs'!A:A,0)),"Enter valid program ID"),"")</f>
        <v/>
      </c>
      <c r="F10" s="289" t="str">
        <f>IF(C10="Program",IFERROR(INDEX('3. Programs'!L:L,MATCH(D10,'3. Programs'!A:A,0)),""),"")</f>
        <v/>
      </c>
      <c r="G10" s="97"/>
      <c r="H10" s="82"/>
      <c r="I10" s="291" t="str">
        <f>IFERROR(IF(C10="Program",(IF(OR(F10="Days",F10="Caseload"),1,G10)*H10)/(IF(OR(F10="Days",F10="Caseload"),1,INDEX('3. Programs'!N:N,MATCH(D10,'3. Programs'!A:A,0)))*INDEX('3. Programs'!O:O,MATCH(D10,'3. Programs'!A:A,0))),""),0)</f>
        <v/>
      </c>
      <c r="J10" s="281" t="str">
        <f>IFERROR(IF($C10="Program",ROUNDDOWN(SUMIF('3. Programs'!$A:$A,$D10,'3. Programs'!Q:Q),2)*IFERROR(INDEX('3. Programs'!$O:$O,MATCH($D10,'3. Programs'!$A:$A,0)),0)*$I10,""),0)</f>
        <v/>
      </c>
      <c r="K10" s="18" t="str">
        <f>IFERROR(IF($C10="Program",ROUNDDOWN(SUMIF('3. Programs'!$A:$A,$D10,'3. Programs'!R:R),2)*IFERROR(INDEX('3. Programs'!$O:$O,MATCH($D10,'3. Programs'!$A:$A,0)),0)*$I10,""),0)</f>
        <v/>
      </c>
      <c r="L10" s="18" t="str">
        <f>IFERROR(IF($C10="Program",ROUNDDOWN(SUMIF('3. Programs'!$A:$A,$D10,'3. Programs'!S:S),2)*IFERROR(INDEX('3. Programs'!$O:$O,MATCH($D10,'3. Programs'!$A:$A,0)),0)*$I10,""),0)</f>
        <v/>
      </c>
      <c r="M10" s="282" t="str">
        <f t="shared" ref="M10" si="6">IF($C10="Program",SUM(J10:L10),"")</f>
        <v/>
      </c>
      <c r="N10" s="122"/>
      <c r="O10" s="123"/>
      <c r="P10" s="169"/>
      <c r="Q10" s="245"/>
      <c r="R10" s="124"/>
      <c r="S10" s="125"/>
      <c r="T10" s="125"/>
      <c r="U10" s="126"/>
      <c r="V10" s="19" t="str">
        <f t="shared" ref="V10:V73" si="7">IF($C10="Child-Specific",SUM(R10:U10),"")</f>
        <v/>
      </c>
      <c r="W10" s="15" t="str">
        <f t="shared" si="2"/>
        <v/>
      </c>
      <c r="X10" s="16" t="str">
        <f t="shared" si="3"/>
        <v/>
      </c>
      <c r="Y10" s="16" t="str">
        <f t="shared" si="4"/>
        <v/>
      </c>
      <c r="Z10" s="16" t="str">
        <f t="shared" si="5"/>
        <v/>
      </c>
    </row>
    <row r="11" spans="1:26" x14ac:dyDescent="0.4">
      <c r="A11" s="140"/>
      <c r="B11" s="158" t="str">
        <f>IFERROR(VLOOKUP(A11,'1. Applicant Roster'!A:C,2,FALSE)&amp;", "&amp;LEFT(VLOOKUP(A11,'1. Applicant Roster'!A:C,3,FALSE),1)&amp;".","Enter valid WISEid")</f>
        <v>Enter valid WISEid</v>
      </c>
      <c r="C11" s="142"/>
      <c r="D11" s="143"/>
      <c r="E11" s="138" t="str">
        <f>IF(C11="Program",IFERROR(INDEX('3. Programs'!B:B,MATCH(D11,'3. Programs'!A:A,0)),"Enter valid program ID"),"")</f>
        <v/>
      </c>
      <c r="F11" s="289" t="str">
        <f>IF(C11="Program",IFERROR(INDEX('3. Programs'!L:L,MATCH(D11,'3. Programs'!A:A,0)),""),"")</f>
        <v/>
      </c>
      <c r="G11" s="97"/>
      <c r="H11" s="82"/>
      <c r="I11" s="291" t="str">
        <f>IFERROR(IF(C11="Program",(IF(OR(F11="Days",F11="Caseload"),1,G11)*H11)/(IF(OR(F11="Days",F11="Caseload"),1,INDEX('3. Programs'!N:N,MATCH(D11,'3. Programs'!A:A,0)))*INDEX('3. Programs'!O:O,MATCH(D11,'3. Programs'!A:A,0))),""),0)</f>
        <v/>
      </c>
      <c r="J11" s="20" t="str">
        <f>IFERROR(IF($C11="Program",ROUNDDOWN(SUMIF('3. Programs'!$A:$A,$D11,'3. Programs'!Q:Q),2)*IFERROR(INDEX('3. Programs'!$O:$O,MATCH($D11,'3. Programs'!$A:$A,0)),0)*$I11,""),0)</f>
        <v/>
      </c>
      <c r="K11" s="15" t="str">
        <f>IFERROR(IF($C11="Program",ROUNDDOWN(SUMIF('3. Programs'!$A:$A,$D11,'3. Programs'!R:R),2)*IFERROR(INDEX('3. Programs'!$O:$O,MATCH($D11,'3. Programs'!$A:$A,0)),0)*$I11,""),0)</f>
        <v/>
      </c>
      <c r="L11" s="15" t="str">
        <f>IFERROR(IF($C11="Program",ROUNDDOWN(SUMIF('3. Programs'!$A:$A,$D11,'3. Programs'!S:S),2)*IFERROR(INDEX('3. Programs'!$O:$O,MATCH($D11,'3. Programs'!$A:$A,0)),0)*$I11,""),0)</f>
        <v/>
      </c>
      <c r="M11" s="17" t="str">
        <f t="shared" ref="M11:M74" si="8">IF($C11="Program",SUM(J11:L11),"")</f>
        <v/>
      </c>
      <c r="N11" s="122"/>
      <c r="O11" s="123"/>
      <c r="P11" s="169"/>
      <c r="Q11" s="245"/>
      <c r="R11" s="124"/>
      <c r="S11" s="125"/>
      <c r="T11" s="125"/>
      <c r="U11" s="126"/>
      <c r="V11" s="19" t="str">
        <f t="shared" si="7"/>
        <v/>
      </c>
      <c r="W11" s="15" t="str">
        <f t="shared" si="2"/>
        <v/>
      </c>
      <c r="X11" s="16" t="str">
        <f t="shared" si="3"/>
        <v/>
      </c>
      <c r="Y11" s="16" t="str">
        <f t="shared" si="4"/>
        <v/>
      </c>
      <c r="Z11" s="16" t="str">
        <f t="shared" si="5"/>
        <v/>
      </c>
    </row>
    <row r="12" spans="1:26" x14ac:dyDescent="0.4">
      <c r="A12" s="140"/>
      <c r="B12" s="158" t="str">
        <f>IFERROR(VLOOKUP(A12,'1. Applicant Roster'!A:C,2,FALSE)&amp;", "&amp;LEFT(VLOOKUP(A12,'1. Applicant Roster'!A:C,3,FALSE),1)&amp;".","Enter valid WISEid")</f>
        <v>Enter valid WISEid</v>
      </c>
      <c r="C12" s="142"/>
      <c r="D12" s="143"/>
      <c r="E12" s="138" t="str">
        <f>IF(C12="Program",IFERROR(INDEX('3. Programs'!B:B,MATCH(D12,'3. Programs'!A:A,0)),"Enter valid program ID"),"")</f>
        <v/>
      </c>
      <c r="F12" s="289" t="str">
        <f>IF(C12="Program",IFERROR(INDEX('3. Programs'!L:L,MATCH(D12,'3. Programs'!A:A,0)),""),"")</f>
        <v/>
      </c>
      <c r="G12" s="97"/>
      <c r="H12" s="82"/>
      <c r="I12" s="291" t="str">
        <f>IFERROR(IF(C12="Program",(IF(OR(F12="Days",F12="Caseload"),1,G12)*H12)/(IF(OR(F12="Days",F12="Caseload"),1,INDEX('3. Programs'!N:N,MATCH(D12,'3. Programs'!A:A,0)))*INDEX('3. Programs'!O:O,MATCH(D12,'3. Programs'!A:A,0))),""),0)</f>
        <v/>
      </c>
      <c r="J12" s="20" t="str">
        <f>IFERROR(IF($C12="Program",ROUNDDOWN(SUMIF('3. Programs'!$A:$A,$D12,'3. Programs'!Q:Q),2)*IFERROR(INDEX('3. Programs'!$O:$O,MATCH($D12,'3. Programs'!$A:$A,0)),0)*$I12,""),0)</f>
        <v/>
      </c>
      <c r="K12" s="15" t="str">
        <f>IFERROR(IF($C12="Program",ROUNDDOWN(SUMIF('3. Programs'!$A:$A,$D12,'3. Programs'!R:R),2)*IFERROR(INDEX('3. Programs'!$O:$O,MATCH($D12,'3. Programs'!$A:$A,0)),0)*$I12,""),0)</f>
        <v/>
      </c>
      <c r="L12" s="15" t="str">
        <f>IFERROR(IF($C12="Program",ROUNDDOWN(SUMIF('3. Programs'!$A:$A,$D12,'3. Programs'!S:S),2)*IFERROR(INDEX('3. Programs'!$O:$O,MATCH($D12,'3. Programs'!$A:$A,0)),0)*$I12,""),0)</f>
        <v/>
      </c>
      <c r="M12" s="17" t="str">
        <f t="shared" si="8"/>
        <v/>
      </c>
      <c r="N12" s="122"/>
      <c r="O12" s="123"/>
      <c r="P12" s="169"/>
      <c r="Q12" s="245"/>
      <c r="R12" s="124"/>
      <c r="S12" s="125"/>
      <c r="T12" s="125"/>
      <c r="U12" s="126"/>
      <c r="V12" s="19" t="str">
        <f t="shared" si="7"/>
        <v/>
      </c>
      <c r="W12" s="15" t="str">
        <f t="shared" si="2"/>
        <v/>
      </c>
      <c r="X12" s="16" t="str">
        <f t="shared" si="3"/>
        <v/>
      </c>
      <c r="Y12" s="16" t="str">
        <f t="shared" si="4"/>
        <v/>
      </c>
      <c r="Z12" s="16" t="str">
        <f t="shared" si="5"/>
        <v/>
      </c>
    </row>
    <row r="13" spans="1:26" x14ac:dyDescent="0.4">
      <c r="A13" s="140"/>
      <c r="B13" s="158" t="str">
        <f>IFERROR(VLOOKUP(A13,'1. Applicant Roster'!A:C,2,FALSE)&amp;", "&amp;LEFT(VLOOKUP(A13,'1. Applicant Roster'!A:C,3,FALSE),1)&amp;".","Enter valid WISEid")</f>
        <v>Enter valid WISEid</v>
      </c>
      <c r="C13" s="142"/>
      <c r="D13" s="143"/>
      <c r="E13" s="138" t="str">
        <f>IF(C13="Program",IFERROR(INDEX('3. Programs'!B:B,MATCH(D13,'3. Programs'!A:A,0)),"Enter valid program ID"),"")</f>
        <v/>
      </c>
      <c r="F13" s="289" t="str">
        <f>IF(C13="Program",IFERROR(INDEX('3. Programs'!L:L,MATCH(D13,'3. Programs'!A:A,0)),""),"")</f>
        <v/>
      </c>
      <c r="G13" s="97"/>
      <c r="H13" s="82"/>
      <c r="I13" s="291" t="str">
        <f>IFERROR(IF(C13="Program",(IF(OR(F13="Days",F13="Caseload"),1,G13)*H13)/(IF(OR(F13="Days",F13="Caseload"),1,INDEX('3. Programs'!N:N,MATCH(D13,'3. Programs'!A:A,0)))*INDEX('3. Programs'!O:O,MATCH(D13,'3. Programs'!A:A,0))),""),0)</f>
        <v/>
      </c>
      <c r="J13" s="20" t="str">
        <f>IFERROR(IF($C13="Program",ROUNDDOWN(SUMIF('3. Programs'!$A:$A,$D13,'3. Programs'!Q:Q),2)*IFERROR(INDEX('3. Programs'!$O:$O,MATCH($D13,'3. Programs'!$A:$A,0)),0)*$I13,""),0)</f>
        <v/>
      </c>
      <c r="K13" s="15" t="str">
        <f>IFERROR(IF($C13="Program",ROUNDDOWN(SUMIF('3. Programs'!$A:$A,$D13,'3. Programs'!R:R),2)*IFERROR(INDEX('3. Programs'!$O:$O,MATCH($D13,'3. Programs'!$A:$A,0)),0)*$I13,""),0)</f>
        <v/>
      </c>
      <c r="L13" s="15" t="str">
        <f>IFERROR(IF($C13="Program",ROUNDDOWN(SUMIF('3. Programs'!$A:$A,$D13,'3. Programs'!S:S),2)*IFERROR(INDEX('3. Programs'!$O:$O,MATCH($D13,'3. Programs'!$A:$A,0)),0)*$I13,""),0)</f>
        <v/>
      </c>
      <c r="M13" s="17" t="str">
        <f t="shared" si="8"/>
        <v/>
      </c>
      <c r="N13" s="78"/>
      <c r="O13" s="123"/>
      <c r="P13" s="81"/>
      <c r="Q13" s="284"/>
      <c r="R13" s="285"/>
      <c r="S13" s="286"/>
      <c r="T13" s="286"/>
      <c r="U13" s="287"/>
      <c r="V13" s="19" t="str">
        <f t="shared" si="7"/>
        <v/>
      </c>
      <c r="W13" s="15" t="str">
        <f t="shared" si="2"/>
        <v/>
      </c>
      <c r="X13" s="16" t="str">
        <f t="shared" si="3"/>
        <v/>
      </c>
      <c r="Y13" s="16" t="str">
        <f t="shared" si="4"/>
        <v/>
      </c>
      <c r="Z13" s="16" t="str">
        <f t="shared" si="5"/>
        <v/>
      </c>
    </row>
    <row r="14" spans="1:26" x14ac:dyDescent="0.4">
      <c r="A14" s="140"/>
      <c r="B14" s="158" t="str">
        <f>IFERROR(VLOOKUP(A14,'1. Applicant Roster'!A:C,2,FALSE)&amp;", "&amp;LEFT(VLOOKUP(A14,'1. Applicant Roster'!A:C,3,FALSE),1)&amp;".","Enter valid WISEid")</f>
        <v>Enter valid WISEid</v>
      </c>
      <c r="C14" s="142"/>
      <c r="D14" s="143"/>
      <c r="E14" s="138" t="str">
        <f>IF(C14="Program",IFERROR(INDEX('3. Programs'!B:B,MATCH(D14,'3. Programs'!A:A,0)),"Enter valid program ID"),"")</f>
        <v/>
      </c>
      <c r="F14" s="289" t="str">
        <f>IF(C14="Program",IFERROR(INDEX('3. Programs'!L:L,MATCH(D14,'3. Programs'!A:A,0)),""),"")</f>
        <v/>
      </c>
      <c r="G14" s="97"/>
      <c r="H14" s="82"/>
      <c r="I14" s="291" t="str">
        <f>IFERROR(IF(C14="Program",(IF(OR(F14="Days",F14="Caseload"),1,G14)*H14)/(IF(OR(F14="Days",F14="Caseload"),1,INDEX('3. Programs'!N:N,MATCH(D14,'3. Programs'!A:A,0)))*INDEX('3. Programs'!O:O,MATCH(D14,'3. Programs'!A:A,0))),""),0)</f>
        <v/>
      </c>
      <c r="J14" s="20" t="str">
        <f>IFERROR(IF($C14="Program",ROUNDDOWN(SUMIF('3. Programs'!$A:$A,$D14,'3. Programs'!Q:Q),2)*IFERROR(INDEX('3. Programs'!$O:$O,MATCH($D14,'3. Programs'!$A:$A,0)),0)*$I14,""),0)</f>
        <v/>
      </c>
      <c r="K14" s="15" t="str">
        <f>IFERROR(IF($C14="Program",ROUNDDOWN(SUMIF('3. Programs'!$A:$A,$D14,'3. Programs'!R:R),2)*IFERROR(INDEX('3. Programs'!$O:$O,MATCH($D14,'3. Programs'!$A:$A,0)),0)*$I14,""),0)</f>
        <v/>
      </c>
      <c r="L14" s="15" t="str">
        <f>IFERROR(IF($C14="Program",ROUNDDOWN(SUMIF('3. Programs'!$A:$A,$D14,'3. Programs'!S:S),2)*IFERROR(INDEX('3. Programs'!$O:$O,MATCH($D14,'3. Programs'!$A:$A,0)),0)*$I14,""),0)</f>
        <v/>
      </c>
      <c r="M14" s="17" t="str">
        <f t="shared" si="8"/>
        <v/>
      </c>
      <c r="N14" s="122"/>
      <c r="O14" s="123"/>
      <c r="P14" s="169"/>
      <c r="Q14" s="245"/>
      <c r="R14" s="124"/>
      <c r="S14" s="125"/>
      <c r="T14" s="125"/>
      <c r="U14" s="126"/>
      <c r="V14" s="19" t="str">
        <f t="shared" si="7"/>
        <v/>
      </c>
      <c r="W14" s="15" t="str">
        <f t="shared" si="2"/>
        <v/>
      </c>
      <c r="X14" s="16" t="str">
        <f t="shared" si="3"/>
        <v/>
      </c>
      <c r="Y14" s="16" t="str">
        <f t="shared" si="4"/>
        <v/>
      </c>
      <c r="Z14" s="16" t="str">
        <f t="shared" si="5"/>
        <v/>
      </c>
    </row>
    <row r="15" spans="1:26" x14ac:dyDescent="0.4">
      <c r="A15" s="140"/>
      <c r="B15" s="158" t="str">
        <f>IFERROR(VLOOKUP(A15,'1. Applicant Roster'!A:C,2,FALSE)&amp;", "&amp;LEFT(VLOOKUP(A15,'1. Applicant Roster'!A:C,3,FALSE),1)&amp;".","Enter valid WISEid")</f>
        <v>Enter valid WISEid</v>
      </c>
      <c r="C15" s="142"/>
      <c r="D15" s="143"/>
      <c r="E15" s="138" t="str">
        <f>IF(C15="Program",IFERROR(INDEX('3. Programs'!B:B,MATCH(D15,'3. Programs'!A:A,0)),"Enter valid program ID"),"")</f>
        <v/>
      </c>
      <c r="F15" s="289" t="str">
        <f>IF(C15="Program",IFERROR(INDEX('3. Programs'!L:L,MATCH(D15,'3. Programs'!A:A,0)),""),"")</f>
        <v/>
      </c>
      <c r="G15" s="97"/>
      <c r="H15" s="82"/>
      <c r="I15" s="291" t="str">
        <f>IFERROR(IF(C15="Program",(IF(OR(F15="Days",F15="Caseload"),1,G15)*H15)/(IF(OR(F15="Days",F15="Caseload"),1,INDEX('3. Programs'!N:N,MATCH(D15,'3. Programs'!A:A,0)))*INDEX('3. Programs'!O:O,MATCH(D15,'3. Programs'!A:A,0))),""),0)</f>
        <v/>
      </c>
      <c r="J15" s="20" t="str">
        <f>IFERROR(IF($C15="Program",ROUNDDOWN(SUMIF('3. Programs'!$A:$A,$D15,'3. Programs'!Q:Q),2)*IFERROR(INDEX('3. Programs'!$O:$O,MATCH($D15,'3. Programs'!$A:$A,0)),0)*$I15,""),0)</f>
        <v/>
      </c>
      <c r="K15" s="15" t="str">
        <f>IFERROR(IF($C15="Program",ROUNDDOWN(SUMIF('3. Programs'!$A:$A,$D15,'3. Programs'!R:R),2)*IFERROR(INDEX('3. Programs'!$O:$O,MATCH($D15,'3. Programs'!$A:$A,0)),0)*$I15,""),0)</f>
        <v/>
      </c>
      <c r="L15" s="15" t="str">
        <f>IFERROR(IF($C15="Program",ROUNDDOWN(SUMIF('3. Programs'!$A:$A,$D15,'3. Programs'!S:S),2)*IFERROR(INDEX('3. Programs'!$O:$O,MATCH($D15,'3. Programs'!$A:$A,0)),0)*$I15,""),0)</f>
        <v/>
      </c>
      <c r="M15" s="17" t="str">
        <f t="shared" si="8"/>
        <v/>
      </c>
      <c r="N15" s="122"/>
      <c r="O15" s="123"/>
      <c r="P15" s="169"/>
      <c r="Q15" s="245"/>
      <c r="R15" s="124"/>
      <c r="S15" s="125"/>
      <c r="T15" s="125"/>
      <c r="U15" s="126"/>
      <c r="V15" s="19" t="str">
        <f t="shared" si="7"/>
        <v/>
      </c>
      <c r="W15" s="15" t="str">
        <f t="shared" si="2"/>
        <v/>
      </c>
      <c r="X15" s="16" t="str">
        <f t="shared" si="3"/>
        <v/>
      </c>
      <c r="Y15" s="16" t="str">
        <f t="shared" si="4"/>
        <v/>
      </c>
      <c r="Z15" s="16" t="str">
        <f t="shared" si="5"/>
        <v/>
      </c>
    </row>
    <row r="16" spans="1:26" x14ac:dyDescent="0.4">
      <c r="A16" s="140"/>
      <c r="B16" s="158" t="str">
        <f>IFERROR(VLOOKUP(A16,'1. Applicant Roster'!A:C,2,FALSE)&amp;", "&amp;LEFT(VLOOKUP(A16,'1. Applicant Roster'!A:C,3,FALSE),1)&amp;".","Enter valid WISEid")</f>
        <v>Enter valid WISEid</v>
      </c>
      <c r="C16" s="142"/>
      <c r="D16" s="143"/>
      <c r="E16" s="138" t="str">
        <f>IF(C16="Program",IFERROR(INDEX('3. Programs'!B:B,MATCH(D16,'3. Programs'!A:A,0)),"Enter valid program ID"),"")</f>
        <v/>
      </c>
      <c r="F16" s="289" t="str">
        <f>IF(C16="Program",IFERROR(INDEX('3. Programs'!L:L,MATCH(D16,'3. Programs'!A:A,0)),""),"")</f>
        <v/>
      </c>
      <c r="G16" s="97"/>
      <c r="H16" s="82"/>
      <c r="I16" s="291" t="str">
        <f>IFERROR(IF(C16="Program",(IF(OR(F16="Days",F16="Caseload"),1,G16)*H16)/(IF(OR(F16="Days",F16="Caseload"),1,INDEX('3. Programs'!N:N,MATCH(D16,'3. Programs'!A:A,0)))*INDEX('3. Programs'!O:O,MATCH(D16,'3. Programs'!A:A,0))),""),0)</f>
        <v/>
      </c>
      <c r="J16" s="20" t="str">
        <f>IFERROR(IF($C16="Program",ROUNDDOWN(SUMIF('3. Programs'!$A:$A,$D16,'3. Programs'!Q:Q),2)*IFERROR(INDEX('3. Programs'!$O:$O,MATCH($D16,'3. Programs'!$A:$A,0)),0)*$I16,""),0)</f>
        <v/>
      </c>
      <c r="K16" s="15" t="str">
        <f>IFERROR(IF($C16="Program",ROUNDDOWN(SUMIF('3. Programs'!$A:$A,$D16,'3. Programs'!R:R),2)*IFERROR(INDEX('3. Programs'!$O:$O,MATCH($D16,'3. Programs'!$A:$A,0)),0)*$I16,""),0)</f>
        <v/>
      </c>
      <c r="L16" s="15" t="str">
        <f>IFERROR(IF($C16="Program",ROUNDDOWN(SUMIF('3. Programs'!$A:$A,$D16,'3. Programs'!S:S),2)*IFERROR(INDEX('3. Programs'!$O:$O,MATCH($D16,'3. Programs'!$A:$A,0)),0)*$I16,""),0)</f>
        <v/>
      </c>
      <c r="M16" s="17" t="str">
        <f t="shared" si="8"/>
        <v/>
      </c>
      <c r="N16" s="122"/>
      <c r="O16" s="123"/>
      <c r="P16" s="169"/>
      <c r="Q16" s="245"/>
      <c r="R16" s="124"/>
      <c r="S16" s="125"/>
      <c r="T16" s="125"/>
      <c r="U16" s="126"/>
      <c r="V16" s="19" t="str">
        <f t="shared" si="7"/>
        <v/>
      </c>
      <c r="W16" s="15" t="str">
        <f t="shared" si="2"/>
        <v/>
      </c>
      <c r="X16" s="16" t="str">
        <f t="shared" si="3"/>
        <v/>
      </c>
      <c r="Y16" s="16" t="str">
        <f t="shared" si="4"/>
        <v/>
      </c>
      <c r="Z16" s="16" t="str">
        <f t="shared" si="5"/>
        <v/>
      </c>
    </row>
    <row r="17" spans="1:26" x14ac:dyDescent="0.4">
      <c r="A17" s="140"/>
      <c r="B17" s="158" t="str">
        <f>IFERROR(VLOOKUP(A17,'1. Applicant Roster'!A:C,2,FALSE)&amp;", "&amp;LEFT(VLOOKUP(A17,'1. Applicant Roster'!A:C,3,FALSE),1)&amp;".","Enter valid WISEid")</f>
        <v>Enter valid WISEid</v>
      </c>
      <c r="C17" s="142"/>
      <c r="D17" s="143"/>
      <c r="E17" s="138" t="str">
        <f>IF(C17="Program",IFERROR(INDEX('3. Programs'!B:B,MATCH(D17,'3. Programs'!A:A,0)),"Enter valid program ID"),"")</f>
        <v/>
      </c>
      <c r="F17" s="289" t="str">
        <f>IF(C17="Program",IFERROR(INDEX('3. Programs'!L:L,MATCH(D17,'3. Programs'!A:A,0)),""),"")</f>
        <v/>
      </c>
      <c r="G17" s="97"/>
      <c r="H17" s="82"/>
      <c r="I17" s="291" t="str">
        <f>IFERROR(IF(C17="Program",(IF(OR(F17="Days",F17="Caseload"),1,G17)*H17)/(IF(OR(F17="Days",F17="Caseload"),1,INDEX('3. Programs'!N:N,MATCH(D17,'3. Programs'!A:A,0)))*INDEX('3. Programs'!O:O,MATCH(D17,'3. Programs'!A:A,0))),""),0)</f>
        <v/>
      </c>
      <c r="J17" s="20" t="str">
        <f>IFERROR(IF($C17="Program",ROUNDDOWN(SUMIF('3. Programs'!$A:$A,$D17,'3. Programs'!Q:Q),2)*IFERROR(INDEX('3. Programs'!$O:$O,MATCH($D17,'3. Programs'!$A:$A,0)),0)*$I17,""),0)</f>
        <v/>
      </c>
      <c r="K17" s="15" t="str">
        <f>IFERROR(IF($C17="Program",ROUNDDOWN(SUMIF('3. Programs'!$A:$A,$D17,'3. Programs'!R:R),2)*IFERROR(INDEX('3. Programs'!$O:$O,MATCH($D17,'3. Programs'!$A:$A,0)),0)*$I17,""),0)</f>
        <v/>
      </c>
      <c r="L17" s="15" t="str">
        <f>IFERROR(IF($C17="Program",ROUNDDOWN(SUMIF('3. Programs'!$A:$A,$D17,'3. Programs'!S:S),2)*IFERROR(INDEX('3. Programs'!$O:$O,MATCH($D17,'3. Programs'!$A:$A,0)),0)*$I17,""),0)</f>
        <v/>
      </c>
      <c r="M17" s="17" t="str">
        <f t="shared" si="8"/>
        <v/>
      </c>
      <c r="N17" s="122"/>
      <c r="O17" s="123"/>
      <c r="P17" s="169"/>
      <c r="Q17" s="245"/>
      <c r="R17" s="124"/>
      <c r="S17" s="125"/>
      <c r="T17" s="125"/>
      <c r="U17" s="126"/>
      <c r="V17" s="19" t="str">
        <f t="shared" si="7"/>
        <v/>
      </c>
      <c r="W17" s="15" t="str">
        <f t="shared" si="2"/>
        <v/>
      </c>
      <c r="X17" s="16" t="str">
        <f t="shared" si="3"/>
        <v/>
      </c>
      <c r="Y17" s="16" t="str">
        <f t="shared" si="4"/>
        <v/>
      </c>
      <c r="Z17" s="16" t="str">
        <f t="shared" si="5"/>
        <v/>
      </c>
    </row>
    <row r="18" spans="1:26" x14ac:dyDescent="0.4">
      <c r="A18" s="140"/>
      <c r="B18" s="158" t="str">
        <f>IFERROR(VLOOKUP(A18,'1. Applicant Roster'!A:C,2,FALSE)&amp;", "&amp;LEFT(VLOOKUP(A18,'1. Applicant Roster'!A:C,3,FALSE),1)&amp;".","Enter valid WISEid")</f>
        <v>Enter valid WISEid</v>
      </c>
      <c r="C18" s="142"/>
      <c r="D18" s="143"/>
      <c r="E18" s="138" t="str">
        <f>IF(C18="Program",IFERROR(INDEX('3. Programs'!B:B,MATCH(D18,'3. Programs'!A:A,0)),"Enter valid program ID"),"")</f>
        <v/>
      </c>
      <c r="F18" s="289" t="str">
        <f>IF(C18="Program",IFERROR(INDEX('3. Programs'!L:L,MATCH(D18,'3. Programs'!A:A,0)),""),"")</f>
        <v/>
      </c>
      <c r="G18" s="97"/>
      <c r="H18" s="82"/>
      <c r="I18" s="291" t="str">
        <f>IFERROR(IF(C18="Program",(IF(OR(F18="Days",F18="Caseload"),1,G18)*H18)/(IF(OR(F18="Days",F18="Caseload"),1,INDEX('3. Programs'!N:N,MATCH(D18,'3. Programs'!A:A,0)))*INDEX('3. Programs'!O:O,MATCH(D18,'3. Programs'!A:A,0))),""),0)</f>
        <v/>
      </c>
      <c r="J18" s="20" t="str">
        <f>IFERROR(IF($C18="Program",ROUNDDOWN(SUMIF('3. Programs'!$A:$A,$D18,'3. Programs'!Q:Q),2)*IFERROR(INDEX('3. Programs'!$O:$O,MATCH($D18,'3. Programs'!$A:$A,0)),0)*$I18,""),0)</f>
        <v/>
      </c>
      <c r="K18" s="15" t="str">
        <f>IFERROR(IF($C18="Program",ROUNDDOWN(SUMIF('3. Programs'!$A:$A,$D18,'3. Programs'!R:R),2)*IFERROR(INDEX('3. Programs'!$O:$O,MATCH($D18,'3. Programs'!$A:$A,0)),0)*$I18,""),0)</f>
        <v/>
      </c>
      <c r="L18" s="15" t="str">
        <f>IFERROR(IF($C18="Program",ROUNDDOWN(SUMIF('3. Programs'!$A:$A,$D18,'3. Programs'!S:S),2)*IFERROR(INDEX('3. Programs'!$O:$O,MATCH($D18,'3. Programs'!$A:$A,0)),0)*$I18,""),0)</f>
        <v/>
      </c>
      <c r="M18" s="17" t="str">
        <f t="shared" si="8"/>
        <v/>
      </c>
      <c r="N18" s="122"/>
      <c r="O18" s="123"/>
      <c r="P18" s="169"/>
      <c r="Q18" s="245"/>
      <c r="R18" s="124"/>
      <c r="S18" s="125"/>
      <c r="T18" s="125"/>
      <c r="U18" s="126"/>
      <c r="V18" s="19" t="str">
        <f t="shared" si="7"/>
        <v/>
      </c>
      <c r="W18" s="15" t="str">
        <f t="shared" si="2"/>
        <v/>
      </c>
      <c r="X18" s="16" t="str">
        <f t="shared" si="3"/>
        <v/>
      </c>
      <c r="Y18" s="16" t="str">
        <f t="shared" si="4"/>
        <v/>
      </c>
      <c r="Z18" s="16" t="str">
        <f t="shared" si="5"/>
        <v/>
      </c>
    </row>
    <row r="19" spans="1:26" x14ac:dyDescent="0.4">
      <c r="A19" s="140"/>
      <c r="B19" s="158" t="str">
        <f>IFERROR(VLOOKUP(A19,'1. Applicant Roster'!A:C,2,FALSE)&amp;", "&amp;LEFT(VLOOKUP(A19,'1. Applicant Roster'!A:C,3,FALSE),1)&amp;".","Enter valid WISEid")</f>
        <v>Enter valid WISEid</v>
      </c>
      <c r="C19" s="142"/>
      <c r="D19" s="143"/>
      <c r="E19" s="138" t="str">
        <f>IF(C19="Program",IFERROR(INDEX('3. Programs'!B:B,MATCH(D19,'3. Programs'!A:A,0)),"Enter valid program ID"),"")</f>
        <v/>
      </c>
      <c r="F19" s="289" t="str">
        <f>IF(C19="Program",IFERROR(INDEX('3. Programs'!L:L,MATCH(D19,'3. Programs'!A:A,0)),""),"")</f>
        <v/>
      </c>
      <c r="G19" s="97"/>
      <c r="H19" s="82"/>
      <c r="I19" s="291" t="str">
        <f>IFERROR(IF(C19="Program",(IF(OR(F19="Days",F19="Caseload"),1,G19)*H19)/(IF(OR(F19="Days",F19="Caseload"),1,INDEX('3. Programs'!N:N,MATCH(D19,'3. Programs'!A:A,0)))*INDEX('3. Programs'!O:O,MATCH(D19,'3. Programs'!A:A,0))),""),0)</f>
        <v/>
      </c>
      <c r="J19" s="20" t="str">
        <f>IFERROR(IF($C19="Program",ROUNDDOWN(SUMIF('3. Programs'!$A:$A,$D19,'3. Programs'!Q:Q),2)*IFERROR(INDEX('3. Programs'!$O:$O,MATCH($D19,'3. Programs'!$A:$A,0)),0)*$I19,""),0)</f>
        <v/>
      </c>
      <c r="K19" s="15" t="str">
        <f>IFERROR(IF($C19="Program",ROUNDDOWN(SUMIF('3. Programs'!$A:$A,$D19,'3. Programs'!R:R),2)*IFERROR(INDEX('3. Programs'!$O:$O,MATCH($D19,'3. Programs'!$A:$A,0)),0)*$I19,""),0)</f>
        <v/>
      </c>
      <c r="L19" s="15" t="str">
        <f>IFERROR(IF($C19="Program",ROUNDDOWN(SUMIF('3. Programs'!$A:$A,$D19,'3. Programs'!S:S),2)*IFERROR(INDEX('3. Programs'!$O:$O,MATCH($D19,'3. Programs'!$A:$A,0)),0)*$I19,""),0)</f>
        <v/>
      </c>
      <c r="M19" s="17" t="str">
        <f t="shared" si="8"/>
        <v/>
      </c>
      <c r="N19" s="122"/>
      <c r="O19" s="123"/>
      <c r="P19" s="169"/>
      <c r="Q19" s="245"/>
      <c r="R19" s="124"/>
      <c r="S19" s="125"/>
      <c r="T19" s="125"/>
      <c r="U19" s="126"/>
      <c r="V19" s="19" t="str">
        <f t="shared" si="7"/>
        <v/>
      </c>
      <c r="W19" s="15" t="str">
        <f t="shared" si="2"/>
        <v/>
      </c>
      <c r="X19" s="16" t="str">
        <f t="shared" si="3"/>
        <v/>
      </c>
      <c r="Y19" s="16" t="str">
        <f t="shared" si="4"/>
        <v/>
      </c>
      <c r="Z19" s="16" t="str">
        <f t="shared" si="5"/>
        <v/>
      </c>
    </row>
    <row r="20" spans="1:26" x14ac:dyDescent="0.4">
      <c r="A20" s="140"/>
      <c r="B20" s="158" t="str">
        <f>IFERROR(VLOOKUP(A20,'1. Applicant Roster'!A:C,2,FALSE)&amp;", "&amp;LEFT(VLOOKUP(A20,'1. Applicant Roster'!A:C,3,FALSE),1)&amp;".","Enter valid WISEid")</f>
        <v>Enter valid WISEid</v>
      </c>
      <c r="C20" s="142"/>
      <c r="D20" s="143"/>
      <c r="E20" s="138" t="str">
        <f>IF(C20="Program",IFERROR(INDEX('3. Programs'!B:B,MATCH(D20,'3. Programs'!A:A,0)),"Enter valid program ID"),"")</f>
        <v/>
      </c>
      <c r="F20" s="289" t="str">
        <f>IF(C20="Program",IFERROR(INDEX('3. Programs'!L:L,MATCH(D20,'3. Programs'!A:A,0)),""),"")</f>
        <v/>
      </c>
      <c r="G20" s="97"/>
      <c r="H20" s="82"/>
      <c r="I20" s="291" t="str">
        <f>IFERROR(IF(C20="Program",(IF(OR(F20="Days",F20="Caseload"),1,G20)*H20)/(IF(OR(F20="Days",F20="Caseload"),1,INDEX('3. Programs'!N:N,MATCH(D20,'3. Programs'!A:A,0)))*INDEX('3. Programs'!O:O,MATCH(D20,'3. Programs'!A:A,0))),""),0)</f>
        <v/>
      </c>
      <c r="J20" s="20" t="str">
        <f>IFERROR(IF($C20="Program",ROUNDDOWN(SUMIF('3. Programs'!$A:$A,$D20,'3. Programs'!Q:Q),2)*IFERROR(INDEX('3. Programs'!$O:$O,MATCH($D20,'3. Programs'!$A:$A,0)),0)*$I20,""),0)</f>
        <v/>
      </c>
      <c r="K20" s="15" t="str">
        <f>IFERROR(IF($C20="Program",ROUNDDOWN(SUMIF('3. Programs'!$A:$A,$D20,'3. Programs'!R:R),2)*IFERROR(INDEX('3. Programs'!$O:$O,MATCH($D20,'3. Programs'!$A:$A,0)),0)*$I20,""),0)</f>
        <v/>
      </c>
      <c r="L20" s="15" t="str">
        <f>IFERROR(IF($C20="Program",ROUNDDOWN(SUMIF('3. Programs'!$A:$A,$D20,'3. Programs'!S:S),2)*IFERROR(INDEX('3. Programs'!$O:$O,MATCH($D20,'3. Programs'!$A:$A,0)),0)*$I20,""),0)</f>
        <v/>
      </c>
      <c r="M20" s="17" t="str">
        <f t="shared" si="8"/>
        <v/>
      </c>
      <c r="N20" s="122"/>
      <c r="O20" s="123"/>
      <c r="P20" s="169"/>
      <c r="Q20" s="245"/>
      <c r="R20" s="124"/>
      <c r="S20" s="125"/>
      <c r="T20" s="125"/>
      <c r="U20" s="126"/>
      <c r="V20" s="19" t="str">
        <f t="shared" si="7"/>
        <v/>
      </c>
      <c r="W20" s="15" t="str">
        <f t="shared" si="2"/>
        <v/>
      </c>
      <c r="X20" s="16" t="str">
        <f t="shared" si="3"/>
        <v/>
      </c>
      <c r="Y20" s="16" t="str">
        <f t="shared" si="4"/>
        <v/>
      </c>
      <c r="Z20" s="16" t="str">
        <f t="shared" si="5"/>
        <v/>
      </c>
    </row>
    <row r="21" spans="1:26" x14ac:dyDescent="0.4">
      <c r="A21" s="140"/>
      <c r="B21" s="158" t="str">
        <f>IFERROR(VLOOKUP(A21,'1. Applicant Roster'!A:C,2,FALSE)&amp;", "&amp;LEFT(VLOOKUP(A21,'1. Applicant Roster'!A:C,3,FALSE),1)&amp;".","Enter valid WISEid")</f>
        <v>Enter valid WISEid</v>
      </c>
      <c r="C21" s="142"/>
      <c r="D21" s="143"/>
      <c r="E21" s="138" t="str">
        <f>IF(C21="Program",IFERROR(INDEX('3. Programs'!B:B,MATCH(D21,'3. Programs'!A:A,0)),"Enter valid program ID"),"")</f>
        <v/>
      </c>
      <c r="F21" s="289" t="str">
        <f>IF(C21="Program",IFERROR(INDEX('3. Programs'!L:L,MATCH(D21,'3. Programs'!A:A,0)),""),"")</f>
        <v/>
      </c>
      <c r="G21" s="97"/>
      <c r="H21" s="82"/>
      <c r="I21" s="291" t="str">
        <f>IFERROR(IF(C21="Program",(IF(OR(F21="Days",F21="Caseload"),1,G21)*H21)/(IF(OR(F21="Days",F21="Caseload"),1,INDEX('3. Programs'!N:N,MATCH(D21,'3. Programs'!A:A,0)))*INDEX('3. Programs'!O:O,MATCH(D21,'3. Programs'!A:A,0))),""),0)</f>
        <v/>
      </c>
      <c r="J21" s="20" t="str">
        <f>IFERROR(IF($C21="Program",ROUNDDOWN(SUMIF('3. Programs'!$A:$A,$D21,'3. Programs'!Q:Q),2)*IFERROR(INDEX('3. Programs'!$O:$O,MATCH($D21,'3. Programs'!$A:$A,0)),0)*$I21,""),0)</f>
        <v/>
      </c>
      <c r="K21" s="15" t="str">
        <f>IFERROR(IF($C21="Program",ROUNDDOWN(SUMIF('3. Programs'!$A:$A,$D21,'3. Programs'!R:R),2)*IFERROR(INDEX('3. Programs'!$O:$O,MATCH($D21,'3. Programs'!$A:$A,0)),0)*$I21,""),0)</f>
        <v/>
      </c>
      <c r="L21" s="15" t="str">
        <f>IFERROR(IF($C21="Program",ROUNDDOWN(SUMIF('3. Programs'!$A:$A,$D21,'3. Programs'!S:S),2)*IFERROR(INDEX('3. Programs'!$O:$O,MATCH($D21,'3. Programs'!$A:$A,0)),0)*$I21,""),0)</f>
        <v/>
      </c>
      <c r="M21" s="17" t="str">
        <f t="shared" si="8"/>
        <v/>
      </c>
      <c r="N21" s="122"/>
      <c r="O21" s="123"/>
      <c r="P21" s="169"/>
      <c r="Q21" s="245"/>
      <c r="R21" s="124"/>
      <c r="S21" s="125"/>
      <c r="T21" s="125"/>
      <c r="U21" s="126"/>
      <c r="V21" s="19" t="str">
        <f t="shared" si="7"/>
        <v/>
      </c>
      <c r="W21" s="15" t="str">
        <f t="shared" si="2"/>
        <v/>
      </c>
      <c r="X21" s="16" t="str">
        <f t="shared" si="3"/>
        <v/>
      </c>
      <c r="Y21" s="16" t="str">
        <f t="shared" si="4"/>
        <v/>
      </c>
      <c r="Z21" s="16" t="str">
        <f t="shared" si="5"/>
        <v/>
      </c>
    </row>
    <row r="22" spans="1:26" x14ac:dyDescent="0.4">
      <c r="A22" s="140"/>
      <c r="B22" s="158" t="str">
        <f>IFERROR(VLOOKUP(A22,'1. Applicant Roster'!A:C,2,FALSE)&amp;", "&amp;LEFT(VLOOKUP(A22,'1. Applicant Roster'!A:C,3,FALSE),1)&amp;".","Enter valid WISEid")</f>
        <v>Enter valid WISEid</v>
      </c>
      <c r="C22" s="142"/>
      <c r="D22" s="143"/>
      <c r="E22" s="138" t="str">
        <f>IF(C22="Program",IFERROR(INDEX('3. Programs'!B:B,MATCH(D22,'3. Programs'!A:A,0)),"Enter valid program ID"),"")</f>
        <v/>
      </c>
      <c r="F22" s="289" t="str">
        <f>IF(C22="Program",IFERROR(INDEX('3. Programs'!L:L,MATCH(D22,'3. Programs'!A:A,0)),""),"")</f>
        <v/>
      </c>
      <c r="G22" s="97"/>
      <c r="H22" s="82"/>
      <c r="I22" s="291" t="str">
        <f>IFERROR(IF(C22="Program",(IF(OR(F22="Days",F22="Caseload"),1,G22)*H22)/(IF(OR(F22="Days",F22="Caseload"),1,INDEX('3. Programs'!N:N,MATCH(D22,'3. Programs'!A:A,0)))*INDEX('3. Programs'!O:O,MATCH(D22,'3. Programs'!A:A,0))),""),0)</f>
        <v/>
      </c>
      <c r="J22" s="20" t="str">
        <f>IFERROR(IF($C22="Program",ROUNDDOWN(SUMIF('3. Programs'!$A:$A,$D22,'3. Programs'!Q:Q),2)*IFERROR(INDEX('3. Programs'!$O:$O,MATCH($D22,'3. Programs'!$A:$A,0)),0)*$I22,""),0)</f>
        <v/>
      </c>
      <c r="K22" s="15" t="str">
        <f>IFERROR(IF($C22="Program",ROUNDDOWN(SUMIF('3. Programs'!$A:$A,$D22,'3. Programs'!R:R),2)*IFERROR(INDEX('3. Programs'!$O:$O,MATCH($D22,'3. Programs'!$A:$A,0)),0)*$I22,""),0)</f>
        <v/>
      </c>
      <c r="L22" s="15" t="str">
        <f>IFERROR(IF($C22="Program",ROUNDDOWN(SUMIF('3. Programs'!$A:$A,$D22,'3. Programs'!S:S),2)*IFERROR(INDEX('3. Programs'!$O:$O,MATCH($D22,'3. Programs'!$A:$A,0)),0)*$I22,""),0)</f>
        <v/>
      </c>
      <c r="M22" s="17" t="str">
        <f t="shared" si="8"/>
        <v/>
      </c>
      <c r="N22" s="122"/>
      <c r="O22" s="123"/>
      <c r="P22" s="169"/>
      <c r="Q22" s="245"/>
      <c r="R22" s="124"/>
      <c r="S22" s="125"/>
      <c r="T22" s="125"/>
      <c r="U22" s="126"/>
      <c r="V22" s="19" t="str">
        <f t="shared" si="7"/>
        <v/>
      </c>
      <c r="W22" s="15" t="str">
        <f t="shared" si="2"/>
        <v/>
      </c>
      <c r="X22" s="16" t="str">
        <f t="shared" si="3"/>
        <v/>
      </c>
      <c r="Y22" s="16" t="str">
        <f t="shared" si="4"/>
        <v/>
      </c>
      <c r="Z22" s="16" t="str">
        <f t="shared" si="5"/>
        <v/>
      </c>
    </row>
    <row r="23" spans="1:26" x14ac:dyDescent="0.4">
      <c r="A23" s="140"/>
      <c r="B23" s="158" t="str">
        <f>IFERROR(VLOOKUP(A23,'1. Applicant Roster'!A:C,2,FALSE)&amp;", "&amp;LEFT(VLOOKUP(A23,'1. Applicant Roster'!A:C,3,FALSE),1)&amp;".","Enter valid WISEid")</f>
        <v>Enter valid WISEid</v>
      </c>
      <c r="C23" s="142"/>
      <c r="D23" s="143"/>
      <c r="E23" s="138" t="str">
        <f>IF(C23="Program",IFERROR(INDEX('3. Programs'!B:B,MATCH(D23,'3. Programs'!A:A,0)),"Enter valid program ID"),"")</f>
        <v/>
      </c>
      <c r="F23" s="289" t="str">
        <f>IF(C23="Program",IFERROR(INDEX('3. Programs'!L:L,MATCH(D23,'3. Programs'!A:A,0)),""),"")</f>
        <v/>
      </c>
      <c r="G23" s="97"/>
      <c r="H23" s="82"/>
      <c r="I23" s="291" t="str">
        <f>IFERROR(IF(C23="Program",(IF(OR(F23="Days",F23="Caseload"),1,G23)*H23)/(IF(OR(F23="Days",F23="Caseload"),1,INDEX('3. Programs'!N:N,MATCH(D23,'3. Programs'!A:A,0)))*INDEX('3. Programs'!O:O,MATCH(D23,'3. Programs'!A:A,0))),""),0)</f>
        <v/>
      </c>
      <c r="J23" s="20" t="str">
        <f>IFERROR(IF($C23="Program",ROUNDDOWN(SUMIF('3. Programs'!$A:$A,$D23,'3. Programs'!Q:Q),2)*IFERROR(INDEX('3. Programs'!$O:$O,MATCH($D23,'3. Programs'!$A:$A,0)),0)*$I23,""),0)</f>
        <v/>
      </c>
      <c r="K23" s="15" t="str">
        <f>IFERROR(IF($C23="Program",ROUNDDOWN(SUMIF('3. Programs'!$A:$A,$D23,'3. Programs'!R:R),2)*IFERROR(INDEX('3. Programs'!$O:$O,MATCH($D23,'3. Programs'!$A:$A,0)),0)*$I23,""),0)</f>
        <v/>
      </c>
      <c r="L23" s="15" t="str">
        <f>IFERROR(IF($C23="Program",ROUNDDOWN(SUMIF('3. Programs'!$A:$A,$D23,'3. Programs'!S:S),2)*IFERROR(INDEX('3. Programs'!$O:$O,MATCH($D23,'3. Programs'!$A:$A,0)),0)*$I23,""),0)</f>
        <v/>
      </c>
      <c r="M23" s="17" t="str">
        <f t="shared" si="8"/>
        <v/>
      </c>
      <c r="N23" s="122"/>
      <c r="O23" s="123"/>
      <c r="P23" s="169"/>
      <c r="Q23" s="245"/>
      <c r="R23" s="124"/>
      <c r="S23" s="125"/>
      <c r="T23" s="125"/>
      <c r="U23" s="126"/>
      <c r="V23" s="19" t="str">
        <f t="shared" si="7"/>
        <v/>
      </c>
      <c r="W23" s="15" t="str">
        <f t="shared" si="2"/>
        <v/>
      </c>
      <c r="X23" s="16" t="str">
        <f t="shared" si="3"/>
        <v/>
      </c>
      <c r="Y23" s="16" t="str">
        <f t="shared" si="4"/>
        <v/>
      </c>
      <c r="Z23" s="16" t="str">
        <f t="shared" si="5"/>
        <v/>
      </c>
    </row>
    <row r="24" spans="1:26" x14ac:dyDescent="0.4">
      <c r="A24" s="140"/>
      <c r="B24" s="158" t="str">
        <f>IFERROR(VLOOKUP(A24,'1. Applicant Roster'!A:C,2,FALSE)&amp;", "&amp;LEFT(VLOOKUP(A24,'1. Applicant Roster'!A:C,3,FALSE),1)&amp;".","Enter valid WISEid")</f>
        <v>Enter valid WISEid</v>
      </c>
      <c r="C24" s="142"/>
      <c r="D24" s="143"/>
      <c r="E24" s="138" t="str">
        <f>IF(C24="Program",IFERROR(INDEX('3. Programs'!B:B,MATCH(D24,'3. Programs'!A:A,0)),"Enter valid program ID"),"")</f>
        <v/>
      </c>
      <c r="F24" s="289" t="str">
        <f>IF(C24="Program",IFERROR(INDEX('3. Programs'!L:L,MATCH(D24,'3. Programs'!A:A,0)),""),"")</f>
        <v/>
      </c>
      <c r="G24" s="97"/>
      <c r="H24" s="82"/>
      <c r="I24" s="291" t="str">
        <f>IFERROR(IF(C24="Program",(IF(OR(F24="Days",F24="Caseload"),1,G24)*H24)/(IF(OR(F24="Days",F24="Caseload"),1,INDEX('3. Programs'!N:N,MATCH(D24,'3. Programs'!A:A,0)))*INDEX('3. Programs'!O:O,MATCH(D24,'3. Programs'!A:A,0))),""),0)</f>
        <v/>
      </c>
      <c r="J24" s="20" t="str">
        <f>IFERROR(IF($C24="Program",ROUNDDOWN(SUMIF('3. Programs'!$A:$A,$D24,'3. Programs'!Q:Q),2)*IFERROR(INDEX('3. Programs'!$O:$O,MATCH($D24,'3. Programs'!$A:$A,0)),0)*$I24,""),0)</f>
        <v/>
      </c>
      <c r="K24" s="15" t="str">
        <f>IFERROR(IF($C24="Program",ROUNDDOWN(SUMIF('3. Programs'!$A:$A,$D24,'3. Programs'!R:R),2)*IFERROR(INDEX('3. Programs'!$O:$O,MATCH($D24,'3. Programs'!$A:$A,0)),0)*$I24,""),0)</f>
        <v/>
      </c>
      <c r="L24" s="15" t="str">
        <f>IFERROR(IF($C24="Program",ROUNDDOWN(SUMIF('3. Programs'!$A:$A,$D24,'3. Programs'!S:S),2)*IFERROR(INDEX('3. Programs'!$O:$O,MATCH($D24,'3. Programs'!$A:$A,0)),0)*$I24,""),0)</f>
        <v/>
      </c>
      <c r="M24" s="17" t="str">
        <f t="shared" si="8"/>
        <v/>
      </c>
      <c r="N24" s="78"/>
      <c r="O24" s="123"/>
      <c r="P24" s="81"/>
      <c r="Q24" s="245"/>
      <c r="R24" s="124"/>
      <c r="S24" s="125"/>
      <c r="T24" s="125"/>
      <c r="U24" s="126"/>
      <c r="V24" s="19" t="str">
        <f t="shared" si="7"/>
        <v/>
      </c>
      <c r="W24" s="15" t="str">
        <f t="shared" si="2"/>
        <v/>
      </c>
      <c r="X24" s="16" t="str">
        <f t="shared" si="3"/>
        <v/>
      </c>
      <c r="Y24" s="16" t="str">
        <f t="shared" si="4"/>
        <v/>
      </c>
      <c r="Z24" s="16" t="str">
        <f t="shared" si="5"/>
        <v/>
      </c>
    </row>
    <row r="25" spans="1:26" x14ac:dyDescent="0.4">
      <c r="A25" s="140"/>
      <c r="B25" s="158" t="str">
        <f>IFERROR(VLOOKUP(A25,'1. Applicant Roster'!A:C,2,FALSE)&amp;", "&amp;LEFT(VLOOKUP(A25,'1. Applicant Roster'!A:C,3,FALSE),1)&amp;".","Enter valid WISEid")</f>
        <v>Enter valid WISEid</v>
      </c>
      <c r="C25" s="142"/>
      <c r="D25" s="143"/>
      <c r="E25" s="138" t="str">
        <f>IF(C25="Program",IFERROR(INDEX('3. Programs'!B:B,MATCH(D25,'3. Programs'!A:A,0)),"Enter valid program ID"),"")</f>
        <v/>
      </c>
      <c r="F25" s="289" t="str">
        <f>IF(C25="Program",IFERROR(INDEX('3. Programs'!L:L,MATCH(D25,'3. Programs'!A:A,0)),""),"")</f>
        <v/>
      </c>
      <c r="G25" s="97"/>
      <c r="H25" s="82"/>
      <c r="I25" s="291" t="str">
        <f>IFERROR(IF(C25="Program",(IF(OR(F25="Days",F25="Caseload"),1,G25)*H25)/(IF(OR(F25="Days",F25="Caseload"),1,INDEX('3. Programs'!N:N,MATCH(D25,'3. Programs'!A:A,0)))*INDEX('3. Programs'!O:O,MATCH(D25,'3. Programs'!A:A,0))),""),0)</f>
        <v/>
      </c>
      <c r="J25" s="20" t="str">
        <f>IFERROR(IF($C25="Program",ROUNDDOWN(SUMIF('3. Programs'!$A:$A,$D25,'3. Programs'!Q:Q),2)*IFERROR(INDEX('3. Programs'!$O:$O,MATCH($D25,'3. Programs'!$A:$A,0)),0)*$I25,""),0)</f>
        <v/>
      </c>
      <c r="K25" s="15" t="str">
        <f>IFERROR(IF($C25="Program",ROUNDDOWN(SUMIF('3. Programs'!$A:$A,$D25,'3. Programs'!R:R),2)*IFERROR(INDEX('3. Programs'!$O:$O,MATCH($D25,'3. Programs'!$A:$A,0)),0)*$I25,""),0)</f>
        <v/>
      </c>
      <c r="L25" s="15" t="str">
        <f>IFERROR(IF($C25="Program",ROUNDDOWN(SUMIF('3. Programs'!$A:$A,$D25,'3. Programs'!S:S),2)*IFERROR(INDEX('3. Programs'!$O:$O,MATCH($D25,'3. Programs'!$A:$A,0)),0)*$I25,""),0)</f>
        <v/>
      </c>
      <c r="M25" s="17" t="str">
        <f t="shared" si="8"/>
        <v/>
      </c>
      <c r="N25" s="122"/>
      <c r="O25" s="123"/>
      <c r="P25" s="169"/>
      <c r="Q25" s="245"/>
      <c r="R25" s="124"/>
      <c r="S25" s="125"/>
      <c r="T25" s="125"/>
      <c r="U25" s="126"/>
      <c r="V25" s="19" t="str">
        <f t="shared" si="7"/>
        <v/>
      </c>
      <c r="W25" s="15" t="str">
        <f t="shared" si="2"/>
        <v/>
      </c>
      <c r="X25" s="16" t="str">
        <f t="shared" si="3"/>
        <v/>
      </c>
      <c r="Y25" s="16" t="str">
        <f t="shared" si="4"/>
        <v/>
      </c>
      <c r="Z25" s="16" t="str">
        <f t="shared" si="5"/>
        <v/>
      </c>
    </row>
    <row r="26" spans="1:26" x14ac:dyDescent="0.4">
      <c r="A26" s="140"/>
      <c r="B26" s="158" t="str">
        <f>IFERROR(VLOOKUP(A26,'1. Applicant Roster'!A:C,2,FALSE)&amp;", "&amp;LEFT(VLOOKUP(A26,'1. Applicant Roster'!A:C,3,FALSE),1)&amp;".","Enter valid WISEid")</f>
        <v>Enter valid WISEid</v>
      </c>
      <c r="C26" s="142"/>
      <c r="D26" s="143"/>
      <c r="E26" s="138" t="str">
        <f>IF(C26="Program",IFERROR(INDEX('3. Programs'!B:B,MATCH(D26,'3. Programs'!A:A,0)),"Enter valid program ID"),"")</f>
        <v/>
      </c>
      <c r="F26" s="289" t="str">
        <f>IF(C26="Program",IFERROR(INDEX('3. Programs'!L:L,MATCH(D26,'3. Programs'!A:A,0)),""),"")</f>
        <v/>
      </c>
      <c r="G26" s="97"/>
      <c r="H26" s="82"/>
      <c r="I26" s="291" t="str">
        <f>IFERROR(IF(C26="Program",(IF(OR(F26="Days",F26="Caseload"),1,G26)*H26)/(IF(OR(F26="Days",F26="Caseload"),1,INDEX('3. Programs'!N:N,MATCH(D26,'3. Programs'!A:A,0)))*INDEX('3. Programs'!O:O,MATCH(D26,'3. Programs'!A:A,0))),""),0)</f>
        <v/>
      </c>
      <c r="J26" s="20" t="str">
        <f>IFERROR(IF($C26="Program",ROUNDDOWN(SUMIF('3. Programs'!$A:$A,$D26,'3. Programs'!Q:Q),2)*IFERROR(INDEX('3. Programs'!$O:$O,MATCH($D26,'3. Programs'!$A:$A,0)),0)*$I26,""),0)</f>
        <v/>
      </c>
      <c r="K26" s="15" t="str">
        <f>IFERROR(IF($C26="Program",ROUNDDOWN(SUMIF('3. Programs'!$A:$A,$D26,'3. Programs'!R:R),2)*IFERROR(INDEX('3. Programs'!$O:$O,MATCH($D26,'3. Programs'!$A:$A,0)),0)*$I26,""),0)</f>
        <v/>
      </c>
      <c r="L26" s="15" t="str">
        <f>IFERROR(IF($C26="Program",ROUNDDOWN(SUMIF('3. Programs'!$A:$A,$D26,'3. Programs'!S:S),2)*IFERROR(INDEX('3. Programs'!$O:$O,MATCH($D26,'3. Programs'!$A:$A,0)),0)*$I26,""),0)</f>
        <v/>
      </c>
      <c r="M26" s="17" t="str">
        <f t="shared" si="8"/>
        <v/>
      </c>
      <c r="N26" s="78"/>
      <c r="O26" s="123"/>
      <c r="P26" s="169"/>
      <c r="Q26" s="245"/>
      <c r="R26" s="124"/>
      <c r="S26" s="125"/>
      <c r="T26" s="125"/>
      <c r="U26" s="126"/>
      <c r="V26" s="19" t="str">
        <f t="shared" si="7"/>
        <v/>
      </c>
      <c r="W26" s="15" t="str">
        <f t="shared" si="2"/>
        <v/>
      </c>
      <c r="X26" s="16" t="str">
        <f t="shared" si="3"/>
        <v/>
      </c>
      <c r="Y26" s="16" t="str">
        <f t="shared" si="4"/>
        <v/>
      </c>
      <c r="Z26" s="16" t="str">
        <f t="shared" si="5"/>
        <v/>
      </c>
    </row>
    <row r="27" spans="1:26" x14ac:dyDescent="0.4">
      <c r="A27" s="140"/>
      <c r="B27" s="158" t="str">
        <f>IFERROR(VLOOKUP(A27,'1. Applicant Roster'!A:C,2,FALSE)&amp;", "&amp;LEFT(VLOOKUP(A27,'1. Applicant Roster'!A:C,3,FALSE),1)&amp;".","Enter valid WISEid")</f>
        <v>Enter valid WISEid</v>
      </c>
      <c r="C27" s="142"/>
      <c r="D27" s="143"/>
      <c r="E27" s="138" t="str">
        <f>IF(C27="Program",IFERROR(INDEX('3. Programs'!B:B,MATCH(D27,'3. Programs'!A:A,0)),"Enter valid program ID"),"")</f>
        <v/>
      </c>
      <c r="F27" s="289" t="str">
        <f>IF(C27="Program",IFERROR(INDEX('3. Programs'!L:L,MATCH(D27,'3. Programs'!A:A,0)),""),"")</f>
        <v/>
      </c>
      <c r="G27" s="97"/>
      <c r="H27" s="82"/>
      <c r="I27" s="291" t="str">
        <f>IFERROR(IF(C27="Program",(IF(OR(F27="Days",F27="Caseload"),1,G27)*H27)/(IF(OR(F27="Days",F27="Caseload"),1,INDEX('3. Programs'!N:N,MATCH(D27,'3. Programs'!A:A,0)))*INDEX('3. Programs'!O:O,MATCH(D27,'3. Programs'!A:A,0))),""),0)</f>
        <v/>
      </c>
      <c r="J27" s="20" t="str">
        <f>IFERROR(IF($C27="Program",ROUNDDOWN(SUMIF('3. Programs'!$A:$A,$D27,'3. Programs'!Q:Q),2)*IFERROR(INDEX('3. Programs'!$O:$O,MATCH($D27,'3. Programs'!$A:$A,0)),0)*$I27,""),0)</f>
        <v/>
      </c>
      <c r="K27" s="15" t="str">
        <f>IFERROR(IF($C27="Program",ROUNDDOWN(SUMIF('3. Programs'!$A:$A,$D27,'3. Programs'!R:R),2)*IFERROR(INDEX('3. Programs'!$O:$O,MATCH($D27,'3. Programs'!$A:$A,0)),0)*$I27,""),0)</f>
        <v/>
      </c>
      <c r="L27" s="15" t="str">
        <f>IFERROR(IF($C27="Program",ROUNDDOWN(SUMIF('3. Programs'!$A:$A,$D27,'3. Programs'!S:S),2)*IFERROR(INDEX('3. Programs'!$O:$O,MATCH($D27,'3. Programs'!$A:$A,0)),0)*$I27,""),0)</f>
        <v/>
      </c>
      <c r="M27" s="17" t="str">
        <f t="shared" si="8"/>
        <v/>
      </c>
      <c r="N27" s="122"/>
      <c r="O27" s="123"/>
      <c r="P27" s="169"/>
      <c r="Q27" s="245"/>
      <c r="R27" s="124"/>
      <c r="S27" s="125"/>
      <c r="T27" s="125"/>
      <c r="U27" s="126"/>
      <c r="V27" s="19" t="str">
        <f t="shared" si="7"/>
        <v/>
      </c>
      <c r="W27" s="15" t="str">
        <f t="shared" si="2"/>
        <v/>
      </c>
      <c r="X27" s="16" t="str">
        <f t="shared" si="3"/>
        <v/>
      </c>
      <c r="Y27" s="16" t="str">
        <f t="shared" si="4"/>
        <v/>
      </c>
      <c r="Z27" s="16" t="str">
        <f t="shared" si="5"/>
        <v/>
      </c>
    </row>
    <row r="28" spans="1:26" x14ac:dyDescent="0.4">
      <c r="A28" s="140"/>
      <c r="B28" s="158" t="str">
        <f>IFERROR(VLOOKUP(A28,'1. Applicant Roster'!A:C,2,FALSE)&amp;", "&amp;LEFT(VLOOKUP(A28,'1. Applicant Roster'!A:C,3,FALSE),1)&amp;".","Enter valid WISEid")</f>
        <v>Enter valid WISEid</v>
      </c>
      <c r="C28" s="142"/>
      <c r="D28" s="143"/>
      <c r="E28" s="138" t="str">
        <f>IF(C28="Program",IFERROR(INDEX('3. Programs'!B:B,MATCH(D28,'3. Programs'!A:A,0)),"Enter valid program ID"),"")</f>
        <v/>
      </c>
      <c r="F28" s="289" t="str">
        <f>IF(C28="Program",IFERROR(INDEX('3. Programs'!L:L,MATCH(D28,'3. Programs'!A:A,0)),""),"")</f>
        <v/>
      </c>
      <c r="G28" s="97"/>
      <c r="H28" s="82"/>
      <c r="I28" s="291" t="str">
        <f>IFERROR(IF(C28="Program",(IF(OR(F28="Days",F28="Caseload"),1,G28)*H28)/(IF(OR(F28="Days",F28="Caseload"),1,INDEX('3. Programs'!N:N,MATCH(D28,'3. Programs'!A:A,0)))*INDEX('3. Programs'!O:O,MATCH(D28,'3. Programs'!A:A,0))),""),0)</f>
        <v/>
      </c>
      <c r="J28" s="20" t="str">
        <f>IFERROR(IF($C28="Program",ROUNDDOWN(SUMIF('3. Programs'!$A:$A,$D28,'3. Programs'!Q:Q),2)*IFERROR(INDEX('3. Programs'!$O:$O,MATCH($D28,'3. Programs'!$A:$A,0)),0)*$I28,""),0)</f>
        <v/>
      </c>
      <c r="K28" s="15" t="str">
        <f>IFERROR(IF($C28="Program",ROUNDDOWN(SUMIF('3. Programs'!$A:$A,$D28,'3. Programs'!R:R),2)*IFERROR(INDEX('3. Programs'!$O:$O,MATCH($D28,'3. Programs'!$A:$A,0)),0)*$I28,""),0)</f>
        <v/>
      </c>
      <c r="L28" s="15" t="str">
        <f>IFERROR(IF($C28="Program",ROUNDDOWN(SUMIF('3. Programs'!$A:$A,$D28,'3. Programs'!S:S),2)*IFERROR(INDEX('3. Programs'!$O:$O,MATCH($D28,'3. Programs'!$A:$A,0)),0)*$I28,""),0)</f>
        <v/>
      </c>
      <c r="M28" s="17" t="str">
        <f t="shared" si="8"/>
        <v/>
      </c>
      <c r="N28" s="122"/>
      <c r="O28" s="123"/>
      <c r="P28" s="169"/>
      <c r="Q28" s="245"/>
      <c r="R28" s="124"/>
      <c r="S28" s="125"/>
      <c r="T28" s="125"/>
      <c r="U28" s="126"/>
      <c r="V28" s="19" t="str">
        <f t="shared" si="7"/>
        <v/>
      </c>
      <c r="W28" s="15" t="str">
        <f t="shared" si="2"/>
        <v/>
      </c>
      <c r="X28" s="16" t="str">
        <f t="shared" si="3"/>
        <v/>
      </c>
      <c r="Y28" s="16" t="str">
        <f t="shared" si="4"/>
        <v/>
      </c>
      <c r="Z28" s="16" t="str">
        <f t="shared" si="5"/>
        <v/>
      </c>
    </row>
    <row r="29" spans="1:26" x14ac:dyDescent="0.4">
      <c r="A29" s="140"/>
      <c r="B29" s="158" t="str">
        <f>IFERROR(VLOOKUP(A29,'1. Applicant Roster'!A:C,2,FALSE)&amp;", "&amp;LEFT(VLOOKUP(A29,'1. Applicant Roster'!A:C,3,FALSE),1)&amp;".","Enter valid WISEid")</f>
        <v>Enter valid WISEid</v>
      </c>
      <c r="C29" s="142"/>
      <c r="D29" s="143"/>
      <c r="E29" s="138" t="str">
        <f>IF(C29="Program",IFERROR(INDEX('3. Programs'!B:B,MATCH(D29,'3. Programs'!A:A,0)),"Enter valid program ID"),"")</f>
        <v/>
      </c>
      <c r="F29" s="289" t="str">
        <f>IF(C29="Program",IFERROR(INDEX('3. Programs'!L:L,MATCH(D29,'3. Programs'!A:A,0)),""),"")</f>
        <v/>
      </c>
      <c r="G29" s="97"/>
      <c r="H29" s="82"/>
      <c r="I29" s="291" t="str">
        <f>IFERROR(IF(C29="Program",(IF(OR(F29="Days",F29="Caseload"),1,G29)*H29)/(IF(OR(F29="Days",F29="Caseload"),1,INDEX('3. Programs'!N:N,MATCH(D29,'3. Programs'!A:A,0)))*INDEX('3. Programs'!O:O,MATCH(D29,'3. Programs'!A:A,0))),""),0)</f>
        <v/>
      </c>
      <c r="J29" s="20" t="str">
        <f>IFERROR(IF($C29="Program",ROUNDDOWN(SUMIF('3. Programs'!$A:$A,$D29,'3. Programs'!Q:Q),2)*IFERROR(INDEX('3. Programs'!$O:$O,MATCH($D29,'3. Programs'!$A:$A,0)),0)*$I29,""),0)</f>
        <v/>
      </c>
      <c r="K29" s="15" t="str">
        <f>IFERROR(IF($C29="Program",ROUNDDOWN(SUMIF('3. Programs'!$A:$A,$D29,'3. Programs'!R:R),2)*IFERROR(INDEX('3. Programs'!$O:$O,MATCH($D29,'3. Programs'!$A:$A,0)),0)*$I29,""),0)</f>
        <v/>
      </c>
      <c r="L29" s="15" t="str">
        <f>IFERROR(IF($C29="Program",ROUNDDOWN(SUMIF('3. Programs'!$A:$A,$D29,'3. Programs'!S:S),2)*IFERROR(INDEX('3. Programs'!$O:$O,MATCH($D29,'3. Programs'!$A:$A,0)),0)*$I29,""),0)</f>
        <v/>
      </c>
      <c r="M29" s="17" t="str">
        <f t="shared" si="8"/>
        <v/>
      </c>
      <c r="N29" s="122"/>
      <c r="O29" s="123"/>
      <c r="P29" s="169"/>
      <c r="Q29" s="245"/>
      <c r="R29" s="124"/>
      <c r="S29" s="125"/>
      <c r="T29" s="125"/>
      <c r="U29" s="126"/>
      <c r="V29" s="19" t="str">
        <f t="shared" si="7"/>
        <v/>
      </c>
      <c r="W29" s="15" t="str">
        <f t="shared" si="2"/>
        <v/>
      </c>
      <c r="X29" s="16" t="str">
        <f t="shared" si="3"/>
        <v/>
      </c>
      <c r="Y29" s="16" t="str">
        <f t="shared" si="4"/>
        <v/>
      </c>
      <c r="Z29" s="16" t="str">
        <f t="shared" si="5"/>
        <v/>
      </c>
    </row>
    <row r="30" spans="1:26" x14ac:dyDescent="0.4">
      <c r="A30" s="140"/>
      <c r="B30" s="158" t="str">
        <f>IFERROR(VLOOKUP(A30,'1. Applicant Roster'!A:C,2,FALSE)&amp;", "&amp;LEFT(VLOOKUP(A30,'1. Applicant Roster'!A:C,3,FALSE),1)&amp;".","Enter valid WISEid")</f>
        <v>Enter valid WISEid</v>
      </c>
      <c r="C30" s="142"/>
      <c r="D30" s="143"/>
      <c r="E30" s="138" t="str">
        <f>IF(C30="Program",IFERROR(INDEX('3. Programs'!B:B,MATCH(D30,'3. Programs'!A:A,0)),"Enter valid program ID"),"")</f>
        <v/>
      </c>
      <c r="F30" s="289" t="str">
        <f>IF(C30="Program",IFERROR(INDEX('3. Programs'!L:L,MATCH(D30,'3. Programs'!A:A,0)),""),"")</f>
        <v/>
      </c>
      <c r="G30" s="97"/>
      <c r="H30" s="82"/>
      <c r="I30" s="291" t="str">
        <f>IFERROR(IF(C30="Program",(IF(OR(F30="Days",F30="Caseload"),1,G30)*H30)/(IF(OR(F30="Days",F30="Caseload"),1,INDEX('3. Programs'!N:N,MATCH(D30,'3. Programs'!A:A,0)))*INDEX('3. Programs'!O:O,MATCH(D30,'3. Programs'!A:A,0))),""),0)</f>
        <v/>
      </c>
      <c r="J30" s="20" t="str">
        <f>IFERROR(IF($C30="Program",ROUNDDOWN(SUMIF('3. Programs'!$A:$A,$D30,'3. Programs'!Q:Q),2)*IFERROR(INDEX('3. Programs'!$O:$O,MATCH($D30,'3. Programs'!$A:$A,0)),0)*$I30,""),0)</f>
        <v/>
      </c>
      <c r="K30" s="15" t="str">
        <f>IFERROR(IF($C30="Program",ROUNDDOWN(SUMIF('3. Programs'!$A:$A,$D30,'3. Programs'!R:R),2)*IFERROR(INDEX('3. Programs'!$O:$O,MATCH($D30,'3. Programs'!$A:$A,0)),0)*$I30,""),0)</f>
        <v/>
      </c>
      <c r="L30" s="15" t="str">
        <f>IFERROR(IF($C30="Program",ROUNDDOWN(SUMIF('3. Programs'!$A:$A,$D30,'3. Programs'!S:S),2)*IFERROR(INDEX('3. Programs'!$O:$O,MATCH($D30,'3. Programs'!$A:$A,0)),0)*$I30,""),0)</f>
        <v/>
      </c>
      <c r="M30" s="17" t="str">
        <f t="shared" si="8"/>
        <v/>
      </c>
      <c r="N30" s="122"/>
      <c r="O30" s="123"/>
      <c r="P30" s="169"/>
      <c r="Q30" s="245"/>
      <c r="R30" s="124"/>
      <c r="S30" s="125"/>
      <c r="T30" s="125"/>
      <c r="U30" s="126"/>
      <c r="V30" s="19" t="str">
        <f t="shared" si="7"/>
        <v/>
      </c>
      <c r="W30" s="15" t="str">
        <f t="shared" si="2"/>
        <v/>
      </c>
      <c r="X30" s="16" t="str">
        <f t="shared" si="3"/>
        <v/>
      </c>
      <c r="Y30" s="16" t="str">
        <f t="shared" si="4"/>
        <v/>
      </c>
      <c r="Z30" s="16" t="str">
        <f t="shared" si="5"/>
        <v/>
      </c>
    </row>
    <row r="31" spans="1:26" x14ac:dyDescent="0.4">
      <c r="A31" s="140"/>
      <c r="B31" s="158" t="str">
        <f>IFERROR(VLOOKUP(A31,'1. Applicant Roster'!A:C,2,FALSE)&amp;", "&amp;LEFT(VLOOKUP(A31,'1. Applicant Roster'!A:C,3,FALSE),1)&amp;".","Enter valid WISEid")</f>
        <v>Enter valid WISEid</v>
      </c>
      <c r="C31" s="142"/>
      <c r="D31" s="143"/>
      <c r="E31" s="138" t="str">
        <f>IF(C31="Program",IFERROR(INDEX('3. Programs'!B:B,MATCH(D31,'3. Programs'!A:A,0)),"Enter valid program ID"),"")</f>
        <v/>
      </c>
      <c r="F31" s="289" t="str">
        <f>IF(C31="Program",IFERROR(INDEX('3. Programs'!L:L,MATCH(D31,'3. Programs'!A:A,0)),""),"")</f>
        <v/>
      </c>
      <c r="G31" s="97"/>
      <c r="H31" s="82"/>
      <c r="I31" s="291" t="str">
        <f>IFERROR(IF(C31="Program",(IF(OR(F31="Days",F31="Caseload"),1,G31)*H31)/(IF(OR(F31="Days",F31="Caseload"),1,INDEX('3. Programs'!N:N,MATCH(D31,'3. Programs'!A:A,0)))*INDEX('3. Programs'!O:O,MATCH(D31,'3. Programs'!A:A,0))),""),0)</f>
        <v/>
      </c>
      <c r="J31" s="20" t="str">
        <f>IFERROR(IF($C31="Program",ROUNDDOWN(SUMIF('3. Programs'!$A:$A,$D31,'3. Programs'!Q:Q),2)*IFERROR(INDEX('3. Programs'!$O:$O,MATCH($D31,'3. Programs'!$A:$A,0)),0)*$I31,""),0)</f>
        <v/>
      </c>
      <c r="K31" s="15" t="str">
        <f>IFERROR(IF($C31="Program",ROUNDDOWN(SUMIF('3. Programs'!$A:$A,$D31,'3. Programs'!R:R),2)*IFERROR(INDEX('3. Programs'!$O:$O,MATCH($D31,'3. Programs'!$A:$A,0)),0)*$I31,""),0)</f>
        <v/>
      </c>
      <c r="L31" s="15" t="str">
        <f>IFERROR(IF($C31="Program",ROUNDDOWN(SUMIF('3. Programs'!$A:$A,$D31,'3. Programs'!S:S),2)*IFERROR(INDEX('3. Programs'!$O:$O,MATCH($D31,'3. Programs'!$A:$A,0)),0)*$I31,""),0)</f>
        <v/>
      </c>
      <c r="M31" s="17" t="str">
        <f t="shared" si="8"/>
        <v/>
      </c>
      <c r="N31" s="122"/>
      <c r="O31" s="123"/>
      <c r="P31" s="169"/>
      <c r="Q31" s="245"/>
      <c r="R31" s="124"/>
      <c r="S31" s="125"/>
      <c r="T31" s="125"/>
      <c r="U31" s="126"/>
      <c r="V31" s="19" t="str">
        <f t="shared" si="7"/>
        <v/>
      </c>
      <c r="W31" s="15" t="str">
        <f t="shared" si="2"/>
        <v/>
      </c>
      <c r="X31" s="16" t="str">
        <f t="shared" si="3"/>
        <v/>
      </c>
      <c r="Y31" s="16" t="str">
        <f t="shared" si="4"/>
        <v/>
      </c>
      <c r="Z31" s="16" t="str">
        <f t="shared" si="5"/>
        <v/>
      </c>
    </row>
    <row r="32" spans="1:26" x14ac:dyDescent="0.4">
      <c r="A32" s="140"/>
      <c r="B32" s="158" t="str">
        <f>IFERROR(VLOOKUP(A32,'1. Applicant Roster'!A:C,2,FALSE)&amp;", "&amp;LEFT(VLOOKUP(A32,'1. Applicant Roster'!A:C,3,FALSE),1)&amp;".","Enter valid WISEid")</f>
        <v>Enter valid WISEid</v>
      </c>
      <c r="C32" s="142"/>
      <c r="D32" s="143"/>
      <c r="E32" s="138" t="str">
        <f>IF(C32="Program",IFERROR(INDEX('3. Programs'!B:B,MATCH(D32,'3. Programs'!A:A,0)),"Enter valid program ID"),"")</f>
        <v/>
      </c>
      <c r="F32" s="289" t="str">
        <f>IF(C32="Program",IFERROR(INDEX('3. Programs'!L:L,MATCH(D32,'3. Programs'!A:A,0)),""),"")</f>
        <v/>
      </c>
      <c r="G32" s="97"/>
      <c r="H32" s="82"/>
      <c r="I32" s="291" t="str">
        <f>IFERROR(IF(C32="Program",(IF(OR(F32="Days",F32="Caseload"),1,G32)*H32)/(IF(OR(F32="Days",F32="Caseload"),1,INDEX('3. Programs'!N:N,MATCH(D32,'3. Programs'!A:A,0)))*INDEX('3. Programs'!O:O,MATCH(D32,'3. Programs'!A:A,0))),""),0)</f>
        <v/>
      </c>
      <c r="J32" s="20" t="str">
        <f>IFERROR(IF($C32="Program",ROUNDDOWN(SUMIF('3. Programs'!$A:$A,$D32,'3. Programs'!Q:Q),2)*IFERROR(INDEX('3. Programs'!$O:$O,MATCH($D32,'3. Programs'!$A:$A,0)),0)*$I32,""),0)</f>
        <v/>
      </c>
      <c r="K32" s="15" t="str">
        <f>IFERROR(IF($C32="Program",ROUNDDOWN(SUMIF('3. Programs'!$A:$A,$D32,'3. Programs'!R:R),2)*IFERROR(INDEX('3. Programs'!$O:$O,MATCH($D32,'3. Programs'!$A:$A,0)),0)*$I32,""),0)</f>
        <v/>
      </c>
      <c r="L32" s="15" t="str">
        <f>IFERROR(IF($C32="Program",ROUNDDOWN(SUMIF('3. Programs'!$A:$A,$D32,'3. Programs'!S:S),2)*IFERROR(INDEX('3. Programs'!$O:$O,MATCH($D32,'3. Programs'!$A:$A,0)),0)*$I32,""),0)</f>
        <v/>
      </c>
      <c r="M32" s="17" t="str">
        <f t="shared" si="8"/>
        <v/>
      </c>
      <c r="N32" s="122"/>
      <c r="O32" s="123"/>
      <c r="P32" s="169"/>
      <c r="Q32" s="245"/>
      <c r="R32" s="124"/>
      <c r="S32" s="125"/>
      <c r="T32" s="125"/>
      <c r="U32" s="126"/>
      <c r="V32" s="19" t="str">
        <f t="shared" si="7"/>
        <v/>
      </c>
      <c r="W32" s="15" t="str">
        <f t="shared" si="2"/>
        <v/>
      </c>
      <c r="X32" s="16" t="str">
        <f t="shared" si="3"/>
        <v/>
      </c>
      <c r="Y32" s="16" t="str">
        <f t="shared" si="4"/>
        <v/>
      </c>
      <c r="Z32" s="16" t="str">
        <f t="shared" si="5"/>
        <v/>
      </c>
    </row>
    <row r="33" spans="1:26" x14ac:dyDescent="0.4">
      <c r="A33" s="140"/>
      <c r="B33" s="158" t="str">
        <f>IFERROR(VLOOKUP(A33,'1. Applicant Roster'!A:C,2,FALSE)&amp;", "&amp;LEFT(VLOOKUP(A33,'1. Applicant Roster'!A:C,3,FALSE),1)&amp;".","Enter valid WISEid")</f>
        <v>Enter valid WISEid</v>
      </c>
      <c r="C33" s="142"/>
      <c r="D33" s="143"/>
      <c r="E33" s="138" t="str">
        <f>IF(C33="Program",IFERROR(INDEX('3. Programs'!B:B,MATCH(D33,'3. Programs'!A:A,0)),"Enter valid program ID"),"")</f>
        <v/>
      </c>
      <c r="F33" s="289" t="str">
        <f>IF(C33="Program",IFERROR(INDEX('3. Programs'!L:L,MATCH(D33,'3. Programs'!A:A,0)),""),"")</f>
        <v/>
      </c>
      <c r="G33" s="97"/>
      <c r="H33" s="82"/>
      <c r="I33" s="291" t="str">
        <f>IFERROR(IF(C33="Program",(IF(OR(F33="Days",F33="Caseload"),1,G33)*H33)/(IF(OR(F33="Days",F33="Caseload"),1,INDEX('3. Programs'!N:N,MATCH(D33,'3. Programs'!A:A,0)))*INDEX('3. Programs'!O:O,MATCH(D33,'3. Programs'!A:A,0))),""),0)</f>
        <v/>
      </c>
      <c r="J33" s="20" t="str">
        <f>IFERROR(IF($C33="Program",ROUNDDOWN(SUMIF('3. Programs'!$A:$A,$D33,'3. Programs'!Q:Q),2)*IFERROR(INDEX('3. Programs'!$O:$O,MATCH($D33,'3. Programs'!$A:$A,0)),0)*$I33,""),0)</f>
        <v/>
      </c>
      <c r="K33" s="15" t="str">
        <f>IFERROR(IF($C33="Program",ROUNDDOWN(SUMIF('3. Programs'!$A:$A,$D33,'3. Programs'!R:R),2)*IFERROR(INDEX('3. Programs'!$O:$O,MATCH($D33,'3. Programs'!$A:$A,0)),0)*$I33,""),0)</f>
        <v/>
      </c>
      <c r="L33" s="15" t="str">
        <f>IFERROR(IF($C33="Program",ROUNDDOWN(SUMIF('3. Programs'!$A:$A,$D33,'3. Programs'!S:S),2)*IFERROR(INDEX('3. Programs'!$O:$O,MATCH($D33,'3. Programs'!$A:$A,0)),0)*$I33,""),0)</f>
        <v/>
      </c>
      <c r="M33" s="17" t="str">
        <f t="shared" si="8"/>
        <v/>
      </c>
      <c r="N33" s="122"/>
      <c r="O33" s="123"/>
      <c r="P33" s="169"/>
      <c r="Q33" s="245"/>
      <c r="R33" s="124"/>
      <c r="S33" s="125"/>
      <c r="T33" s="125"/>
      <c r="U33" s="126"/>
      <c r="V33" s="19" t="str">
        <f t="shared" si="7"/>
        <v/>
      </c>
      <c r="W33" s="15" t="str">
        <f t="shared" si="2"/>
        <v/>
      </c>
      <c r="X33" s="16" t="str">
        <f t="shared" si="3"/>
        <v/>
      </c>
      <c r="Y33" s="16" t="str">
        <f t="shared" si="4"/>
        <v/>
      </c>
      <c r="Z33" s="16" t="str">
        <f t="shared" si="5"/>
        <v/>
      </c>
    </row>
    <row r="34" spans="1:26" x14ac:dyDescent="0.4">
      <c r="A34" s="140"/>
      <c r="B34" s="158" t="str">
        <f>IFERROR(VLOOKUP(A34,'1. Applicant Roster'!A:C,2,FALSE)&amp;", "&amp;LEFT(VLOOKUP(A34,'1. Applicant Roster'!A:C,3,FALSE),1)&amp;".","Enter valid WISEid")</f>
        <v>Enter valid WISEid</v>
      </c>
      <c r="C34" s="142"/>
      <c r="D34" s="143"/>
      <c r="E34" s="138" t="str">
        <f>IF(C34="Program",IFERROR(INDEX('3. Programs'!B:B,MATCH(D34,'3. Programs'!A:A,0)),"Enter valid program ID"),"")</f>
        <v/>
      </c>
      <c r="F34" s="289" t="str">
        <f>IF(C34="Program",IFERROR(INDEX('3. Programs'!L:L,MATCH(D34,'3. Programs'!A:A,0)),""),"")</f>
        <v/>
      </c>
      <c r="G34" s="97"/>
      <c r="H34" s="82"/>
      <c r="I34" s="291" t="str">
        <f>IFERROR(IF(C34="Program",(IF(OR(F34="Days",F34="Caseload"),1,G34)*H34)/(IF(OR(F34="Days",F34="Caseload"),1,INDEX('3. Programs'!N:N,MATCH(D34,'3. Programs'!A:A,0)))*INDEX('3. Programs'!O:O,MATCH(D34,'3. Programs'!A:A,0))),""),0)</f>
        <v/>
      </c>
      <c r="J34" s="20" t="str">
        <f>IFERROR(IF($C34="Program",ROUNDDOWN(SUMIF('3. Programs'!$A:$A,$D34,'3. Programs'!Q:Q),2)*IFERROR(INDEX('3. Programs'!$O:$O,MATCH($D34,'3. Programs'!$A:$A,0)),0)*$I34,""),0)</f>
        <v/>
      </c>
      <c r="K34" s="15" t="str">
        <f>IFERROR(IF($C34="Program",ROUNDDOWN(SUMIF('3. Programs'!$A:$A,$D34,'3. Programs'!R:R),2)*IFERROR(INDEX('3. Programs'!$O:$O,MATCH($D34,'3. Programs'!$A:$A,0)),0)*$I34,""),0)</f>
        <v/>
      </c>
      <c r="L34" s="15" t="str">
        <f>IFERROR(IF($C34="Program",ROUNDDOWN(SUMIF('3. Programs'!$A:$A,$D34,'3. Programs'!S:S),2)*IFERROR(INDEX('3. Programs'!$O:$O,MATCH($D34,'3. Programs'!$A:$A,0)),0)*$I34,""),0)</f>
        <v/>
      </c>
      <c r="M34" s="17" t="str">
        <f t="shared" si="8"/>
        <v/>
      </c>
      <c r="N34" s="122"/>
      <c r="O34" s="123"/>
      <c r="P34" s="169"/>
      <c r="Q34" s="245"/>
      <c r="R34" s="124"/>
      <c r="S34" s="125"/>
      <c r="T34" s="125"/>
      <c r="U34" s="126"/>
      <c r="V34" s="19" t="str">
        <f t="shared" si="7"/>
        <v/>
      </c>
      <c r="W34" s="15" t="str">
        <f t="shared" si="2"/>
        <v/>
      </c>
      <c r="X34" s="16" t="str">
        <f t="shared" si="3"/>
        <v/>
      </c>
      <c r="Y34" s="16" t="str">
        <f t="shared" si="4"/>
        <v/>
      </c>
      <c r="Z34" s="16" t="str">
        <f t="shared" si="5"/>
        <v/>
      </c>
    </row>
    <row r="35" spans="1:26" x14ac:dyDescent="0.4">
      <c r="A35" s="140"/>
      <c r="B35" s="158" t="str">
        <f>IFERROR(VLOOKUP(A35,'1. Applicant Roster'!A:C,2,FALSE)&amp;", "&amp;LEFT(VLOOKUP(A35,'1. Applicant Roster'!A:C,3,FALSE),1)&amp;".","Enter valid WISEid")</f>
        <v>Enter valid WISEid</v>
      </c>
      <c r="C35" s="142"/>
      <c r="D35" s="143"/>
      <c r="E35" s="138" t="str">
        <f>IF(C35="Program",IFERROR(INDEX('3. Programs'!B:B,MATCH(D35,'3. Programs'!A:A,0)),"Enter valid program ID"),"")</f>
        <v/>
      </c>
      <c r="F35" s="289" t="str">
        <f>IF(C35="Program",IFERROR(INDEX('3. Programs'!L:L,MATCH(D35,'3. Programs'!A:A,0)),""),"")</f>
        <v/>
      </c>
      <c r="G35" s="97"/>
      <c r="H35" s="82"/>
      <c r="I35" s="291" t="str">
        <f>IFERROR(IF(C35="Program",(IF(OR(F35="Days",F35="Caseload"),1,G35)*H35)/(IF(OR(F35="Days",F35="Caseload"),1,INDEX('3. Programs'!N:N,MATCH(D35,'3. Programs'!A:A,0)))*INDEX('3. Programs'!O:O,MATCH(D35,'3. Programs'!A:A,0))),""),0)</f>
        <v/>
      </c>
      <c r="J35" s="20" t="str">
        <f>IFERROR(IF($C35="Program",ROUNDDOWN(SUMIF('3. Programs'!$A:$A,$D35,'3. Programs'!Q:Q),2)*IFERROR(INDEX('3. Programs'!$O:$O,MATCH($D35,'3. Programs'!$A:$A,0)),0)*$I35,""),0)</f>
        <v/>
      </c>
      <c r="K35" s="15" t="str">
        <f>IFERROR(IF($C35="Program",ROUNDDOWN(SUMIF('3. Programs'!$A:$A,$D35,'3. Programs'!R:R),2)*IFERROR(INDEX('3. Programs'!$O:$O,MATCH($D35,'3. Programs'!$A:$A,0)),0)*$I35,""),0)</f>
        <v/>
      </c>
      <c r="L35" s="15" t="str">
        <f>IFERROR(IF($C35="Program",ROUNDDOWN(SUMIF('3. Programs'!$A:$A,$D35,'3. Programs'!S:S),2)*IFERROR(INDEX('3. Programs'!$O:$O,MATCH($D35,'3. Programs'!$A:$A,0)),0)*$I35,""),0)</f>
        <v/>
      </c>
      <c r="M35" s="17" t="str">
        <f t="shared" si="8"/>
        <v/>
      </c>
      <c r="N35" s="122"/>
      <c r="O35" s="123"/>
      <c r="P35" s="169"/>
      <c r="Q35" s="245"/>
      <c r="R35" s="124"/>
      <c r="S35" s="125"/>
      <c r="T35" s="125"/>
      <c r="U35" s="126"/>
      <c r="V35" s="19" t="str">
        <f t="shared" si="7"/>
        <v/>
      </c>
      <c r="W35" s="15" t="str">
        <f t="shared" si="2"/>
        <v/>
      </c>
      <c r="X35" s="16" t="str">
        <f t="shared" si="3"/>
        <v/>
      </c>
      <c r="Y35" s="16" t="str">
        <f t="shared" si="4"/>
        <v/>
      </c>
      <c r="Z35" s="16" t="str">
        <f t="shared" si="5"/>
        <v/>
      </c>
    </row>
    <row r="36" spans="1:26" x14ac:dyDescent="0.4">
      <c r="A36" s="140"/>
      <c r="B36" s="158" t="str">
        <f>IFERROR(VLOOKUP(A36,'1. Applicant Roster'!A:C,2,FALSE)&amp;", "&amp;LEFT(VLOOKUP(A36,'1. Applicant Roster'!A:C,3,FALSE),1)&amp;".","Enter valid WISEid")</f>
        <v>Enter valid WISEid</v>
      </c>
      <c r="C36" s="142"/>
      <c r="D36" s="143"/>
      <c r="E36" s="138" t="str">
        <f>IF(C36="Program",IFERROR(INDEX('3. Programs'!B:B,MATCH(D36,'3. Programs'!A:A,0)),"Enter valid program ID"),"")</f>
        <v/>
      </c>
      <c r="F36" s="289" t="str">
        <f>IF(C36="Program",IFERROR(INDEX('3. Programs'!L:L,MATCH(D36,'3. Programs'!A:A,0)),""),"")</f>
        <v/>
      </c>
      <c r="G36" s="97"/>
      <c r="H36" s="82"/>
      <c r="I36" s="291" t="str">
        <f>IFERROR(IF(C36="Program",(IF(OR(F36="Days",F36="Caseload"),1,G36)*H36)/(IF(OR(F36="Days",F36="Caseload"),1,INDEX('3. Programs'!N:N,MATCH(D36,'3. Programs'!A:A,0)))*INDEX('3. Programs'!O:O,MATCH(D36,'3. Programs'!A:A,0))),""),0)</f>
        <v/>
      </c>
      <c r="J36" s="20" t="str">
        <f>IFERROR(IF($C36="Program",ROUNDDOWN(SUMIF('3. Programs'!$A:$A,$D36,'3. Programs'!Q:Q),2)*IFERROR(INDEX('3. Programs'!$O:$O,MATCH($D36,'3. Programs'!$A:$A,0)),0)*$I36,""),0)</f>
        <v/>
      </c>
      <c r="K36" s="15" t="str">
        <f>IFERROR(IF($C36="Program",ROUNDDOWN(SUMIF('3. Programs'!$A:$A,$D36,'3. Programs'!R:R),2)*IFERROR(INDEX('3. Programs'!$O:$O,MATCH($D36,'3. Programs'!$A:$A,0)),0)*$I36,""),0)</f>
        <v/>
      </c>
      <c r="L36" s="15" t="str">
        <f>IFERROR(IF($C36="Program",ROUNDDOWN(SUMIF('3. Programs'!$A:$A,$D36,'3. Programs'!S:S),2)*IFERROR(INDEX('3. Programs'!$O:$O,MATCH($D36,'3. Programs'!$A:$A,0)),0)*$I36,""),0)</f>
        <v/>
      </c>
      <c r="M36" s="17" t="str">
        <f t="shared" si="8"/>
        <v/>
      </c>
      <c r="N36" s="122"/>
      <c r="O36" s="123"/>
      <c r="P36" s="169"/>
      <c r="Q36" s="245"/>
      <c r="R36" s="124"/>
      <c r="S36" s="125"/>
      <c r="T36" s="125"/>
      <c r="U36" s="126"/>
      <c r="V36" s="19" t="str">
        <f t="shared" si="7"/>
        <v/>
      </c>
      <c r="W36" s="15" t="str">
        <f t="shared" si="2"/>
        <v/>
      </c>
      <c r="X36" s="16" t="str">
        <f t="shared" si="3"/>
        <v/>
      </c>
      <c r="Y36" s="16" t="str">
        <f t="shared" si="4"/>
        <v/>
      </c>
      <c r="Z36" s="16" t="str">
        <f t="shared" si="5"/>
        <v/>
      </c>
    </row>
    <row r="37" spans="1:26" x14ac:dyDescent="0.4">
      <c r="A37" s="140"/>
      <c r="B37" s="158" t="str">
        <f>IFERROR(VLOOKUP(A37,'1. Applicant Roster'!A:C,2,FALSE)&amp;", "&amp;LEFT(VLOOKUP(A37,'1. Applicant Roster'!A:C,3,FALSE),1)&amp;".","Enter valid WISEid")</f>
        <v>Enter valid WISEid</v>
      </c>
      <c r="C37" s="142"/>
      <c r="D37" s="143"/>
      <c r="E37" s="138" t="str">
        <f>IF(C37="Program",IFERROR(INDEX('3. Programs'!B:B,MATCH(D37,'3. Programs'!A:A,0)),"Enter valid program ID"),"")</f>
        <v/>
      </c>
      <c r="F37" s="289" t="str">
        <f>IF(C37="Program",IFERROR(INDEX('3. Programs'!L:L,MATCH(D37,'3. Programs'!A:A,0)),""),"")</f>
        <v/>
      </c>
      <c r="G37" s="97"/>
      <c r="H37" s="82"/>
      <c r="I37" s="291" t="str">
        <f>IFERROR(IF(C37="Program",(IF(OR(F37="Days",F37="Caseload"),1,G37)*H37)/(IF(OR(F37="Days",F37="Caseload"),1,INDEX('3. Programs'!N:N,MATCH(D37,'3. Programs'!A:A,0)))*INDEX('3. Programs'!O:O,MATCH(D37,'3. Programs'!A:A,0))),""),0)</f>
        <v/>
      </c>
      <c r="J37" s="20" t="str">
        <f>IFERROR(IF($C37="Program",ROUNDDOWN(SUMIF('3. Programs'!$A:$A,$D37,'3. Programs'!Q:Q),2)*IFERROR(INDEX('3. Programs'!$O:$O,MATCH($D37,'3. Programs'!$A:$A,0)),0)*$I37,""),0)</f>
        <v/>
      </c>
      <c r="K37" s="15" t="str">
        <f>IFERROR(IF($C37="Program",ROUNDDOWN(SUMIF('3. Programs'!$A:$A,$D37,'3. Programs'!R:R),2)*IFERROR(INDEX('3. Programs'!$O:$O,MATCH($D37,'3. Programs'!$A:$A,0)),0)*$I37,""),0)</f>
        <v/>
      </c>
      <c r="L37" s="15" t="str">
        <f>IFERROR(IF($C37="Program",ROUNDDOWN(SUMIF('3. Programs'!$A:$A,$D37,'3. Programs'!S:S),2)*IFERROR(INDEX('3. Programs'!$O:$O,MATCH($D37,'3. Programs'!$A:$A,0)),0)*$I37,""),0)</f>
        <v/>
      </c>
      <c r="M37" s="17" t="str">
        <f t="shared" si="8"/>
        <v/>
      </c>
      <c r="N37" s="122"/>
      <c r="O37" s="123"/>
      <c r="P37" s="169"/>
      <c r="Q37" s="245"/>
      <c r="R37" s="124"/>
      <c r="S37" s="125"/>
      <c r="T37" s="125"/>
      <c r="U37" s="126"/>
      <c r="V37" s="19" t="str">
        <f t="shared" si="7"/>
        <v/>
      </c>
      <c r="W37" s="15" t="str">
        <f t="shared" si="2"/>
        <v/>
      </c>
      <c r="X37" s="16" t="str">
        <f t="shared" si="3"/>
        <v/>
      </c>
      <c r="Y37" s="16" t="str">
        <f t="shared" si="4"/>
        <v/>
      </c>
      <c r="Z37" s="16" t="str">
        <f t="shared" si="5"/>
        <v/>
      </c>
    </row>
    <row r="38" spans="1:26" x14ac:dyDescent="0.4">
      <c r="A38" s="140"/>
      <c r="B38" s="158" t="str">
        <f>IFERROR(VLOOKUP(A38,'1. Applicant Roster'!A:C,2,FALSE)&amp;", "&amp;LEFT(VLOOKUP(A38,'1. Applicant Roster'!A:C,3,FALSE),1)&amp;".","Enter valid WISEid")</f>
        <v>Enter valid WISEid</v>
      </c>
      <c r="C38" s="142"/>
      <c r="D38" s="143"/>
      <c r="E38" s="138" t="str">
        <f>IF(C38="Program",IFERROR(INDEX('3. Programs'!B:B,MATCH(D38,'3. Programs'!A:A,0)),"Enter valid program ID"),"")</f>
        <v/>
      </c>
      <c r="F38" s="289" t="str">
        <f>IF(C38="Program",IFERROR(INDEX('3. Programs'!L:L,MATCH(D38,'3. Programs'!A:A,0)),""),"")</f>
        <v/>
      </c>
      <c r="G38" s="97"/>
      <c r="H38" s="82"/>
      <c r="I38" s="291" t="str">
        <f>IFERROR(IF(C38="Program",(IF(OR(F38="Days",F38="Caseload"),1,G38)*H38)/(IF(OR(F38="Days",F38="Caseload"),1,INDEX('3. Programs'!N:N,MATCH(D38,'3. Programs'!A:A,0)))*INDEX('3. Programs'!O:O,MATCH(D38,'3. Programs'!A:A,0))),""),0)</f>
        <v/>
      </c>
      <c r="J38" s="20" t="str">
        <f>IFERROR(IF($C38="Program",ROUNDDOWN(SUMIF('3. Programs'!$A:$A,$D38,'3. Programs'!Q:Q),2)*IFERROR(INDEX('3. Programs'!$O:$O,MATCH($D38,'3. Programs'!$A:$A,0)),0)*$I38,""),0)</f>
        <v/>
      </c>
      <c r="K38" s="15" t="str">
        <f>IFERROR(IF($C38="Program",ROUNDDOWN(SUMIF('3. Programs'!$A:$A,$D38,'3. Programs'!R:R),2)*IFERROR(INDEX('3. Programs'!$O:$O,MATCH($D38,'3. Programs'!$A:$A,0)),0)*$I38,""),0)</f>
        <v/>
      </c>
      <c r="L38" s="15" t="str">
        <f>IFERROR(IF($C38="Program",ROUNDDOWN(SUMIF('3. Programs'!$A:$A,$D38,'3. Programs'!S:S),2)*IFERROR(INDEX('3. Programs'!$O:$O,MATCH($D38,'3. Programs'!$A:$A,0)),0)*$I38,""),0)</f>
        <v/>
      </c>
      <c r="M38" s="17" t="str">
        <f t="shared" si="8"/>
        <v/>
      </c>
      <c r="N38" s="122"/>
      <c r="O38" s="123"/>
      <c r="P38" s="169"/>
      <c r="Q38" s="245"/>
      <c r="R38" s="124"/>
      <c r="S38" s="125"/>
      <c r="T38" s="125"/>
      <c r="U38" s="126"/>
      <c r="V38" s="19" t="str">
        <f t="shared" si="7"/>
        <v/>
      </c>
      <c r="W38" s="15" t="str">
        <f t="shared" si="2"/>
        <v/>
      </c>
      <c r="X38" s="16" t="str">
        <f t="shared" si="3"/>
        <v/>
      </c>
      <c r="Y38" s="16" t="str">
        <f t="shared" si="4"/>
        <v/>
      </c>
      <c r="Z38" s="16" t="str">
        <f t="shared" si="5"/>
        <v/>
      </c>
    </row>
    <row r="39" spans="1:26" x14ac:dyDescent="0.4">
      <c r="A39" s="140"/>
      <c r="B39" s="158" t="str">
        <f>IFERROR(VLOOKUP(A39,'1. Applicant Roster'!A:C,2,FALSE)&amp;", "&amp;LEFT(VLOOKUP(A39,'1. Applicant Roster'!A:C,3,FALSE),1)&amp;".","Enter valid WISEid")</f>
        <v>Enter valid WISEid</v>
      </c>
      <c r="C39" s="142"/>
      <c r="D39" s="143"/>
      <c r="E39" s="138" t="str">
        <f>IF(C39="Program",IFERROR(INDEX('3. Programs'!B:B,MATCH(D39,'3. Programs'!A:A,0)),"Enter valid program ID"),"")</f>
        <v/>
      </c>
      <c r="F39" s="289" t="str">
        <f>IF(C39="Program",IFERROR(INDEX('3. Programs'!L:L,MATCH(D39,'3. Programs'!A:A,0)),""),"")</f>
        <v/>
      </c>
      <c r="G39" s="97"/>
      <c r="H39" s="82"/>
      <c r="I39" s="291" t="str">
        <f>IFERROR(IF(C39="Program",(IF(OR(F39="Days",F39="Caseload"),1,G39)*H39)/(IF(OR(F39="Days",F39="Caseload"),1,INDEX('3. Programs'!N:N,MATCH(D39,'3. Programs'!A:A,0)))*INDEX('3. Programs'!O:O,MATCH(D39,'3. Programs'!A:A,0))),""),0)</f>
        <v/>
      </c>
      <c r="J39" s="20" t="str">
        <f>IFERROR(IF($C39="Program",ROUNDDOWN(SUMIF('3. Programs'!$A:$A,$D39,'3. Programs'!Q:Q),2)*IFERROR(INDEX('3. Programs'!$O:$O,MATCH($D39,'3. Programs'!$A:$A,0)),0)*$I39,""),0)</f>
        <v/>
      </c>
      <c r="K39" s="15" t="str">
        <f>IFERROR(IF($C39="Program",ROUNDDOWN(SUMIF('3. Programs'!$A:$A,$D39,'3. Programs'!R:R),2)*IFERROR(INDEX('3. Programs'!$O:$O,MATCH($D39,'3. Programs'!$A:$A,0)),0)*$I39,""),0)</f>
        <v/>
      </c>
      <c r="L39" s="15" t="str">
        <f>IFERROR(IF($C39="Program",ROUNDDOWN(SUMIF('3. Programs'!$A:$A,$D39,'3. Programs'!S:S),2)*IFERROR(INDEX('3. Programs'!$O:$O,MATCH($D39,'3. Programs'!$A:$A,0)),0)*$I39,""),0)</f>
        <v/>
      </c>
      <c r="M39" s="17" t="str">
        <f t="shared" si="8"/>
        <v/>
      </c>
      <c r="N39" s="122"/>
      <c r="O39" s="123"/>
      <c r="P39" s="169"/>
      <c r="Q39" s="245"/>
      <c r="R39" s="124"/>
      <c r="S39" s="125"/>
      <c r="T39" s="125"/>
      <c r="U39" s="126"/>
      <c r="V39" s="19" t="str">
        <f t="shared" si="7"/>
        <v/>
      </c>
      <c r="W39" s="15" t="str">
        <f t="shared" si="2"/>
        <v/>
      </c>
      <c r="X39" s="16" t="str">
        <f t="shared" si="3"/>
        <v/>
      </c>
      <c r="Y39" s="16" t="str">
        <f t="shared" si="4"/>
        <v/>
      </c>
      <c r="Z39" s="16" t="str">
        <f t="shared" si="5"/>
        <v/>
      </c>
    </row>
    <row r="40" spans="1:26" x14ac:dyDescent="0.4">
      <c r="A40" s="140"/>
      <c r="B40" s="158" t="str">
        <f>IFERROR(VLOOKUP(A40,'1. Applicant Roster'!A:C,2,FALSE)&amp;", "&amp;LEFT(VLOOKUP(A40,'1. Applicant Roster'!A:C,3,FALSE),1)&amp;".","Enter valid WISEid")</f>
        <v>Enter valid WISEid</v>
      </c>
      <c r="C40" s="142"/>
      <c r="D40" s="143"/>
      <c r="E40" s="138" t="str">
        <f>IF(C40="Program",IFERROR(INDEX('3. Programs'!B:B,MATCH(D40,'3. Programs'!A:A,0)),"Enter valid program ID"),"")</f>
        <v/>
      </c>
      <c r="F40" s="289" t="str">
        <f>IF(C40="Program",IFERROR(INDEX('3. Programs'!L:L,MATCH(D40,'3. Programs'!A:A,0)),""),"")</f>
        <v/>
      </c>
      <c r="G40" s="97"/>
      <c r="H40" s="82"/>
      <c r="I40" s="291" t="str">
        <f>IFERROR(IF(C40="Program",(IF(OR(F40="Days",F40="Caseload"),1,G40)*H40)/(IF(OR(F40="Days",F40="Caseload"),1,INDEX('3. Programs'!N:N,MATCH(D40,'3. Programs'!A:A,0)))*INDEX('3. Programs'!O:O,MATCH(D40,'3. Programs'!A:A,0))),""),0)</f>
        <v/>
      </c>
      <c r="J40" s="20" t="str">
        <f>IFERROR(IF($C40="Program",ROUNDDOWN(SUMIF('3. Programs'!$A:$A,$D40,'3. Programs'!Q:Q),2)*IFERROR(INDEX('3. Programs'!$O:$O,MATCH($D40,'3. Programs'!$A:$A,0)),0)*$I40,""),0)</f>
        <v/>
      </c>
      <c r="K40" s="15" t="str">
        <f>IFERROR(IF($C40="Program",ROUNDDOWN(SUMIF('3. Programs'!$A:$A,$D40,'3. Programs'!R:R),2)*IFERROR(INDEX('3. Programs'!$O:$O,MATCH($D40,'3. Programs'!$A:$A,0)),0)*$I40,""),0)</f>
        <v/>
      </c>
      <c r="L40" s="15" t="str">
        <f>IFERROR(IF($C40="Program",ROUNDDOWN(SUMIF('3. Programs'!$A:$A,$D40,'3. Programs'!S:S),2)*IFERROR(INDEX('3. Programs'!$O:$O,MATCH($D40,'3. Programs'!$A:$A,0)),0)*$I40,""),0)</f>
        <v/>
      </c>
      <c r="M40" s="17" t="str">
        <f t="shared" si="8"/>
        <v/>
      </c>
      <c r="N40" s="122"/>
      <c r="O40" s="123"/>
      <c r="P40" s="169"/>
      <c r="Q40" s="245"/>
      <c r="R40" s="124"/>
      <c r="S40" s="125"/>
      <c r="T40" s="125"/>
      <c r="U40" s="126"/>
      <c r="V40" s="19" t="str">
        <f t="shared" si="7"/>
        <v/>
      </c>
      <c r="W40" s="15" t="str">
        <f t="shared" si="2"/>
        <v/>
      </c>
      <c r="X40" s="16" t="str">
        <f t="shared" si="3"/>
        <v/>
      </c>
      <c r="Y40" s="16" t="str">
        <f t="shared" si="4"/>
        <v/>
      </c>
      <c r="Z40" s="16" t="str">
        <f t="shared" si="5"/>
        <v/>
      </c>
    </row>
    <row r="41" spans="1:26" x14ac:dyDescent="0.4">
      <c r="A41" s="140"/>
      <c r="B41" s="158" t="str">
        <f>IFERROR(VLOOKUP(A41,'1. Applicant Roster'!A:C,2,FALSE)&amp;", "&amp;LEFT(VLOOKUP(A41,'1. Applicant Roster'!A:C,3,FALSE),1)&amp;".","Enter valid WISEid")</f>
        <v>Enter valid WISEid</v>
      </c>
      <c r="C41" s="142"/>
      <c r="D41" s="143"/>
      <c r="E41" s="138" t="str">
        <f>IF(C41="Program",IFERROR(INDEX('3. Programs'!B:B,MATCH(D41,'3. Programs'!A:A,0)),"Enter valid program ID"),"")</f>
        <v/>
      </c>
      <c r="F41" s="289" t="str">
        <f>IF(C41="Program",IFERROR(INDEX('3. Programs'!L:L,MATCH(D41,'3. Programs'!A:A,0)),""),"")</f>
        <v/>
      </c>
      <c r="G41" s="97"/>
      <c r="H41" s="82"/>
      <c r="I41" s="291" t="str">
        <f>IFERROR(IF(C41="Program",(IF(OR(F41="Days",F41="Caseload"),1,G41)*H41)/(IF(OR(F41="Days",F41="Caseload"),1,INDEX('3. Programs'!N:N,MATCH(D41,'3. Programs'!A:A,0)))*INDEX('3. Programs'!O:O,MATCH(D41,'3. Programs'!A:A,0))),""),0)</f>
        <v/>
      </c>
      <c r="J41" s="20" t="str">
        <f>IFERROR(IF($C41="Program",ROUNDDOWN(SUMIF('3. Programs'!$A:$A,$D41,'3. Programs'!Q:Q),2)*IFERROR(INDEX('3. Programs'!$O:$O,MATCH($D41,'3. Programs'!$A:$A,0)),0)*$I41,""),0)</f>
        <v/>
      </c>
      <c r="K41" s="15" t="str">
        <f>IFERROR(IF($C41="Program",ROUNDDOWN(SUMIF('3. Programs'!$A:$A,$D41,'3. Programs'!R:R),2)*IFERROR(INDEX('3. Programs'!$O:$O,MATCH($D41,'3. Programs'!$A:$A,0)),0)*$I41,""),0)</f>
        <v/>
      </c>
      <c r="L41" s="15" t="str">
        <f>IFERROR(IF($C41="Program",ROUNDDOWN(SUMIF('3. Programs'!$A:$A,$D41,'3. Programs'!S:S),2)*IFERROR(INDEX('3. Programs'!$O:$O,MATCH($D41,'3. Programs'!$A:$A,0)),0)*$I41,""),0)</f>
        <v/>
      </c>
      <c r="M41" s="17" t="str">
        <f t="shared" si="8"/>
        <v/>
      </c>
      <c r="N41" s="122"/>
      <c r="O41" s="123"/>
      <c r="P41" s="169"/>
      <c r="Q41" s="245"/>
      <c r="R41" s="124"/>
      <c r="S41" s="125"/>
      <c r="T41" s="125"/>
      <c r="U41" s="126"/>
      <c r="V41" s="19" t="str">
        <f t="shared" si="7"/>
        <v/>
      </c>
      <c r="W41" s="15" t="str">
        <f t="shared" si="2"/>
        <v/>
      </c>
      <c r="X41" s="16" t="str">
        <f t="shared" si="3"/>
        <v/>
      </c>
      <c r="Y41" s="16" t="str">
        <f t="shared" si="4"/>
        <v/>
      </c>
      <c r="Z41" s="16" t="str">
        <f t="shared" si="5"/>
        <v/>
      </c>
    </row>
    <row r="42" spans="1:26" x14ac:dyDescent="0.4">
      <c r="A42" s="140"/>
      <c r="B42" s="158" t="str">
        <f>IFERROR(VLOOKUP(A42,'1. Applicant Roster'!A:C,2,FALSE)&amp;", "&amp;LEFT(VLOOKUP(A42,'1. Applicant Roster'!A:C,3,FALSE),1)&amp;".","Enter valid WISEid")</f>
        <v>Enter valid WISEid</v>
      </c>
      <c r="C42" s="142"/>
      <c r="D42" s="143"/>
      <c r="E42" s="138" t="str">
        <f>IF(C42="Program",IFERROR(INDEX('3. Programs'!B:B,MATCH(D42,'3. Programs'!A:A,0)),"Enter valid program ID"),"")</f>
        <v/>
      </c>
      <c r="F42" s="289" t="str">
        <f>IF(C42="Program",IFERROR(INDEX('3. Programs'!L:L,MATCH(D42,'3. Programs'!A:A,0)),""),"")</f>
        <v/>
      </c>
      <c r="G42" s="97"/>
      <c r="H42" s="82"/>
      <c r="I42" s="291" t="str">
        <f>IFERROR(IF(C42="Program",(IF(OR(F42="Days",F42="Caseload"),1,G42)*H42)/(IF(OR(F42="Days",F42="Caseload"),1,INDEX('3. Programs'!N:N,MATCH(D42,'3. Programs'!A:A,0)))*INDEX('3. Programs'!O:O,MATCH(D42,'3. Programs'!A:A,0))),""),0)</f>
        <v/>
      </c>
      <c r="J42" s="20" t="str">
        <f>IFERROR(IF($C42="Program",ROUNDDOWN(SUMIF('3. Programs'!$A:$A,$D42,'3. Programs'!Q:Q),2)*IFERROR(INDEX('3. Programs'!$O:$O,MATCH($D42,'3. Programs'!$A:$A,0)),0)*$I42,""),0)</f>
        <v/>
      </c>
      <c r="K42" s="15" t="str">
        <f>IFERROR(IF($C42="Program",ROUNDDOWN(SUMIF('3. Programs'!$A:$A,$D42,'3. Programs'!R:R),2)*IFERROR(INDEX('3. Programs'!$O:$O,MATCH($D42,'3. Programs'!$A:$A,0)),0)*$I42,""),0)</f>
        <v/>
      </c>
      <c r="L42" s="15" t="str">
        <f>IFERROR(IF($C42="Program",ROUNDDOWN(SUMIF('3. Programs'!$A:$A,$D42,'3. Programs'!S:S),2)*IFERROR(INDEX('3. Programs'!$O:$O,MATCH($D42,'3. Programs'!$A:$A,0)),0)*$I42,""),0)</f>
        <v/>
      </c>
      <c r="M42" s="17" t="str">
        <f t="shared" si="8"/>
        <v/>
      </c>
      <c r="N42" s="122"/>
      <c r="O42" s="123"/>
      <c r="P42" s="169"/>
      <c r="Q42" s="245"/>
      <c r="R42" s="124"/>
      <c r="S42" s="125"/>
      <c r="T42" s="125"/>
      <c r="U42" s="126"/>
      <c r="V42" s="19" t="str">
        <f t="shared" si="7"/>
        <v/>
      </c>
      <c r="W42" s="15" t="str">
        <f t="shared" si="2"/>
        <v/>
      </c>
      <c r="X42" s="16" t="str">
        <f t="shared" si="3"/>
        <v/>
      </c>
      <c r="Y42" s="16" t="str">
        <f t="shared" si="4"/>
        <v/>
      </c>
      <c r="Z42" s="16" t="str">
        <f t="shared" si="5"/>
        <v/>
      </c>
    </row>
    <row r="43" spans="1:26" x14ac:dyDescent="0.4">
      <c r="A43" s="140"/>
      <c r="B43" s="158" t="str">
        <f>IFERROR(VLOOKUP(A43,'1. Applicant Roster'!A:C,2,FALSE)&amp;", "&amp;LEFT(VLOOKUP(A43,'1. Applicant Roster'!A:C,3,FALSE),1)&amp;".","Enter valid WISEid")</f>
        <v>Enter valid WISEid</v>
      </c>
      <c r="C43" s="142"/>
      <c r="D43" s="143"/>
      <c r="E43" s="138" t="str">
        <f>IF(C43="Program",IFERROR(INDEX('3. Programs'!B:B,MATCH(D43,'3. Programs'!A:A,0)),"Enter valid program ID"),"")</f>
        <v/>
      </c>
      <c r="F43" s="289" t="str">
        <f>IF(C43="Program",IFERROR(INDEX('3. Programs'!L:L,MATCH(D43,'3. Programs'!A:A,0)),""),"")</f>
        <v/>
      </c>
      <c r="G43" s="97"/>
      <c r="H43" s="82"/>
      <c r="I43" s="291" t="str">
        <f>IFERROR(IF(C43="Program",(IF(OR(F43="Days",F43="Caseload"),1,G43)*H43)/(IF(OR(F43="Days",F43="Caseload"),1,INDEX('3. Programs'!N:N,MATCH(D43,'3. Programs'!A:A,0)))*INDEX('3. Programs'!O:O,MATCH(D43,'3. Programs'!A:A,0))),""),0)</f>
        <v/>
      </c>
      <c r="J43" s="20" t="str">
        <f>IFERROR(IF($C43="Program",ROUNDDOWN(SUMIF('3. Programs'!$A:$A,$D43,'3. Programs'!Q:Q),2)*IFERROR(INDEX('3. Programs'!$O:$O,MATCH($D43,'3. Programs'!$A:$A,0)),0)*$I43,""),0)</f>
        <v/>
      </c>
      <c r="K43" s="15" t="str">
        <f>IFERROR(IF($C43="Program",ROUNDDOWN(SUMIF('3. Programs'!$A:$A,$D43,'3. Programs'!R:R),2)*IFERROR(INDEX('3. Programs'!$O:$O,MATCH($D43,'3. Programs'!$A:$A,0)),0)*$I43,""),0)</f>
        <v/>
      </c>
      <c r="L43" s="15" t="str">
        <f>IFERROR(IF($C43="Program",ROUNDDOWN(SUMIF('3. Programs'!$A:$A,$D43,'3. Programs'!S:S),2)*IFERROR(INDEX('3. Programs'!$O:$O,MATCH($D43,'3. Programs'!$A:$A,0)),0)*$I43,""),0)</f>
        <v/>
      </c>
      <c r="M43" s="17" t="str">
        <f t="shared" si="8"/>
        <v/>
      </c>
      <c r="N43" s="122"/>
      <c r="O43" s="123"/>
      <c r="P43" s="169"/>
      <c r="Q43" s="245"/>
      <c r="R43" s="124"/>
      <c r="S43" s="125"/>
      <c r="T43" s="125"/>
      <c r="U43" s="126"/>
      <c r="V43" s="19" t="str">
        <f t="shared" si="7"/>
        <v/>
      </c>
      <c r="W43" s="15" t="str">
        <f t="shared" si="2"/>
        <v/>
      </c>
      <c r="X43" s="16" t="str">
        <f t="shared" si="3"/>
        <v/>
      </c>
      <c r="Y43" s="16" t="str">
        <f t="shared" si="4"/>
        <v/>
      </c>
      <c r="Z43" s="16" t="str">
        <f t="shared" si="5"/>
        <v/>
      </c>
    </row>
    <row r="44" spans="1:26" x14ac:dyDescent="0.4">
      <c r="A44" s="140"/>
      <c r="B44" s="158" t="str">
        <f>IFERROR(VLOOKUP(A44,'1. Applicant Roster'!A:C,2,FALSE)&amp;", "&amp;LEFT(VLOOKUP(A44,'1. Applicant Roster'!A:C,3,FALSE),1)&amp;".","Enter valid WISEid")</f>
        <v>Enter valid WISEid</v>
      </c>
      <c r="C44" s="142"/>
      <c r="D44" s="143"/>
      <c r="E44" s="138" t="str">
        <f>IF(C44="Program",IFERROR(INDEX('3. Programs'!B:B,MATCH(D44,'3. Programs'!A:A,0)),"Enter valid program ID"),"")</f>
        <v/>
      </c>
      <c r="F44" s="289" t="str">
        <f>IF(C44="Program",IFERROR(INDEX('3. Programs'!L:L,MATCH(D44,'3. Programs'!A:A,0)),""),"")</f>
        <v/>
      </c>
      <c r="G44" s="97"/>
      <c r="H44" s="82"/>
      <c r="I44" s="291" t="str">
        <f>IFERROR(IF(C44="Program",(IF(OR(F44="Days",F44="Caseload"),1,G44)*H44)/(IF(OR(F44="Days",F44="Caseload"),1,INDEX('3. Programs'!N:N,MATCH(D44,'3. Programs'!A:A,0)))*INDEX('3. Programs'!O:O,MATCH(D44,'3. Programs'!A:A,0))),""),0)</f>
        <v/>
      </c>
      <c r="J44" s="20" t="str">
        <f>IFERROR(IF($C44="Program",ROUNDDOWN(SUMIF('3. Programs'!$A:$A,$D44,'3. Programs'!Q:Q),2)*IFERROR(INDEX('3. Programs'!$O:$O,MATCH($D44,'3. Programs'!$A:$A,0)),0)*$I44,""),0)</f>
        <v/>
      </c>
      <c r="K44" s="15" t="str">
        <f>IFERROR(IF($C44="Program",ROUNDDOWN(SUMIF('3. Programs'!$A:$A,$D44,'3. Programs'!R:R),2)*IFERROR(INDEX('3. Programs'!$O:$O,MATCH($D44,'3. Programs'!$A:$A,0)),0)*$I44,""),0)</f>
        <v/>
      </c>
      <c r="L44" s="15" t="str">
        <f>IFERROR(IF($C44="Program",ROUNDDOWN(SUMIF('3. Programs'!$A:$A,$D44,'3. Programs'!S:S),2)*IFERROR(INDEX('3. Programs'!$O:$O,MATCH($D44,'3. Programs'!$A:$A,0)),0)*$I44,""),0)</f>
        <v/>
      </c>
      <c r="M44" s="17" t="str">
        <f t="shared" si="8"/>
        <v/>
      </c>
      <c r="N44" s="122"/>
      <c r="O44" s="123"/>
      <c r="P44" s="169"/>
      <c r="Q44" s="245"/>
      <c r="R44" s="124"/>
      <c r="S44" s="125"/>
      <c r="T44" s="125"/>
      <c r="U44" s="126"/>
      <c r="V44" s="19" t="str">
        <f t="shared" si="7"/>
        <v/>
      </c>
      <c r="W44" s="15" t="str">
        <f t="shared" si="2"/>
        <v/>
      </c>
      <c r="X44" s="16" t="str">
        <f t="shared" si="3"/>
        <v/>
      </c>
      <c r="Y44" s="16" t="str">
        <f t="shared" si="4"/>
        <v/>
      </c>
      <c r="Z44" s="16" t="str">
        <f t="shared" si="5"/>
        <v/>
      </c>
    </row>
    <row r="45" spans="1:26" x14ac:dyDescent="0.4">
      <c r="A45" s="140"/>
      <c r="B45" s="158" t="str">
        <f>IFERROR(VLOOKUP(A45,'1. Applicant Roster'!A:C,2,FALSE)&amp;", "&amp;LEFT(VLOOKUP(A45,'1. Applicant Roster'!A:C,3,FALSE),1)&amp;".","Enter valid WISEid")</f>
        <v>Enter valid WISEid</v>
      </c>
      <c r="C45" s="142"/>
      <c r="D45" s="143"/>
      <c r="E45" s="138" t="str">
        <f>IF(C45="Program",IFERROR(INDEX('3. Programs'!B:B,MATCH(D45,'3. Programs'!A:A,0)),"Enter valid program ID"),"")</f>
        <v/>
      </c>
      <c r="F45" s="289" t="str">
        <f>IF(C45="Program",IFERROR(INDEX('3. Programs'!L:L,MATCH(D45,'3. Programs'!A:A,0)),""),"")</f>
        <v/>
      </c>
      <c r="G45" s="97"/>
      <c r="H45" s="82"/>
      <c r="I45" s="291" t="str">
        <f>IFERROR(IF(C45="Program",(IF(OR(F45="Days",F45="Caseload"),1,G45)*H45)/(IF(OR(F45="Days",F45="Caseload"),1,INDEX('3. Programs'!N:N,MATCH(D45,'3. Programs'!A:A,0)))*INDEX('3. Programs'!O:O,MATCH(D45,'3. Programs'!A:A,0))),""),0)</f>
        <v/>
      </c>
      <c r="J45" s="20" t="str">
        <f>IFERROR(IF($C45="Program",ROUNDDOWN(SUMIF('3. Programs'!$A:$A,$D45,'3. Programs'!Q:Q),2)*IFERROR(INDEX('3. Programs'!$O:$O,MATCH($D45,'3. Programs'!$A:$A,0)),0)*$I45,""),0)</f>
        <v/>
      </c>
      <c r="K45" s="15" t="str">
        <f>IFERROR(IF($C45="Program",ROUNDDOWN(SUMIF('3. Programs'!$A:$A,$D45,'3. Programs'!R:R),2)*IFERROR(INDEX('3. Programs'!$O:$O,MATCH($D45,'3. Programs'!$A:$A,0)),0)*$I45,""),0)</f>
        <v/>
      </c>
      <c r="L45" s="15" t="str">
        <f>IFERROR(IF($C45="Program",ROUNDDOWN(SUMIF('3. Programs'!$A:$A,$D45,'3. Programs'!S:S),2)*IFERROR(INDEX('3. Programs'!$O:$O,MATCH($D45,'3. Programs'!$A:$A,0)),0)*$I45,""),0)</f>
        <v/>
      </c>
      <c r="M45" s="17" t="str">
        <f t="shared" si="8"/>
        <v/>
      </c>
      <c r="N45" s="122"/>
      <c r="O45" s="123"/>
      <c r="P45" s="169"/>
      <c r="Q45" s="245"/>
      <c r="R45" s="124"/>
      <c r="S45" s="125"/>
      <c r="T45" s="125"/>
      <c r="U45" s="126"/>
      <c r="V45" s="19" t="str">
        <f t="shared" si="7"/>
        <v/>
      </c>
      <c r="W45" s="15" t="str">
        <f t="shared" si="2"/>
        <v/>
      </c>
      <c r="X45" s="16" t="str">
        <f t="shared" si="3"/>
        <v/>
      </c>
      <c r="Y45" s="16" t="str">
        <f t="shared" si="4"/>
        <v/>
      </c>
      <c r="Z45" s="16" t="str">
        <f t="shared" si="5"/>
        <v/>
      </c>
    </row>
    <row r="46" spans="1:26" x14ac:dyDescent="0.4">
      <c r="A46" s="140"/>
      <c r="B46" s="158" t="str">
        <f>IFERROR(VLOOKUP(A46,'1. Applicant Roster'!A:C,2,FALSE)&amp;", "&amp;LEFT(VLOOKUP(A46,'1. Applicant Roster'!A:C,3,FALSE),1)&amp;".","Enter valid WISEid")</f>
        <v>Enter valid WISEid</v>
      </c>
      <c r="C46" s="142"/>
      <c r="D46" s="143"/>
      <c r="E46" s="138" t="str">
        <f>IF(C46="Program",IFERROR(INDEX('3. Programs'!B:B,MATCH(D46,'3. Programs'!A:A,0)),"Enter valid program ID"),"")</f>
        <v/>
      </c>
      <c r="F46" s="289" t="str">
        <f>IF(C46="Program",IFERROR(INDEX('3. Programs'!L:L,MATCH(D46,'3. Programs'!A:A,0)),""),"")</f>
        <v/>
      </c>
      <c r="G46" s="97"/>
      <c r="H46" s="82"/>
      <c r="I46" s="291" t="str">
        <f>IFERROR(IF(C46="Program",(IF(OR(F46="Days",F46="Caseload"),1,G46)*H46)/(IF(OR(F46="Days",F46="Caseload"),1,INDEX('3. Programs'!N:N,MATCH(D46,'3. Programs'!A:A,0)))*INDEX('3. Programs'!O:O,MATCH(D46,'3. Programs'!A:A,0))),""),0)</f>
        <v/>
      </c>
      <c r="J46" s="20" t="str">
        <f>IFERROR(IF($C46="Program",ROUNDDOWN(SUMIF('3. Programs'!$A:$A,$D46,'3. Programs'!Q:Q),2)*IFERROR(INDEX('3. Programs'!$O:$O,MATCH($D46,'3. Programs'!$A:$A,0)),0)*$I46,""),0)</f>
        <v/>
      </c>
      <c r="K46" s="15" t="str">
        <f>IFERROR(IF($C46="Program",ROUNDDOWN(SUMIF('3. Programs'!$A:$A,$D46,'3. Programs'!R:R),2)*IFERROR(INDEX('3. Programs'!$O:$O,MATCH($D46,'3. Programs'!$A:$A,0)),0)*$I46,""),0)</f>
        <v/>
      </c>
      <c r="L46" s="15" t="str">
        <f>IFERROR(IF($C46="Program",ROUNDDOWN(SUMIF('3. Programs'!$A:$A,$D46,'3. Programs'!S:S),2)*IFERROR(INDEX('3. Programs'!$O:$O,MATCH($D46,'3. Programs'!$A:$A,0)),0)*$I46,""),0)</f>
        <v/>
      </c>
      <c r="M46" s="17" t="str">
        <f t="shared" si="8"/>
        <v/>
      </c>
      <c r="N46" s="122"/>
      <c r="O46" s="123"/>
      <c r="P46" s="169"/>
      <c r="Q46" s="245"/>
      <c r="R46" s="124"/>
      <c r="S46" s="125"/>
      <c r="T46" s="125"/>
      <c r="U46" s="126"/>
      <c r="V46" s="19" t="str">
        <f t="shared" si="7"/>
        <v/>
      </c>
      <c r="W46" s="15" t="str">
        <f t="shared" si="2"/>
        <v/>
      </c>
      <c r="X46" s="16" t="str">
        <f t="shared" si="3"/>
        <v/>
      </c>
      <c r="Y46" s="16" t="str">
        <f t="shared" si="4"/>
        <v/>
      </c>
      <c r="Z46" s="16" t="str">
        <f t="shared" si="5"/>
        <v/>
      </c>
    </row>
    <row r="47" spans="1:26" x14ac:dyDescent="0.4">
      <c r="A47" s="140"/>
      <c r="B47" s="158" t="str">
        <f>IFERROR(VLOOKUP(A47,'1. Applicant Roster'!A:C,2,FALSE)&amp;", "&amp;LEFT(VLOOKUP(A47,'1. Applicant Roster'!A:C,3,FALSE),1)&amp;".","Enter valid WISEid")</f>
        <v>Enter valid WISEid</v>
      </c>
      <c r="C47" s="142"/>
      <c r="D47" s="143"/>
      <c r="E47" s="138" t="str">
        <f>IF(C47="Program",IFERROR(INDEX('3. Programs'!B:B,MATCH(D47,'3. Programs'!A:A,0)),"Enter valid program ID"),"")</f>
        <v/>
      </c>
      <c r="F47" s="289" t="str">
        <f>IF(C47="Program",IFERROR(INDEX('3. Programs'!L:L,MATCH(D47,'3. Programs'!A:A,0)),""),"")</f>
        <v/>
      </c>
      <c r="G47" s="97"/>
      <c r="H47" s="82"/>
      <c r="I47" s="291" t="str">
        <f>IFERROR(IF(C47="Program",(IF(OR(F47="Days",F47="Caseload"),1,G47)*H47)/(IF(OR(F47="Days",F47="Caseload"),1,INDEX('3. Programs'!N:N,MATCH(D47,'3. Programs'!A:A,0)))*INDEX('3. Programs'!O:O,MATCH(D47,'3. Programs'!A:A,0))),""),0)</f>
        <v/>
      </c>
      <c r="J47" s="20" t="str">
        <f>IFERROR(IF($C47="Program",ROUNDDOWN(SUMIF('3. Programs'!$A:$A,$D47,'3. Programs'!Q:Q),2)*IFERROR(INDEX('3. Programs'!$O:$O,MATCH($D47,'3. Programs'!$A:$A,0)),0)*$I47,""),0)</f>
        <v/>
      </c>
      <c r="K47" s="15" t="str">
        <f>IFERROR(IF($C47="Program",ROUNDDOWN(SUMIF('3. Programs'!$A:$A,$D47,'3. Programs'!R:R),2)*IFERROR(INDEX('3. Programs'!$O:$O,MATCH($D47,'3. Programs'!$A:$A,0)),0)*$I47,""),0)</f>
        <v/>
      </c>
      <c r="L47" s="15" t="str">
        <f>IFERROR(IF($C47="Program",ROUNDDOWN(SUMIF('3. Programs'!$A:$A,$D47,'3. Programs'!S:S),2)*IFERROR(INDEX('3. Programs'!$O:$O,MATCH($D47,'3. Programs'!$A:$A,0)),0)*$I47,""),0)</f>
        <v/>
      </c>
      <c r="M47" s="17" t="str">
        <f t="shared" si="8"/>
        <v/>
      </c>
      <c r="N47" s="122"/>
      <c r="O47" s="123"/>
      <c r="P47" s="169"/>
      <c r="Q47" s="245"/>
      <c r="R47" s="124"/>
      <c r="S47" s="125"/>
      <c r="T47" s="125"/>
      <c r="U47" s="126"/>
      <c r="V47" s="19" t="str">
        <f t="shared" si="7"/>
        <v/>
      </c>
      <c r="W47" s="15" t="str">
        <f t="shared" si="2"/>
        <v/>
      </c>
      <c r="X47" s="16" t="str">
        <f t="shared" si="3"/>
        <v/>
      </c>
      <c r="Y47" s="16" t="str">
        <f t="shared" si="4"/>
        <v/>
      </c>
      <c r="Z47" s="16" t="str">
        <f t="shared" si="5"/>
        <v/>
      </c>
    </row>
    <row r="48" spans="1:26" x14ac:dyDescent="0.4">
      <c r="A48" s="140"/>
      <c r="B48" s="158" t="str">
        <f>IFERROR(VLOOKUP(A48,'1. Applicant Roster'!A:C,2,FALSE)&amp;", "&amp;LEFT(VLOOKUP(A48,'1. Applicant Roster'!A:C,3,FALSE),1)&amp;".","Enter valid WISEid")</f>
        <v>Enter valid WISEid</v>
      </c>
      <c r="C48" s="142"/>
      <c r="D48" s="143"/>
      <c r="E48" s="138" t="str">
        <f>IF(C48="Program",IFERROR(INDEX('3. Programs'!B:B,MATCH(D48,'3. Programs'!A:A,0)),"Enter valid program ID"),"")</f>
        <v/>
      </c>
      <c r="F48" s="289" t="str">
        <f>IF(C48="Program",IFERROR(INDEX('3. Programs'!L:L,MATCH(D48,'3. Programs'!A:A,0)),""),"")</f>
        <v/>
      </c>
      <c r="G48" s="97"/>
      <c r="H48" s="82"/>
      <c r="I48" s="291" t="str">
        <f>IFERROR(IF(C48="Program",(IF(OR(F48="Days",F48="Caseload"),1,G48)*H48)/(IF(OR(F48="Days",F48="Caseload"),1,INDEX('3. Programs'!N:N,MATCH(D48,'3. Programs'!A:A,0)))*INDEX('3. Programs'!O:O,MATCH(D48,'3. Programs'!A:A,0))),""),0)</f>
        <v/>
      </c>
      <c r="J48" s="20" t="str">
        <f>IFERROR(IF($C48="Program",ROUNDDOWN(SUMIF('3. Programs'!$A:$A,$D48,'3. Programs'!Q:Q),2)*IFERROR(INDEX('3. Programs'!$O:$O,MATCH($D48,'3. Programs'!$A:$A,0)),0)*$I48,""),0)</f>
        <v/>
      </c>
      <c r="K48" s="15" t="str">
        <f>IFERROR(IF($C48="Program",ROUNDDOWN(SUMIF('3. Programs'!$A:$A,$D48,'3. Programs'!R:R),2)*IFERROR(INDEX('3. Programs'!$O:$O,MATCH($D48,'3. Programs'!$A:$A,0)),0)*$I48,""),0)</f>
        <v/>
      </c>
      <c r="L48" s="15" t="str">
        <f>IFERROR(IF($C48="Program",ROUNDDOWN(SUMIF('3. Programs'!$A:$A,$D48,'3. Programs'!S:S),2)*IFERROR(INDEX('3. Programs'!$O:$O,MATCH($D48,'3. Programs'!$A:$A,0)),0)*$I48,""),0)</f>
        <v/>
      </c>
      <c r="M48" s="17" t="str">
        <f t="shared" si="8"/>
        <v/>
      </c>
      <c r="N48" s="122"/>
      <c r="O48" s="123"/>
      <c r="P48" s="169"/>
      <c r="Q48" s="245"/>
      <c r="R48" s="124"/>
      <c r="S48" s="125"/>
      <c r="T48" s="125"/>
      <c r="U48" s="126"/>
      <c r="V48" s="19" t="str">
        <f t="shared" si="7"/>
        <v/>
      </c>
      <c r="W48" s="15" t="str">
        <f t="shared" si="2"/>
        <v/>
      </c>
      <c r="X48" s="16" t="str">
        <f t="shared" si="3"/>
        <v/>
      </c>
      <c r="Y48" s="16" t="str">
        <f t="shared" si="4"/>
        <v/>
      </c>
      <c r="Z48" s="16" t="str">
        <f t="shared" si="5"/>
        <v/>
      </c>
    </row>
    <row r="49" spans="1:26" x14ac:dyDescent="0.4">
      <c r="A49" s="140"/>
      <c r="B49" s="158" t="str">
        <f>IFERROR(VLOOKUP(A49,'1. Applicant Roster'!A:C,2,FALSE)&amp;", "&amp;LEFT(VLOOKUP(A49,'1. Applicant Roster'!A:C,3,FALSE),1)&amp;".","Enter valid WISEid")</f>
        <v>Enter valid WISEid</v>
      </c>
      <c r="C49" s="142"/>
      <c r="D49" s="143"/>
      <c r="E49" s="138" t="str">
        <f>IF(C49="Program",IFERROR(INDEX('3. Programs'!B:B,MATCH(D49,'3. Programs'!A:A,0)),"Enter valid program ID"),"")</f>
        <v/>
      </c>
      <c r="F49" s="289" t="str">
        <f>IF(C49="Program",IFERROR(INDEX('3. Programs'!L:L,MATCH(D49,'3. Programs'!A:A,0)),""),"")</f>
        <v/>
      </c>
      <c r="G49" s="97"/>
      <c r="H49" s="82"/>
      <c r="I49" s="291" t="str">
        <f>IFERROR(IF(C49="Program",(IF(OR(F49="Days",F49="Caseload"),1,G49)*H49)/(IF(OR(F49="Days",F49="Caseload"),1,INDEX('3. Programs'!N:N,MATCH(D49,'3. Programs'!A:A,0)))*INDEX('3. Programs'!O:O,MATCH(D49,'3. Programs'!A:A,0))),""),0)</f>
        <v/>
      </c>
      <c r="J49" s="20" t="str">
        <f>IFERROR(IF($C49="Program",ROUNDDOWN(SUMIF('3. Programs'!$A:$A,$D49,'3. Programs'!Q:Q),2)*IFERROR(INDEX('3. Programs'!$O:$O,MATCH($D49,'3. Programs'!$A:$A,0)),0)*$I49,""),0)</f>
        <v/>
      </c>
      <c r="K49" s="15" t="str">
        <f>IFERROR(IF($C49="Program",ROUNDDOWN(SUMIF('3. Programs'!$A:$A,$D49,'3. Programs'!R:R),2)*IFERROR(INDEX('3. Programs'!$O:$O,MATCH($D49,'3. Programs'!$A:$A,0)),0)*$I49,""),0)</f>
        <v/>
      </c>
      <c r="L49" s="15" t="str">
        <f>IFERROR(IF($C49="Program",ROUNDDOWN(SUMIF('3. Programs'!$A:$A,$D49,'3. Programs'!S:S),2)*IFERROR(INDEX('3. Programs'!$O:$O,MATCH($D49,'3. Programs'!$A:$A,0)),0)*$I49,""),0)</f>
        <v/>
      </c>
      <c r="M49" s="17" t="str">
        <f t="shared" si="8"/>
        <v/>
      </c>
      <c r="N49" s="122"/>
      <c r="O49" s="123"/>
      <c r="P49" s="169"/>
      <c r="Q49" s="245"/>
      <c r="R49" s="124"/>
      <c r="S49" s="125"/>
      <c r="T49" s="125"/>
      <c r="U49" s="126"/>
      <c r="V49" s="19" t="str">
        <f t="shared" si="7"/>
        <v/>
      </c>
      <c r="W49" s="15" t="str">
        <f t="shared" si="2"/>
        <v/>
      </c>
      <c r="X49" s="16" t="str">
        <f t="shared" si="3"/>
        <v/>
      </c>
      <c r="Y49" s="16" t="str">
        <f t="shared" si="4"/>
        <v/>
      </c>
      <c r="Z49" s="16" t="str">
        <f t="shared" si="5"/>
        <v/>
      </c>
    </row>
    <row r="50" spans="1:26" x14ac:dyDescent="0.4">
      <c r="A50" s="140"/>
      <c r="B50" s="158" t="str">
        <f>IFERROR(VLOOKUP(A50,'1. Applicant Roster'!A:C,2,FALSE)&amp;", "&amp;LEFT(VLOOKUP(A50,'1. Applicant Roster'!A:C,3,FALSE),1)&amp;".","Enter valid WISEid")</f>
        <v>Enter valid WISEid</v>
      </c>
      <c r="C50" s="142"/>
      <c r="D50" s="143"/>
      <c r="E50" s="138" t="str">
        <f>IF(C50="Program",IFERROR(INDEX('3. Programs'!B:B,MATCH(D50,'3. Programs'!A:A,0)),"Enter valid program ID"),"")</f>
        <v/>
      </c>
      <c r="F50" s="289" t="str">
        <f>IF(C50="Program",IFERROR(INDEX('3. Programs'!L:L,MATCH(D50,'3. Programs'!A:A,0)),""),"")</f>
        <v/>
      </c>
      <c r="G50" s="97"/>
      <c r="H50" s="82"/>
      <c r="I50" s="291" t="str">
        <f>IFERROR(IF(C50="Program",(IF(OR(F50="Days",F50="Caseload"),1,G50)*H50)/(IF(OR(F50="Days",F50="Caseload"),1,INDEX('3. Programs'!N:N,MATCH(D50,'3. Programs'!A:A,0)))*INDEX('3. Programs'!O:O,MATCH(D50,'3. Programs'!A:A,0))),""),0)</f>
        <v/>
      </c>
      <c r="J50" s="20" t="str">
        <f>IFERROR(IF($C50="Program",ROUNDDOWN(SUMIF('3. Programs'!$A:$A,$D50,'3. Programs'!Q:Q),2)*IFERROR(INDEX('3. Programs'!$O:$O,MATCH($D50,'3. Programs'!$A:$A,0)),0)*$I50,""),0)</f>
        <v/>
      </c>
      <c r="K50" s="15" t="str">
        <f>IFERROR(IF($C50="Program",ROUNDDOWN(SUMIF('3. Programs'!$A:$A,$D50,'3. Programs'!R:R),2)*IFERROR(INDEX('3. Programs'!$O:$O,MATCH($D50,'3. Programs'!$A:$A,0)),0)*$I50,""),0)</f>
        <v/>
      </c>
      <c r="L50" s="15" t="str">
        <f>IFERROR(IF($C50="Program",ROUNDDOWN(SUMIF('3. Programs'!$A:$A,$D50,'3. Programs'!S:S),2)*IFERROR(INDEX('3. Programs'!$O:$O,MATCH($D50,'3. Programs'!$A:$A,0)),0)*$I50,""),0)</f>
        <v/>
      </c>
      <c r="M50" s="17" t="str">
        <f t="shared" si="8"/>
        <v/>
      </c>
      <c r="N50" s="122"/>
      <c r="O50" s="123"/>
      <c r="P50" s="169"/>
      <c r="Q50" s="245"/>
      <c r="R50" s="124"/>
      <c r="S50" s="125"/>
      <c r="T50" s="125"/>
      <c r="U50" s="126"/>
      <c r="V50" s="19" t="str">
        <f t="shared" si="7"/>
        <v/>
      </c>
      <c r="W50" s="15" t="str">
        <f t="shared" si="2"/>
        <v/>
      </c>
      <c r="X50" s="16" t="str">
        <f t="shared" si="3"/>
        <v/>
      </c>
      <c r="Y50" s="16" t="str">
        <f t="shared" si="4"/>
        <v/>
      </c>
      <c r="Z50" s="16" t="str">
        <f t="shared" si="5"/>
        <v/>
      </c>
    </row>
    <row r="51" spans="1:26" x14ac:dyDescent="0.4">
      <c r="A51" s="140"/>
      <c r="B51" s="158" t="str">
        <f>IFERROR(VLOOKUP(A51,'1. Applicant Roster'!A:C,2,FALSE)&amp;", "&amp;LEFT(VLOOKUP(A51,'1. Applicant Roster'!A:C,3,FALSE),1)&amp;".","Enter valid WISEid")</f>
        <v>Enter valid WISEid</v>
      </c>
      <c r="C51" s="142"/>
      <c r="D51" s="143"/>
      <c r="E51" s="138" t="str">
        <f>IF(C51="Program",IFERROR(INDEX('3. Programs'!B:B,MATCH(D51,'3. Programs'!A:A,0)),"Enter valid program ID"),"")</f>
        <v/>
      </c>
      <c r="F51" s="289" t="str">
        <f>IF(C51="Program",IFERROR(INDEX('3. Programs'!L:L,MATCH(D51,'3. Programs'!A:A,0)),""),"")</f>
        <v/>
      </c>
      <c r="G51" s="97"/>
      <c r="H51" s="82"/>
      <c r="I51" s="291" t="str">
        <f>IFERROR(IF(C51="Program",(IF(OR(F51="Days",F51="Caseload"),1,G51)*H51)/(IF(OR(F51="Days",F51="Caseload"),1,INDEX('3. Programs'!N:N,MATCH(D51,'3. Programs'!A:A,0)))*INDEX('3. Programs'!O:O,MATCH(D51,'3. Programs'!A:A,0))),""),0)</f>
        <v/>
      </c>
      <c r="J51" s="20" t="str">
        <f>IFERROR(IF($C51="Program",ROUNDDOWN(SUMIF('3. Programs'!$A:$A,$D51,'3. Programs'!Q:Q),2)*IFERROR(INDEX('3. Programs'!$O:$O,MATCH($D51,'3. Programs'!$A:$A,0)),0)*$I51,""),0)</f>
        <v/>
      </c>
      <c r="K51" s="15" t="str">
        <f>IFERROR(IF($C51="Program",ROUNDDOWN(SUMIF('3. Programs'!$A:$A,$D51,'3. Programs'!R:R),2)*IFERROR(INDEX('3. Programs'!$O:$O,MATCH($D51,'3. Programs'!$A:$A,0)),0)*$I51,""),0)</f>
        <v/>
      </c>
      <c r="L51" s="15" t="str">
        <f>IFERROR(IF($C51="Program",ROUNDDOWN(SUMIF('3. Programs'!$A:$A,$D51,'3. Programs'!S:S),2)*IFERROR(INDEX('3. Programs'!$O:$O,MATCH($D51,'3. Programs'!$A:$A,0)),0)*$I51,""),0)</f>
        <v/>
      </c>
      <c r="M51" s="17" t="str">
        <f t="shared" si="8"/>
        <v/>
      </c>
      <c r="N51" s="122"/>
      <c r="O51" s="123"/>
      <c r="P51" s="169"/>
      <c r="Q51" s="245"/>
      <c r="R51" s="124"/>
      <c r="S51" s="125"/>
      <c r="T51" s="125"/>
      <c r="U51" s="126"/>
      <c r="V51" s="19" t="str">
        <f t="shared" si="7"/>
        <v/>
      </c>
      <c r="W51" s="15" t="str">
        <f t="shared" si="2"/>
        <v/>
      </c>
      <c r="X51" s="16" t="str">
        <f t="shared" si="3"/>
        <v/>
      </c>
      <c r="Y51" s="16" t="str">
        <f t="shared" si="4"/>
        <v/>
      </c>
      <c r="Z51" s="16" t="str">
        <f t="shared" si="5"/>
        <v/>
      </c>
    </row>
    <row r="52" spans="1:26" x14ac:dyDescent="0.4">
      <c r="A52" s="140"/>
      <c r="B52" s="158" t="str">
        <f>IFERROR(VLOOKUP(A52,'1. Applicant Roster'!A:C,2,FALSE)&amp;", "&amp;LEFT(VLOOKUP(A52,'1. Applicant Roster'!A:C,3,FALSE),1)&amp;".","Enter valid WISEid")</f>
        <v>Enter valid WISEid</v>
      </c>
      <c r="C52" s="142"/>
      <c r="D52" s="143"/>
      <c r="E52" s="138" t="str">
        <f>IF(C52="Program",IFERROR(INDEX('3. Programs'!B:B,MATCH(D52,'3. Programs'!A:A,0)),"Enter valid program ID"),"")</f>
        <v/>
      </c>
      <c r="F52" s="289" t="str">
        <f>IF(C52="Program",IFERROR(INDEX('3. Programs'!L:L,MATCH(D52,'3. Programs'!A:A,0)),""),"")</f>
        <v/>
      </c>
      <c r="G52" s="97"/>
      <c r="H52" s="82"/>
      <c r="I52" s="291" t="str">
        <f>IFERROR(IF(C52="Program",(IF(OR(F52="Days",F52="Caseload"),1,G52)*H52)/(IF(OR(F52="Days",F52="Caseload"),1,INDEX('3. Programs'!N:N,MATCH(D52,'3. Programs'!A:A,0)))*INDEX('3. Programs'!O:O,MATCH(D52,'3. Programs'!A:A,0))),""),0)</f>
        <v/>
      </c>
      <c r="J52" s="20" t="str">
        <f>IFERROR(IF($C52="Program",ROUNDDOWN(SUMIF('3. Programs'!$A:$A,$D52,'3. Programs'!Q:Q),2)*IFERROR(INDEX('3. Programs'!$O:$O,MATCH($D52,'3. Programs'!$A:$A,0)),0)*$I52,""),0)</f>
        <v/>
      </c>
      <c r="K52" s="15" t="str">
        <f>IFERROR(IF($C52="Program",ROUNDDOWN(SUMIF('3. Programs'!$A:$A,$D52,'3. Programs'!R:R),2)*IFERROR(INDEX('3. Programs'!$O:$O,MATCH($D52,'3. Programs'!$A:$A,0)),0)*$I52,""),0)</f>
        <v/>
      </c>
      <c r="L52" s="15" t="str">
        <f>IFERROR(IF($C52="Program",ROUNDDOWN(SUMIF('3. Programs'!$A:$A,$D52,'3. Programs'!S:S),2)*IFERROR(INDEX('3. Programs'!$O:$O,MATCH($D52,'3. Programs'!$A:$A,0)),0)*$I52,""),0)</f>
        <v/>
      </c>
      <c r="M52" s="17" t="str">
        <f t="shared" si="8"/>
        <v/>
      </c>
      <c r="N52" s="122"/>
      <c r="O52" s="123"/>
      <c r="P52" s="169"/>
      <c r="Q52" s="245"/>
      <c r="R52" s="124"/>
      <c r="S52" s="125"/>
      <c r="T52" s="125"/>
      <c r="U52" s="126"/>
      <c r="V52" s="19" t="str">
        <f t="shared" si="7"/>
        <v/>
      </c>
      <c r="W52" s="15" t="str">
        <f t="shared" si="2"/>
        <v/>
      </c>
      <c r="X52" s="16" t="str">
        <f t="shared" si="3"/>
        <v/>
      </c>
      <c r="Y52" s="16" t="str">
        <f t="shared" si="4"/>
        <v/>
      </c>
      <c r="Z52" s="16" t="str">
        <f t="shared" si="5"/>
        <v/>
      </c>
    </row>
    <row r="53" spans="1:26" x14ac:dyDescent="0.4">
      <c r="A53" s="140"/>
      <c r="B53" s="158" t="str">
        <f>IFERROR(VLOOKUP(A53,'1. Applicant Roster'!A:C,2,FALSE)&amp;", "&amp;LEFT(VLOOKUP(A53,'1. Applicant Roster'!A:C,3,FALSE),1)&amp;".","Enter valid WISEid")</f>
        <v>Enter valid WISEid</v>
      </c>
      <c r="C53" s="142"/>
      <c r="D53" s="143"/>
      <c r="E53" s="138" t="str">
        <f>IF(C53="Program",IFERROR(INDEX('3. Programs'!B:B,MATCH(D53,'3. Programs'!A:A,0)),"Enter valid program ID"),"")</f>
        <v/>
      </c>
      <c r="F53" s="289" t="str">
        <f>IF(C53="Program",IFERROR(INDEX('3. Programs'!L:L,MATCH(D53,'3. Programs'!A:A,0)),""),"")</f>
        <v/>
      </c>
      <c r="G53" s="97"/>
      <c r="H53" s="82"/>
      <c r="I53" s="291" t="str">
        <f>IFERROR(IF(C53="Program",(IF(OR(F53="Days",F53="Caseload"),1,G53)*H53)/(IF(OR(F53="Days",F53="Caseload"),1,INDEX('3. Programs'!N:N,MATCH(D53,'3. Programs'!A:A,0)))*INDEX('3. Programs'!O:O,MATCH(D53,'3. Programs'!A:A,0))),""),0)</f>
        <v/>
      </c>
      <c r="J53" s="20" t="str">
        <f>IFERROR(IF($C53="Program",ROUNDDOWN(SUMIF('3. Programs'!$A:$A,$D53,'3. Programs'!Q:Q),2)*IFERROR(INDEX('3. Programs'!$O:$O,MATCH($D53,'3. Programs'!$A:$A,0)),0)*$I53,""),0)</f>
        <v/>
      </c>
      <c r="K53" s="15" t="str">
        <f>IFERROR(IF($C53="Program",ROUNDDOWN(SUMIF('3. Programs'!$A:$A,$D53,'3. Programs'!R:R),2)*IFERROR(INDEX('3. Programs'!$O:$O,MATCH($D53,'3. Programs'!$A:$A,0)),0)*$I53,""),0)</f>
        <v/>
      </c>
      <c r="L53" s="15" t="str">
        <f>IFERROR(IF($C53="Program",ROUNDDOWN(SUMIF('3. Programs'!$A:$A,$D53,'3. Programs'!S:S),2)*IFERROR(INDEX('3. Programs'!$O:$O,MATCH($D53,'3. Programs'!$A:$A,0)),0)*$I53,""),0)</f>
        <v/>
      </c>
      <c r="M53" s="17" t="str">
        <f t="shared" si="8"/>
        <v/>
      </c>
      <c r="N53" s="122"/>
      <c r="O53" s="123"/>
      <c r="P53" s="169"/>
      <c r="Q53" s="245"/>
      <c r="R53" s="124"/>
      <c r="S53" s="125"/>
      <c r="T53" s="125"/>
      <c r="U53" s="126"/>
      <c r="V53" s="19" t="str">
        <f t="shared" si="7"/>
        <v/>
      </c>
      <c r="W53" s="15" t="str">
        <f t="shared" si="2"/>
        <v/>
      </c>
      <c r="X53" s="16" t="str">
        <f t="shared" si="3"/>
        <v/>
      </c>
      <c r="Y53" s="16" t="str">
        <f t="shared" si="4"/>
        <v/>
      </c>
      <c r="Z53" s="16" t="str">
        <f t="shared" si="5"/>
        <v/>
      </c>
    </row>
    <row r="54" spans="1:26" x14ac:dyDescent="0.4">
      <c r="A54" s="140"/>
      <c r="B54" s="158" t="str">
        <f>IFERROR(VLOOKUP(A54,'1. Applicant Roster'!A:C,2,FALSE)&amp;", "&amp;LEFT(VLOOKUP(A54,'1. Applicant Roster'!A:C,3,FALSE),1)&amp;".","Enter valid WISEid")</f>
        <v>Enter valid WISEid</v>
      </c>
      <c r="C54" s="142"/>
      <c r="D54" s="143"/>
      <c r="E54" s="138" t="str">
        <f>IF(C54="Program",IFERROR(INDEX('3. Programs'!B:B,MATCH(D54,'3. Programs'!A:A,0)),"Enter valid program ID"),"")</f>
        <v/>
      </c>
      <c r="F54" s="289" t="str">
        <f>IF(C54="Program",IFERROR(INDEX('3. Programs'!L:L,MATCH(D54,'3. Programs'!A:A,0)),""),"")</f>
        <v/>
      </c>
      <c r="G54" s="97"/>
      <c r="H54" s="82"/>
      <c r="I54" s="291" t="str">
        <f>IFERROR(IF(C54="Program",(IF(OR(F54="Days",F54="Caseload"),1,G54)*H54)/(IF(OR(F54="Days",F54="Caseload"),1,INDEX('3. Programs'!N:N,MATCH(D54,'3. Programs'!A:A,0)))*INDEX('3. Programs'!O:O,MATCH(D54,'3. Programs'!A:A,0))),""),0)</f>
        <v/>
      </c>
      <c r="J54" s="20" t="str">
        <f>IFERROR(IF($C54="Program",ROUNDDOWN(SUMIF('3. Programs'!$A:$A,$D54,'3. Programs'!Q:Q),2)*IFERROR(INDEX('3. Programs'!$O:$O,MATCH($D54,'3. Programs'!$A:$A,0)),0)*$I54,""),0)</f>
        <v/>
      </c>
      <c r="K54" s="15" t="str">
        <f>IFERROR(IF($C54="Program",ROUNDDOWN(SUMIF('3. Programs'!$A:$A,$D54,'3. Programs'!R:R),2)*IFERROR(INDEX('3. Programs'!$O:$O,MATCH($D54,'3. Programs'!$A:$A,0)),0)*$I54,""),0)</f>
        <v/>
      </c>
      <c r="L54" s="15" t="str">
        <f>IFERROR(IF($C54="Program",ROUNDDOWN(SUMIF('3. Programs'!$A:$A,$D54,'3. Programs'!S:S),2)*IFERROR(INDEX('3. Programs'!$O:$O,MATCH($D54,'3. Programs'!$A:$A,0)),0)*$I54,""),0)</f>
        <v/>
      </c>
      <c r="M54" s="17" t="str">
        <f t="shared" si="8"/>
        <v/>
      </c>
      <c r="N54" s="122"/>
      <c r="O54" s="123"/>
      <c r="P54" s="169"/>
      <c r="Q54" s="245"/>
      <c r="R54" s="124"/>
      <c r="S54" s="125"/>
      <c r="T54" s="125"/>
      <c r="U54" s="126"/>
      <c r="V54" s="19" t="str">
        <f t="shared" si="7"/>
        <v/>
      </c>
      <c r="W54" s="15" t="str">
        <f t="shared" si="2"/>
        <v/>
      </c>
      <c r="X54" s="16" t="str">
        <f t="shared" si="3"/>
        <v/>
      </c>
      <c r="Y54" s="16" t="str">
        <f t="shared" si="4"/>
        <v/>
      </c>
      <c r="Z54" s="16" t="str">
        <f t="shared" si="5"/>
        <v/>
      </c>
    </row>
    <row r="55" spans="1:26" x14ac:dyDescent="0.4">
      <c r="A55" s="140"/>
      <c r="B55" s="158" t="str">
        <f>IFERROR(VLOOKUP(A55,'1. Applicant Roster'!A:C,2,FALSE)&amp;", "&amp;LEFT(VLOOKUP(A55,'1. Applicant Roster'!A:C,3,FALSE),1)&amp;".","Enter valid WISEid")</f>
        <v>Enter valid WISEid</v>
      </c>
      <c r="C55" s="142"/>
      <c r="D55" s="143"/>
      <c r="E55" s="138" t="str">
        <f>IF(C55="Program",IFERROR(INDEX('3. Programs'!B:B,MATCH(D55,'3. Programs'!A:A,0)),"Enter valid program ID"),"")</f>
        <v/>
      </c>
      <c r="F55" s="289" t="str">
        <f>IF(C55="Program",IFERROR(INDEX('3. Programs'!L:L,MATCH(D55,'3. Programs'!A:A,0)),""),"")</f>
        <v/>
      </c>
      <c r="G55" s="97"/>
      <c r="H55" s="82"/>
      <c r="I55" s="291" t="str">
        <f>IFERROR(IF(C55="Program",(IF(OR(F55="Days",F55="Caseload"),1,G55)*H55)/(IF(OR(F55="Days",F55="Caseload"),1,INDEX('3. Programs'!N:N,MATCH(D55,'3. Programs'!A:A,0)))*INDEX('3. Programs'!O:O,MATCH(D55,'3. Programs'!A:A,0))),""),0)</f>
        <v/>
      </c>
      <c r="J55" s="20" t="str">
        <f>IFERROR(IF($C55="Program",ROUNDDOWN(SUMIF('3. Programs'!$A:$A,$D55,'3. Programs'!Q:Q),2)*IFERROR(INDEX('3. Programs'!$O:$O,MATCH($D55,'3. Programs'!$A:$A,0)),0)*$I55,""),0)</f>
        <v/>
      </c>
      <c r="K55" s="15" t="str">
        <f>IFERROR(IF($C55="Program",ROUNDDOWN(SUMIF('3. Programs'!$A:$A,$D55,'3. Programs'!R:R),2)*IFERROR(INDEX('3. Programs'!$O:$O,MATCH($D55,'3. Programs'!$A:$A,0)),0)*$I55,""),0)</f>
        <v/>
      </c>
      <c r="L55" s="15" t="str">
        <f>IFERROR(IF($C55="Program",ROUNDDOWN(SUMIF('3. Programs'!$A:$A,$D55,'3. Programs'!S:S),2)*IFERROR(INDEX('3. Programs'!$O:$O,MATCH($D55,'3. Programs'!$A:$A,0)),0)*$I55,""),0)</f>
        <v/>
      </c>
      <c r="M55" s="17" t="str">
        <f t="shared" si="8"/>
        <v/>
      </c>
      <c r="N55" s="122"/>
      <c r="O55" s="123"/>
      <c r="P55" s="169"/>
      <c r="Q55" s="245"/>
      <c r="R55" s="124"/>
      <c r="S55" s="125"/>
      <c r="T55" s="125"/>
      <c r="U55" s="126"/>
      <c r="V55" s="19" t="str">
        <f t="shared" si="7"/>
        <v/>
      </c>
      <c r="W55" s="15" t="str">
        <f t="shared" si="2"/>
        <v/>
      </c>
      <c r="X55" s="16" t="str">
        <f t="shared" si="3"/>
        <v/>
      </c>
      <c r="Y55" s="16" t="str">
        <f t="shared" si="4"/>
        <v/>
      </c>
      <c r="Z55" s="16" t="str">
        <f t="shared" si="5"/>
        <v/>
      </c>
    </row>
    <row r="56" spans="1:26" x14ac:dyDescent="0.4">
      <c r="A56" s="140"/>
      <c r="B56" s="158" t="str">
        <f>IFERROR(VLOOKUP(A56,'1. Applicant Roster'!A:C,2,FALSE)&amp;", "&amp;LEFT(VLOOKUP(A56,'1. Applicant Roster'!A:C,3,FALSE),1)&amp;".","Enter valid WISEid")</f>
        <v>Enter valid WISEid</v>
      </c>
      <c r="C56" s="142"/>
      <c r="D56" s="143"/>
      <c r="E56" s="138" t="str">
        <f>IF(C56="Program",IFERROR(INDEX('3. Programs'!B:B,MATCH(D56,'3. Programs'!A:A,0)),"Enter valid program ID"),"")</f>
        <v/>
      </c>
      <c r="F56" s="289" t="str">
        <f>IF(C56="Program",IFERROR(INDEX('3. Programs'!L:L,MATCH(D56,'3. Programs'!A:A,0)),""),"")</f>
        <v/>
      </c>
      <c r="G56" s="97"/>
      <c r="H56" s="82"/>
      <c r="I56" s="291" t="str">
        <f>IFERROR(IF(C56="Program",(IF(OR(F56="Days",F56="Caseload"),1,G56)*H56)/(IF(OR(F56="Days",F56="Caseload"),1,INDEX('3. Programs'!N:N,MATCH(D56,'3. Programs'!A:A,0)))*INDEX('3. Programs'!O:O,MATCH(D56,'3. Programs'!A:A,0))),""),0)</f>
        <v/>
      </c>
      <c r="J56" s="20" t="str">
        <f>IFERROR(IF($C56="Program",ROUNDDOWN(SUMIF('3. Programs'!$A:$A,$D56,'3. Programs'!Q:Q),2)*IFERROR(INDEX('3. Programs'!$O:$O,MATCH($D56,'3. Programs'!$A:$A,0)),0)*$I56,""),0)</f>
        <v/>
      </c>
      <c r="K56" s="15" t="str">
        <f>IFERROR(IF($C56="Program",ROUNDDOWN(SUMIF('3. Programs'!$A:$A,$D56,'3. Programs'!R:R),2)*IFERROR(INDEX('3. Programs'!$O:$O,MATCH($D56,'3. Programs'!$A:$A,0)),0)*$I56,""),0)</f>
        <v/>
      </c>
      <c r="L56" s="15" t="str">
        <f>IFERROR(IF($C56="Program",ROUNDDOWN(SUMIF('3. Programs'!$A:$A,$D56,'3. Programs'!S:S),2)*IFERROR(INDEX('3. Programs'!$O:$O,MATCH($D56,'3. Programs'!$A:$A,0)),0)*$I56,""),0)</f>
        <v/>
      </c>
      <c r="M56" s="17" t="str">
        <f t="shared" si="8"/>
        <v/>
      </c>
      <c r="N56" s="122"/>
      <c r="O56" s="123"/>
      <c r="P56" s="169"/>
      <c r="Q56" s="245"/>
      <c r="R56" s="124"/>
      <c r="S56" s="125"/>
      <c r="T56" s="125"/>
      <c r="U56" s="126"/>
      <c r="V56" s="19" t="str">
        <f t="shared" si="7"/>
        <v/>
      </c>
      <c r="W56" s="15" t="str">
        <f t="shared" si="2"/>
        <v/>
      </c>
      <c r="X56" s="16" t="str">
        <f t="shared" si="3"/>
        <v/>
      </c>
      <c r="Y56" s="16" t="str">
        <f t="shared" si="4"/>
        <v/>
      </c>
      <c r="Z56" s="16" t="str">
        <f t="shared" si="5"/>
        <v/>
      </c>
    </row>
    <row r="57" spans="1:26" x14ac:dyDescent="0.4">
      <c r="A57" s="140"/>
      <c r="B57" s="158" t="str">
        <f>IFERROR(VLOOKUP(A57,'1. Applicant Roster'!A:C,2,FALSE)&amp;", "&amp;LEFT(VLOOKUP(A57,'1. Applicant Roster'!A:C,3,FALSE),1)&amp;".","Enter valid WISEid")</f>
        <v>Enter valid WISEid</v>
      </c>
      <c r="C57" s="142"/>
      <c r="D57" s="143"/>
      <c r="E57" s="138" t="str">
        <f>IF(C57="Program",IFERROR(INDEX('3. Programs'!B:B,MATCH(D57,'3. Programs'!A:A,0)),"Enter valid program ID"),"")</f>
        <v/>
      </c>
      <c r="F57" s="289" t="str">
        <f>IF(C57="Program",IFERROR(INDEX('3. Programs'!L:L,MATCH(D57,'3. Programs'!A:A,0)),""),"")</f>
        <v/>
      </c>
      <c r="G57" s="97"/>
      <c r="H57" s="82"/>
      <c r="I57" s="291" t="str">
        <f>IFERROR(IF(C57="Program",(IF(OR(F57="Days",F57="Caseload"),1,G57)*H57)/(IF(OR(F57="Days",F57="Caseload"),1,INDEX('3. Programs'!N:N,MATCH(D57,'3. Programs'!A:A,0)))*INDEX('3. Programs'!O:O,MATCH(D57,'3. Programs'!A:A,0))),""),0)</f>
        <v/>
      </c>
      <c r="J57" s="20" t="str">
        <f>IFERROR(IF($C57="Program",ROUNDDOWN(SUMIF('3. Programs'!$A:$A,$D57,'3. Programs'!Q:Q),2)*IFERROR(INDEX('3. Programs'!$O:$O,MATCH($D57,'3. Programs'!$A:$A,0)),0)*$I57,""),0)</f>
        <v/>
      </c>
      <c r="K57" s="15" t="str">
        <f>IFERROR(IF($C57="Program",ROUNDDOWN(SUMIF('3. Programs'!$A:$A,$D57,'3. Programs'!R:R),2)*IFERROR(INDEX('3. Programs'!$O:$O,MATCH($D57,'3. Programs'!$A:$A,0)),0)*$I57,""),0)</f>
        <v/>
      </c>
      <c r="L57" s="15" t="str">
        <f>IFERROR(IF($C57="Program",ROUNDDOWN(SUMIF('3. Programs'!$A:$A,$D57,'3. Programs'!S:S),2)*IFERROR(INDEX('3. Programs'!$O:$O,MATCH($D57,'3. Programs'!$A:$A,0)),0)*$I57,""),0)</f>
        <v/>
      </c>
      <c r="M57" s="17" t="str">
        <f t="shared" si="8"/>
        <v/>
      </c>
      <c r="N57" s="122"/>
      <c r="O57" s="123"/>
      <c r="P57" s="169"/>
      <c r="Q57" s="245"/>
      <c r="R57" s="124"/>
      <c r="S57" s="125"/>
      <c r="T57" s="125"/>
      <c r="U57" s="126"/>
      <c r="V57" s="19" t="str">
        <f t="shared" si="7"/>
        <v/>
      </c>
      <c r="W57" s="15" t="str">
        <f t="shared" si="2"/>
        <v/>
      </c>
      <c r="X57" s="16" t="str">
        <f t="shared" si="3"/>
        <v/>
      </c>
      <c r="Y57" s="16" t="str">
        <f t="shared" si="4"/>
        <v/>
      </c>
      <c r="Z57" s="16" t="str">
        <f t="shared" si="5"/>
        <v/>
      </c>
    </row>
    <row r="58" spans="1:26" x14ac:dyDescent="0.4">
      <c r="A58" s="140"/>
      <c r="B58" s="158" t="str">
        <f>IFERROR(VLOOKUP(A58,'1. Applicant Roster'!A:C,2,FALSE)&amp;", "&amp;LEFT(VLOOKUP(A58,'1. Applicant Roster'!A:C,3,FALSE),1)&amp;".","Enter valid WISEid")</f>
        <v>Enter valid WISEid</v>
      </c>
      <c r="C58" s="142"/>
      <c r="D58" s="143"/>
      <c r="E58" s="138" t="str">
        <f>IF(C58="Program",IFERROR(INDEX('3. Programs'!B:B,MATCH(D58,'3. Programs'!A:A,0)),"Enter valid program ID"),"")</f>
        <v/>
      </c>
      <c r="F58" s="289" t="str">
        <f>IF(C58="Program",IFERROR(INDEX('3. Programs'!L:L,MATCH(D58,'3. Programs'!A:A,0)),""),"")</f>
        <v/>
      </c>
      <c r="G58" s="97"/>
      <c r="H58" s="82"/>
      <c r="I58" s="291" t="str">
        <f>IFERROR(IF(C58="Program",(IF(OR(F58="Days",F58="Caseload"),1,G58)*H58)/(IF(OR(F58="Days",F58="Caseload"),1,INDEX('3. Programs'!N:N,MATCH(D58,'3. Programs'!A:A,0)))*INDEX('3. Programs'!O:O,MATCH(D58,'3. Programs'!A:A,0))),""),0)</f>
        <v/>
      </c>
      <c r="J58" s="20" t="str">
        <f>IFERROR(IF($C58="Program",ROUNDDOWN(SUMIF('3. Programs'!$A:$A,$D58,'3. Programs'!Q:Q),2)*IFERROR(INDEX('3. Programs'!$O:$O,MATCH($D58,'3. Programs'!$A:$A,0)),0)*$I58,""),0)</f>
        <v/>
      </c>
      <c r="K58" s="15" t="str">
        <f>IFERROR(IF($C58="Program",ROUNDDOWN(SUMIF('3. Programs'!$A:$A,$D58,'3. Programs'!R:R),2)*IFERROR(INDEX('3. Programs'!$O:$O,MATCH($D58,'3. Programs'!$A:$A,0)),0)*$I58,""),0)</f>
        <v/>
      </c>
      <c r="L58" s="15" t="str">
        <f>IFERROR(IF($C58="Program",ROUNDDOWN(SUMIF('3. Programs'!$A:$A,$D58,'3. Programs'!S:S),2)*IFERROR(INDEX('3. Programs'!$O:$O,MATCH($D58,'3. Programs'!$A:$A,0)),0)*$I58,""),0)</f>
        <v/>
      </c>
      <c r="M58" s="17" t="str">
        <f t="shared" si="8"/>
        <v/>
      </c>
      <c r="N58" s="122"/>
      <c r="O58" s="123"/>
      <c r="P58" s="169"/>
      <c r="Q58" s="245"/>
      <c r="R58" s="124"/>
      <c r="S58" s="125"/>
      <c r="T58" s="125"/>
      <c r="U58" s="126"/>
      <c r="V58" s="19" t="str">
        <f t="shared" si="7"/>
        <v/>
      </c>
      <c r="W58" s="15" t="str">
        <f t="shared" si="2"/>
        <v/>
      </c>
      <c r="X58" s="16" t="str">
        <f t="shared" si="3"/>
        <v/>
      </c>
      <c r="Y58" s="16" t="str">
        <f t="shared" si="4"/>
        <v/>
      </c>
      <c r="Z58" s="16" t="str">
        <f t="shared" si="5"/>
        <v/>
      </c>
    </row>
    <row r="59" spans="1:26" x14ac:dyDescent="0.4">
      <c r="A59" s="140"/>
      <c r="B59" s="158" t="str">
        <f>IFERROR(VLOOKUP(A59,'1. Applicant Roster'!A:C,2,FALSE)&amp;", "&amp;LEFT(VLOOKUP(A59,'1. Applicant Roster'!A:C,3,FALSE),1)&amp;".","Enter valid WISEid")</f>
        <v>Enter valid WISEid</v>
      </c>
      <c r="C59" s="142"/>
      <c r="D59" s="143"/>
      <c r="E59" s="138" t="str">
        <f>IF(C59="Program",IFERROR(INDEX('3. Programs'!B:B,MATCH(D59,'3. Programs'!A:A,0)),"Enter valid program ID"),"")</f>
        <v/>
      </c>
      <c r="F59" s="289" t="str">
        <f>IF(C59="Program",IFERROR(INDEX('3. Programs'!L:L,MATCH(D59,'3. Programs'!A:A,0)),""),"")</f>
        <v/>
      </c>
      <c r="G59" s="97"/>
      <c r="H59" s="82"/>
      <c r="I59" s="291" t="str">
        <f>IFERROR(IF(C59="Program",(IF(OR(F59="Days",F59="Caseload"),1,G59)*H59)/(IF(OR(F59="Days",F59="Caseload"),1,INDEX('3. Programs'!N:N,MATCH(D59,'3. Programs'!A:A,0)))*INDEX('3. Programs'!O:O,MATCH(D59,'3. Programs'!A:A,0))),""),0)</f>
        <v/>
      </c>
      <c r="J59" s="20" t="str">
        <f>IFERROR(IF($C59="Program",ROUNDDOWN(SUMIF('3. Programs'!$A:$A,$D59,'3. Programs'!Q:Q),2)*IFERROR(INDEX('3. Programs'!$O:$O,MATCH($D59,'3. Programs'!$A:$A,0)),0)*$I59,""),0)</f>
        <v/>
      </c>
      <c r="K59" s="15" t="str">
        <f>IFERROR(IF($C59="Program",ROUNDDOWN(SUMIF('3. Programs'!$A:$A,$D59,'3. Programs'!R:R),2)*IFERROR(INDEX('3. Programs'!$O:$O,MATCH($D59,'3. Programs'!$A:$A,0)),0)*$I59,""),0)</f>
        <v/>
      </c>
      <c r="L59" s="15" t="str">
        <f>IFERROR(IF($C59="Program",ROUNDDOWN(SUMIF('3. Programs'!$A:$A,$D59,'3. Programs'!S:S),2)*IFERROR(INDEX('3. Programs'!$O:$O,MATCH($D59,'3. Programs'!$A:$A,0)),0)*$I59,""),0)</f>
        <v/>
      </c>
      <c r="M59" s="17" t="str">
        <f t="shared" si="8"/>
        <v/>
      </c>
      <c r="N59" s="122"/>
      <c r="O59" s="123"/>
      <c r="P59" s="169"/>
      <c r="Q59" s="245"/>
      <c r="R59" s="124"/>
      <c r="S59" s="125"/>
      <c r="T59" s="125"/>
      <c r="U59" s="126"/>
      <c r="V59" s="19" t="str">
        <f t="shared" si="7"/>
        <v/>
      </c>
      <c r="W59" s="15" t="str">
        <f t="shared" si="2"/>
        <v/>
      </c>
      <c r="X59" s="16" t="str">
        <f t="shared" si="3"/>
        <v/>
      </c>
      <c r="Y59" s="16" t="str">
        <f t="shared" si="4"/>
        <v/>
      </c>
      <c r="Z59" s="16" t="str">
        <f t="shared" si="5"/>
        <v/>
      </c>
    </row>
    <row r="60" spans="1:26" x14ac:dyDescent="0.4">
      <c r="A60" s="140"/>
      <c r="B60" s="158" t="str">
        <f>IFERROR(VLOOKUP(A60,'1. Applicant Roster'!A:C,2,FALSE)&amp;", "&amp;LEFT(VLOOKUP(A60,'1. Applicant Roster'!A:C,3,FALSE),1)&amp;".","Enter valid WISEid")</f>
        <v>Enter valid WISEid</v>
      </c>
      <c r="C60" s="142"/>
      <c r="D60" s="143"/>
      <c r="E60" s="138" t="str">
        <f>IF(C60="Program",IFERROR(INDEX('3. Programs'!B:B,MATCH(D60,'3. Programs'!A:A,0)),"Enter valid program ID"),"")</f>
        <v/>
      </c>
      <c r="F60" s="289" t="str">
        <f>IF(C60="Program",IFERROR(INDEX('3. Programs'!L:L,MATCH(D60,'3. Programs'!A:A,0)),""),"")</f>
        <v/>
      </c>
      <c r="G60" s="97"/>
      <c r="H60" s="82"/>
      <c r="I60" s="291" t="str">
        <f>IFERROR(IF(C60="Program",(IF(OR(F60="Days",F60="Caseload"),1,G60)*H60)/(IF(OR(F60="Days",F60="Caseload"),1,INDEX('3. Programs'!N:N,MATCH(D60,'3. Programs'!A:A,0)))*INDEX('3. Programs'!O:O,MATCH(D60,'3. Programs'!A:A,0))),""),0)</f>
        <v/>
      </c>
      <c r="J60" s="20" t="str">
        <f>IFERROR(IF($C60="Program",ROUNDDOWN(SUMIF('3. Programs'!$A:$A,$D60,'3. Programs'!Q:Q),2)*IFERROR(INDEX('3. Programs'!$O:$O,MATCH($D60,'3. Programs'!$A:$A,0)),0)*$I60,""),0)</f>
        <v/>
      </c>
      <c r="K60" s="15" t="str">
        <f>IFERROR(IF($C60="Program",ROUNDDOWN(SUMIF('3. Programs'!$A:$A,$D60,'3. Programs'!R:R),2)*IFERROR(INDEX('3. Programs'!$O:$O,MATCH($D60,'3. Programs'!$A:$A,0)),0)*$I60,""),0)</f>
        <v/>
      </c>
      <c r="L60" s="15" t="str">
        <f>IFERROR(IF($C60="Program",ROUNDDOWN(SUMIF('3. Programs'!$A:$A,$D60,'3. Programs'!S:S),2)*IFERROR(INDEX('3. Programs'!$O:$O,MATCH($D60,'3. Programs'!$A:$A,0)),0)*$I60,""),0)</f>
        <v/>
      </c>
      <c r="M60" s="17" t="str">
        <f t="shared" si="8"/>
        <v/>
      </c>
      <c r="N60" s="122"/>
      <c r="O60" s="123"/>
      <c r="P60" s="169"/>
      <c r="Q60" s="245"/>
      <c r="R60" s="124"/>
      <c r="S60" s="125"/>
      <c r="T60" s="125"/>
      <c r="U60" s="126"/>
      <c r="V60" s="19" t="str">
        <f t="shared" si="7"/>
        <v/>
      </c>
      <c r="W60" s="15" t="str">
        <f t="shared" si="2"/>
        <v/>
      </c>
      <c r="X60" s="16" t="str">
        <f t="shared" si="3"/>
        <v/>
      </c>
      <c r="Y60" s="16" t="str">
        <f t="shared" si="4"/>
        <v/>
      </c>
      <c r="Z60" s="16" t="str">
        <f t="shared" si="5"/>
        <v/>
      </c>
    </row>
    <row r="61" spans="1:26" x14ac:dyDescent="0.4">
      <c r="A61" s="140"/>
      <c r="B61" s="158" t="str">
        <f>IFERROR(VLOOKUP(A61,'1. Applicant Roster'!A:C,2,FALSE)&amp;", "&amp;LEFT(VLOOKUP(A61,'1. Applicant Roster'!A:C,3,FALSE),1)&amp;".","Enter valid WISEid")</f>
        <v>Enter valid WISEid</v>
      </c>
      <c r="C61" s="142"/>
      <c r="D61" s="143"/>
      <c r="E61" s="138" t="str">
        <f>IF(C61="Program",IFERROR(INDEX('3. Programs'!B:B,MATCH(D61,'3. Programs'!A:A,0)),"Enter valid program ID"),"")</f>
        <v/>
      </c>
      <c r="F61" s="289" t="str">
        <f>IF(C61="Program",IFERROR(INDEX('3. Programs'!L:L,MATCH(D61,'3. Programs'!A:A,0)),""),"")</f>
        <v/>
      </c>
      <c r="G61" s="97"/>
      <c r="H61" s="82"/>
      <c r="I61" s="291" t="str">
        <f>IFERROR(IF(C61="Program",(IF(OR(F61="Days",F61="Caseload"),1,G61)*H61)/(IF(OR(F61="Days",F61="Caseload"),1,INDEX('3. Programs'!N:N,MATCH(D61,'3. Programs'!A:A,0)))*INDEX('3. Programs'!O:O,MATCH(D61,'3. Programs'!A:A,0))),""),0)</f>
        <v/>
      </c>
      <c r="J61" s="20" t="str">
        <f>IFERROR(IF($C61="Program",ROUNDDOWN(SUMIF('3. Programs'!$A:$A,$D61,'3. Programs'!Q:Q),2)*IFERROR(INDEX('3. Programs'!$O:$O,MATCH($D61,'3. Programs'!$A:$A,0)),0)*$I61,""),0)</f>
        <v/>
      </c>
      <c r="K61" s="15" t="str">
        <f>IFERROR(IF($C61="Program",ROUNDDOWN(SUMIF('3. Programs'!$A:$A,$D61,'3. Programs'!R:R),2)*IFERROR(INDEX('3. Programs'!$O:$O,MATCH($D61,'3. Programs'!$A:$A,0)),0)*$I61,""),0)</f>
        <v/>
      </c>
      <c r="L61" s="15" t="str">
        <f>IFERROR(IF($C61="Program",ROUNDDOWN(SUMIF('3. Programs'!$A:$A,$D61,'3. Programs'!S:S),2)*IFERROR(INDEX('3. Programs'!$O:$O,MATCH($D61,'3. Programs'!$A:$A,0)),0)*$I61,""),0)</f>
        <v/>
      </c>
      <c r="M61" s="17" t="str">
        <f t="shared" si="8"/>
        <v/>
      </c>
      <c r="N61" s="122"/>
      <c r="O61" s="123"/>
      <c r="P61" s="169"/>
      <c r="Q61" s="245"/>
      <c r="R61" s="124"/>
      <c r="S61" s="125"/>
      <c r="T61" s="125"/>
      <c r="U61" s="126"/>
      <c r="V61" s="19" t="str">
        <f t="shared" si="7"/>
        <v/>
      </c>
      <c r="W61" s="15" t="str">
        <f t="shared" si="2"/>
        <v/>
      </c>
      <c r="X61" s="16" t="str">
        <f t="shared" si="3"/>
        <v/>
      </c>
      <c r="Y61" s="16" t="str">
        <f t="shared" si="4"/>
        <v/>
      </c>
      <c r="Z61" s="16" t="str">
        <f t="shared" si="5"/>
        <v/>
      </c>
    </row>
    <row r="62" spans="1:26" x14ac:dyDescent="0.4">
      <c r="A62" s="140"/>
      <c r="B62" s="158" t="str">
        <f>IFERROR(VLOOKUP(A62,'1. Applicant Roster'!A:C,2,FALSE)&amp;", "&amp;LEFT(VLOOKUP(A62,'1. Applicant Roster'!A:C,3,FALSE),1)&amp;".","Enter valid WISEid")</f>
        <v>Enter valid WISEid</v>
      </c>
      <c r="C62" s="142"/>
      <c r="D62" s="143"/>
      <c r="E62" s="138" t="str">
        <f>IF(C62="Program",IFERROR(INDEX('3. Programs'!B:B,MATCH(D62,'3. Programs'!A:A,0)),"Enter valid program ID"),"")</f>
        <v/>
      </c>
      <c r="F62" s="289" t="str">
        <f>IF(C62="Program",IFERROR(INDEX('3. Programs'!L:L,MATCH(D62,'3. Programs'!A:A,0)),""),"")</f>
        <v/>
      </c>
      <c r="G62" s="97"/>
      <c r="H62" s="82"/>
      <c r="I62" s="291" t="str">
        <f>IFERROR(IF(C62="Program",(IF(OR(F62="Days",F62="Caseload"),1,G62)*H62)/(IF(OR(F62="Days",F62="Caseload"),1,INDEX('3. Programs'!N:N,MATCH(D62,'3. Programs'!A:A,0)))*INDEX('3. Programs'!O:O,MATCH(D62,'3. Programs'!A:A,0))),""),0)</f>
        <v/>
      </c>
      <c r="J62" s="20" t="str">
        <f>IFERROR(IF($C62="Program",ROUNDDOWN(SUMIF('3. Programs'!$A:$A,$D62,'3. Programs'!Q:Q),2)*IFERROR(INDEX('3. Programs'!$O:$O,MATCH($D62,'3. Programs'!$A:$A,0)),0)*$I62,""),0)</f>
        <v/>
      </c>
      <c r="K62" s="15" t="str">
        <f>IFERROR(IF($C62="Program",ROUNDDOWN(SUMIF('3. Programs'!$A:$A,$D62,'3. Programs'!R:R),2)*IFERROR(INDEX('3. Programs'!$O:$O,MATCH($D62,'3. Programs'!$A:$A,0)),0)*$I62,""),0)</f>
        <v/>
      </c>
      <c r="L62" s="15" t="str">
        <f>IFERROR(IF($C62="Program",ROUNDDOWN(SUMIF('3. Programs'!$A:$A,$D62,'3. Programs'!S:S),2)*IFERROR(INDEX('3. Programs'!$O:$O,MATCH($D62,'3. Programs'!$A:$A,0)),0)*$I62,""),0)</f>
        <v/>
      </c>
      <c r="M62" s="17" t="str">
        <f t="shared" si="8"/>
        <v/>
      </c>
      <c r="N62" s="122"/>
      <c r="O62" s="123"/>
      <c r="P62" s="169"/>
      <c r="Q62" s="245"/>
      <c r="R62" s="124"/>
      <c r="S62" s="125"/>
      <c r="T62" s="125"/>
      <c r="U62" s="126"/>
      <c r="V62" s="19" t="str">
        <f t="shared" si="7"/>
        <v/>
      </c>
      <c r="W62" s="15" t="str">
        <f t="shared" si="2"/>
        <v/>
      </c>
      <c r="X62" s="16" t="str">
        <f t="shared" si="3"/>
        <v/>
      </c>
      <c r="Y62" s="16" t="str">
        <f t="shared" si="4"/>
        <v/>
      </c>
      <c r="Z62" s="16" t="str">
        <f t="shared" si="5"/>
        <v/>
      </c>
    </row>
    <row r="63" spans="1:26" x14ac:dyDescent="0.4">
      <c r="A63" s="140"/>
      <c r="B63" s="158" t="str">
        <f>IFERROR(VLOOKUP(A63,'1. Applicant Roster'!A:C,2,FALSE)&amp;", "&amp;LEFT(VLOOKUP(A63,'1. Applicant Roster'!A:C,3,FALSE),1)&amp;".","Enter valid WISEid")</f>
        <v>Enter valid WISEid</v>
      </c>
      <c r="C63" s="142"/>
      <c r="D63" s="143"/>
      <c r="E63" s="138" t="str">
        <f>IF(C63="Program",IFERROR(INDEX('3. Programs'!B:B,MATCH(D63,'3. Programs'!A:A,0)),"Enter valid program ID"),"")</f>
        <v/>
      </c>
      <c r="F63" s="289" t="str">
        <f>IF(C63="Program",IFERROR(INDEX('3. Programs'!L:L,MATCH(D63,'3. Programs'!A:A,0)),""),"")</f>
        <v/>
      </c>
      <c r="G63" s="97"/>
      <c r="H63" s="82"/>
      <c r="I63" s="291" t="str">
        <f>IFERROR(IF(C63="Program",(IF(OR(F63="Days",F63="Caseload"),1,G63)*H63)/(IF(OR(F63="Days",F63="Caseload"),1,INDEX('3. Programs'!N:N,MATCH(D63,'3. Programs'!A:A,0)))*INDEX('3. Programs'!O:O,MATCH(D63,'3. Programs'!A:A,0))),""),0)</f>
        <v/>
      </c>
      <c r="J63" s="20" t="str">
        <f>IFERROR(IF($C63="Program",ROUNDDOWN(SUMIF('3. Programs'!$A:$A,$D63,'3. Programs'!Q:Q),2)*IFERROR(INDEX('3. Programs'!$O:$O,MATCH($D63,'3. Programs'!$A:$A,0)),0)*$I63,""),0)</f>
        <v/>
      </c>
      <c r="K63" s="15" t="str">
        <f>IFERROR(IF($C63="Program",ROUNDDOWN(SUMIF('3. Programs'!$A:$A,$D63,'3. Programs'!R:R),2)*IFERROR(INDEX('3. Programs'!$O:$O,MATCH($D63,'3. Programs'!$A:$A,0)),0)*$I63,""),0)</f>
        <v/>
      </c>
      <c r="L63" s="15" t="str">
        <f>IFERROR(IF($C63="Program",ROUNDDOWN(SUMIF('3. Programs'!$A:$A,$D63,'3. Programs'!S:S),2)*IFERROR(INDEX('3. Programs'!$O:$O,MATCH($D63,'3. Programs'!$A:$A,0)),0)*$I63,""),0)</f>
        <v/>
      </c>
      <c r="M63" s="17" t="str">
        <f t="shared" si="8"/>
        <v/>
      </c>
      <c r="N63" s="122"/>
      <c r="O63" s="123"/>
      <c r="P63" s="169"/>
      <c r="Q63" s="245"/>
      <c r="R63" s="124"/>
      <c r="S63" s="125"/>
      <c r="T63" s="125"/>
      <c r="U63" s="126"/>
      <c r="V63" s="19" t="str">
        <f t="shared" si="7"/>
        <v/>
      </c>
      <c r="W63" s="15" t="str">
        <f t="shared" si="2"/>
        <v/>
      </c>
      <c r="X63" s="16" t="str">
        <f t="shared" si="3"/>
        <v/>
      </c>
      <c r="Y63" s="16" t="str">
        <f t="shared" si="4"/>
        <v/>
      </c>
      <c r="Z63" s="16" t="str">
        <f t="shared" si="5"/>
        <v/>
      </c>
    </row>
    <row r="64" spans="1:26" x14ac:dyDescent="0.4">
      <c r="A64" s="140"/>
      <c r="B64" s="158" t="str">
        <f>IFERROR(VLOOKUP(A64,'1. Applicant Roster'!A:C,2,FALSE)&amp;", "&amp;LEFT(VLOOKUP(A64,'1. Applicant Roster'!A:C,3,FALSE),1)&amp;".","Enter valid WISEid")</f>
        <v>Enter valid WISEid</v>
      </c>
      <c r="C64" s="142"/>
      <c r="D64" s="143"/>
      <c r="E64" s="138" t="str">
        <f>IF(C64="Program",IFERROR(INDEX('3. Programs'!B:B,MATCH(D64,'3. Programs'!A:A,0)),"Enter valid program ID"),"")</f>
        <v/>
      </c>
      <c r="F64" s="289" t="str">
        <f>IF(C64="Program",IFERROR(INDEX('3. Programs'!L:L,MATCH(D64,'3. Programs'!A:A,0)),""),"")</f>
        <v/>
      </c>
      <c r="G64" s="97"/>
      <c r="H64" s="82"/>
      <c r="I64" s="291" t="str">
        <f>IFERROR(IF(C64="Program",(IF(OR(F64="Days",F64="Caseload"),1,G64)*H64)/(IF(OR(F64="Days",F64="Caseload"),1,INDEX('3. Programs'!N:N,MATCH(D64,'3. Programs'!A:A,0)))*INDEX('3. Programs'!O:O,MATCH(D64,'3. Programs'!A:A,0))),""),0)</f>
        <v/>
      </c>
      <c r="J64" s="20" t="str">
        <f>IFERROR(IF($C64="Program",ROUNDDOWN(SUMIF('3. Programs'!$A:$A,$D64,'3. Programs'!Q:Q),2)*IFERROR(INDEX('3. Programs'!$O:$O,MATCH($D64,'3. Programs'!$A:$A,0)),0)*$I64,""),0)</f>
        <v/>
      </c>
      <c r="K64" s="15" t="str">
        <f>IFERROR(IF($C64="Program",ROUNDDOWN(SUMIF('3. Programs'!$A:$A,$D64,'3. Programs'!R:R),2)*IFERROR(INDEX('3. Programs'!$O:$O,MATCH($D64,'3. Programs'!$A:$A,0)),0)*$I64,""),0)</f>
        <v/>
      </c>
      <c r="L64" s="15" t="str">
        <f>IFERROR(IF($C64="Program",ROUNDDOWN(SUMIF('3. Programs'!$A:$A,$D64,'3. Programs'!S:S),2)*IFERROR(INDEX('3. Programs'!$O:$O,MATCH($D64,'3. Programs'!$A:$A,0)),0)*$I64,""),0)</f>
        <v/>
      </c>
      <c r="M64" s="17" t="str">
        <f t="shared" si="8"/>
        <v/>
      </c>
      <c r="N64" s="122"/>
      <c r="O64" s="123"/>
      <c r="P64" s="169"/>
      <c r="Q64" s="245"/>
      <c r="R64" s="124"/>
      <c r="S64" s="125"/>
      <c r="T64" s="125"/>
      <c r="U64" s="126"/>
      <c r="V64" s="19" t="str">
        <f t="shared" si="7"/>
        <v/>
      </c>
      <c r="W64" s="15" t="str">
        <f t="shared" si="2"/>
        <v/>
      </c>
      <c r="X64" s="16" t="str">
        <f t="shared" si="3"/>
        <v/>
      </c>
      <c r="Y64" s="16" t="str">
        <f t="shared" si="4"/>
        <v/>
      </c>
      <c r="Z64" s="16" t="str">
        <f t="shared" si="5"/>
        <v/>
      </c>
    </row>
    <row r="65" spans="1:26" x14ac:dyDescent="0.4">
      <c r="A65" s="140"/>
      <c r="B65" s="158" t="str">
        <f>IFERROR(VLOOKUP(A65,'1. Applicant Roster'!A:C,2,FALSE)&amp;", "&amp;LEFT(VLOOKUP(A65,'1. Applicant Roster'!A:C,3,FALSE),1)&amp;".","Enter valid WISEid")</f>
        <v>Enter valid WISEid</v>
      </c>
      <c r="C65" s="142"/>
      <c r="D65" s="143"/>
      <c r="E65" s="138" t="str">
        <f>IF(C65="Program",IFERROR(INDEX('3. Programs'!B:B,MATCH(D65,'3. Programs'!A:A,0)),"Enter valid program ID"),"")</f>
        <v/>
      </c>
      <c r="F65" s="289" t="str">
        <f>IF(C65="Program",IFERROR(INDEX('3. Programs'!L:L,MATCH(D65,'3. Programs'!A:A,0)),""),"")</f>
        <v/>
      </c>
      <c r="G65" s="97"/>
      <c r="H65" s="82"/>
      <c r="I65" s="291" t="str">
        <f>IFERROR(IF(C65="Program",(IF(OR(F65="Days",F65="Caseload"),1,G65)*H65)/(IF(OR(F65="Days",F65="Caseload"),1,INDEX('3. Programs'!N:N,MATCH(D65,'3. Programs'!A:A,0)))*INDEX('3. Programs'!O:O,MATCH(D65,'3. Programs'!A:A,0))),""),0)</f>
        <v/>
      </c>
      <c r="J65" s="20" t="str">
        <f>IFERROR(IF($C65="Program",ROUNDDOWN(SUMIF('3. Programs'!$A:$A,$D65,'3. Programs'!Q:Q),2)*IFERROR(INDEX('3. Programs'!$O:$O,MATCH($D65,'3. Programs'!$A:$A,0)),0)*$I65,""),0)</f>
        <v/>
      </c>
      <c r="K65" s="15" t="str">
        <f>IFERROR(IF($C65="Program",ROUNDDOWN(SUMIF('3. Programs'!$A:$A,$D65,'3. Programs'!R:R),2)*IFERROR(INDEX('3. Programs'!$O:$O,MATCH($D65,'3. Programs'!$A:$A,0)),0)*$I65,""),0)</f>
        <v/>
      </c>
      <c r="L65" s="15" t="str">
        <f>IFERROR(IF($C65="Program",ROUNDDOWN(SUMIF('3. Programs'!$A:$A,$D65,'3. Programs'!S:S),2)*IFERROR(INDEX('3. Programs'!$O:$O,MATCH($D65,'3. Programs'!$A:$A,0)),0)*$I65,""),0)</f>
        <v/>
      </c>
      <c r="M65" s="17" t="str">
        <f t="shared" si="8"/>
        <v/>
      </c>
      <c r="N65" s="122"/>
      <c r="O65" s="123"/>
      <c r="P65" s="169"/>
      <c r="Q65" s="245"/>
      <c r="R65" s="124"/>
      <c r="S65" s="125"/>
      <c r="T65" s="125"/>
      <c r="U65" s="126"/>
      <c r="V65" s="19" t="str">
        <f t="shared" si="7"/>
        <v/>
      </c>
      <c r="W65" s="15" t="str">
        <f t="shared" si="2"/>
        <v/>
      </c>
      <c r="X65" s="16" t="str">
        <f t="shared" si="3"/>
        <v/>
      </c>
      <c r="Y65" s="16" t="str">
        <f t="shared" si="4"/>
        <v/>
      </c>
      <c r="Z65" s="16" t="str">
        <f t="shared" si="5"/>
        <v/>
      </c>
    </row>
    <row r="66" spans="1:26" x14ac:dyDescent="0.4">
      <c r="A66" s="140"/>
      <c r="B66" s="158" t="str">
        <f>IFERROR(VLOOKUP(A66,'1. Applicant Roster'!A:C,2,FALSE)&amp;", "&amp;LEFT(VLOOKUP(A66,'1. Applicant Roster'!A:C,3,FALSE),1)&amp;".","Enter valid WISEid")</f>
        <v>Enter valid WISEid</v>
      </c>
      <c r="C66" s="142"/>
      <c r="D66" s="143"/>
      <c r="E66" s="138" t="str">
        <f>IF(C66="Program",IFERROR(INDEX('3. Programs'!B:B,MATCH(D66,'3. Programs'!A:A,0)),"Enter valid program ID"),"")</f>
        <v/>
      </c>
      <c r="F66" s="289" t="str">
        <f>IF(C66="Program",IFERROR(INDEX('3. Programs'!L:L,MATCH(D66,'3. Programs'!A:A,0)),""),"")</f>
        <v/>
      </c>
      <c r="G66" s="97"/>
      <c r="H66" s="82"/>
      <c r="I66" s="291" t="str">
        <f>IFERROR(IF(C66="Program",(IF(OR(F66="Days",F66="Caseload"),1,G66)*H66)/(IF(OR(F66="Days",F66="Caseload"),1,INDEX('3. Programs'!N:N,MATCH(D66,'3. Programs'!A:A,0)))*INDEX('3. Programs'!O:O,MATCH(D66,'3. Programs'!A:A,0))),""),0)</f>
        <v/>
      </c>
      <c r="J66" s="20" t="str">
        <f>IFERROR(IF($C66="Program",ROUNDDOWN(SUMIF('3. Programs'!$A:$A,$D66,'3. Programs'!Q:Q),2)*IFERROR(INDEX('3. Programs'!$O:$O,MATCH($D66,'3. Programs'!$A:$A,0)),0)*$I66,""),0)</f>
        <v/>
      </c>
      <c r="K66" s="15" t="str">
        <f>IFERROR(IF($C66="Program",ROUNDDOWN(SUMIF('3. Programs'!$A:$A,$D66,'3. Programs'!R:R),2)*IFERROR(INDEX('3. Programs'!$O:$O,MATCH($D66,'3. Programs'!$A:$A,0)),0)*$I66,""),0)</f>
        <v/>
      </c>
      <c r="L66" s="15" t="str">
        <f>IFERROR(IF($C66="Program",ROUNDDOWN(SUMIF('3. Programs'!$A:$A,$D66,'3. Programs'!S:S),2)*IFERROR(INDEX('3. Programs'!$O:$O,MATCH($D66,'3. Programs'!$A:$A,0)),0)*$I66,""),0)</f>
        <v/>
      </c>
      <c r="M66" s="17" t="str">
        <f t="shared" si="8"/>
        <v/>
      </c>
      <c r="N66" s="122"/>
      <c r="O66" s="123"/>
      <c r="P66" s="169"/>
      <c r="Q66" s="245"/>
      <c r="R66" s="124"/>
      <c r="S66" s="125"/>
      <c r="T66" s="125"/>
      <c r="U66" s="126"/>
      <c r="V66" s="19" t="str">
        <f t="shared" si="7"/>
        <v/>
      </c>
      <c r="W66" s="15" t="str">
        <f t="shared" si="2"/>
        <v/>
      </c>
      <c r="X66" s="16" t="str">
        <f t="shared" si="3"/>
        <v/>
      </c>
      <c r="Y66" s="16" t="str">
        <f t="shared" si="4"/>
        <v/>
      </c>
      <c r="Z66" s="16" t="str">
        <f t="shared" si="5"/>
        <v/>
      </c>
    </row>
    <row r="67" spans="1:26" x14ac:dyDescent="0.4">
      <c r="A67" s="140"/>
      <c r="B67" s="158" t="str">
        <f>IFERROR(VLOOKUP(A67,'1. Applicant Roster'!A:C,2,FALSE)&amp;", "&amp;LEFT(VLOOKUP(A67,'1. Applicant Roster'!A:C,3,FALSE),1)&amp;".","Enter valid WISEid")</f>
        <v>Enter valid WISEid</v>
      </c>
      <c r="C67" s="142"/>
      <c r="D67" s="143"/>
      <c r="E67" s="138" t="str">
        <f>IF(C67="Program",IFERROR(INDEX('3. Programs'!B:B,MATCH(D67,'3. Programs'!A:A,0)),"Enter valid program ID"),"")</f>
        <v/>
      </c>
      <c r="F67" s="289" t="str">
        <f>IF(C67="Program",IFERROR(INDEX('3. Programs'!L:L,MATCH(D67,'3. Programs'!A:A,0)),""),"")</f>
        <v/>
      </c>
      <c r="G67" s="97"/>
      <c r="H67" s="82"/>
      <c r="I67" s="291" t="str">
        <f>IFERROR(IF(C67="Program",(IF(OR(F67="Days",F67="Caseload"),1,G67)*H67)/(IF(OR(F67="Days",F67="Caseload"),1,INDEX('3. Programs'!N:N,MATCH(D67,'3. Programs'!A:A,0)))*INDEX('3. Programs'!O:O,MATCH(D67,'3. Programs'!A:A,0))),""),0)</f>
        <v/>
      </c>
      <c r="J67" s="20" t="str">
        <f>IFERROR(IF($C67="Program",ROUNDDOWN(SUMIF('3. Programs'!$A:$A,$D67,'3. Programs'!Q:Q),2)*IFERROR(INDEX('3. Programs'!$O:$O,MATCH($D67,'3. Programs'!$A:$A,0)),0)*$I67,""),0)</f>
        <v/>
      </c>
      <c r="K67" s="15" t="str">
        <f>IFERROR(IF($C67="Program",ROUNDDOWN(SUMIF('3. Programs'!$A:$A,$D67,'3. Programs'!R:R),2)*IFERROR(INDEX('3. Programs'!$O:$O,MATCH($D67,'3. Programs'!$A:$A,0)),0)*$I67,""),0)</f>
        <v/>
      </c>
      <c r="L67" s="15" t="str">
        <f>IFERROR(IF($C67="Program",ROUNDDOWN(SUMIF('3. Programs'!$A:$A,$D67,'3. Programs'!S:S),2)*IFERROR(INDEX('3. Programs'!$O:$O,MATCH($D67,'3. Programs'!$A:$A,0)),0)*$I67,""),0)</f>
        <v/>
      </c>
      <c r="M67" s="17" t="str">
        <f t="shared" si="8"/>
        <v/>
      </c>
      <c r="N67" s="122"/>
      <c r="O67" s="123"/>
      <c r="P67" s="169"/>
      <c r="Q67" s="245"/>
      <c r="R67" s="124"/>
      <c r="S67" s="125"/>
      <c r="T67" s="125"/>
      <c r="U67" s="126"/>
      <c r="V67" s="19" t="str">
        <f t="shared" si="7"/>
        <v/>
      </c>
      <c r="W67" s="15" t="str">
        <f t="shared" si="2"/>
        <v/>
      </c>
      <c r="X67" s="16" t="str">
        <f t="shared" si="3"/>
        <v/>
      </c>
      <c r="Y67" s="16" t="str">
        <f t="shared" si="4"/>
        <v/>
      </c>
      <c r="Z67" s="16" t="str">
        <f t="shared" si="5"/>
        <v/>
      </c>
    </row>
    <row r="68" spans="1:26" x14ac:dyDescent="0.4">
      <c r="A68" s="140"/>
      <c r="B68" s="158" t="str">
        <f>IFERROR(VLOOKUP(A68,'1. Applicant Roster'!A:C,2,FALSE)&amp;", "&amp;LEFT(VLOOKUP(A68,'1. Applicant Roster'!A:C,3,FALSE),1)&amp;".","Enter valid WISEid")</f>
        <v>Enter valid WISEid</v>
      </c>
      <c r="C68" s="142"/>
      <c r="D68" s="143"/>
      <c r="E68" s="138" t="str">
        <f>IF(C68="Program",IFERROR(INDEX('3. Programs'!B:B,MATCH(D68,'3. Programs'!A:A,0)),"Enter valid program ID"),"")</f>
        <v/>
      </c>
      <c r="F68" s="289" t="str">
        <f>IF(C68="Program",IFERROR(INDEX('3. Programs'!L:L,MATCH(D68,'3. Programs'!A:A,0)),""),"")</f>
        <v/>
      </c>
      <c r="G68" s="97"/>
      <c r="H68" s="82"/>
      <c r="I68" s="291" t="str">
        <f>IFERROR(IF(C68="Program",(IF(OR(F68="Days",F68="Caseload"),1,G68)*H68)/(IF(OR(F68="Days",F68="Caseload"),1,INDEX('3. Programs'!N:N,MATCH(D68,'3. Programs'!A:A,0)))*INDEX('3. Programs'!O:O,MATCH(D68,'3. Programs'!A:A,0))),""),0)</f>
        <v/>
      </c>
      <c r="J68" s="20" t="str">
        <f>IFERROR(IF($C68="Program",ROUNDDOWN(SUMIF('3. Programs'!$A:$A,$D68,'3. Programs'!Q:Q),2)*IFERROR(INDEX('3. Programs'!$O:$O,MATCH($D68,'3. Programs'!$A:$A,0)),0)*$I68,""),0)</f>
        <v/>
      </c>
      <c r="K68" s="15" t="str">
        <f>IFERROR(IF($C68="Program",ROUNDDOWN(SUMIF('3. Programs'!$A:$A,$D68,'3. Programs'!R:R),2)*IFERROR(INDEX('3. Programs'!$O:$O,MATCH($D68,'3. Programs'!$A:$A,0)),0)*$I68,""),0)</f>
        <v/>
      </c>
      <c r="L68" s="15" t="str">
        <f>IFERROR(IF($C68="Program",ROUNDDOWN(SUMIF('3. Programs'!$A:$A,$D68,'3. Programs'!S:S),2)*IFERROR(INDEX('3. Programs'!$O:$O,MATCH($D68,'3. Programs'!$A:$A,0)),0)*$I68,""),0)</f>
        <v/>
      </c>
      <c r="M68" s="17" t="str">
        <f t="shared" si="8"/>
        <v/>
      </c>
      <c r="N68" s="122"/>
      <c r="O68" s="123"/>
      <c r="P68" s="169"/>
      <c r="Q68" s="245"/>
      <c r="R68" s="124"/>
      <c r="S68" s="125"/>
      <c r="T68" s="125"/>
      <c r="U68" s="126"/>
      <c r="V68" s="19" t="str">
        <f t="shared" si="7"/>
        <v/>
      </c>
      <c r="W68" s="15" t="str">
        <f t="shared" si="2"/>
        <v/>
      </c>
      <c r="X68" s="16" t="str">
        <f t="shared" si="3"/>
        <v/>
      </c>
      <c r="Y68" s="16" t="str">
        <f t="shared" si="4"/>
        <v/>
      </c>
      <c r="Z68" s="16" t="str">
        <f t="shared" si="5"/>
        <v/>
      </c>
    </row>
    <row r="69" spans="1:26" x14ac:dyDescent="0.4">
      <c r="A69" s="140"/>
      <c r="B69" s="158" t="str">
        <f>IFERROR(VLOOKUP(A69,'1. Applicant Roster'!A:C,2,FALSE)&amp;", "&amp;LEFT(VLOOKUP(A69,'1. Applicant Roster'!A:C,3,FALSE),1)&amp;".","Enter valid WISEid")</f>
        <v>Enter valid WISEid</v>
      </c>
      <c r="C69" s="142"/>
      <c r="D69" s="143"/>
      <c r="E69" s="138" t="str">
        <f>IF(C69="Program",IFERROR(INDEX('3. Programs'!B:B,MATCH(D69,'3. Programs'!A:A,0)),"Enter valid program ID"),"")</f>
        <v/>
      </c>
      <c r="F69" s="289" t="str">
        <f>IF(C69="Program",IFERROR(INDEX('3. Programs'!L:L,MATCH(D69,'3. Programs'!A:A,0)),""),"")</f>
        <v/>
      </c>
      <c r="G69" s="97"/>
      <c r="H69" s="82"/>
      <c r="I69" s="291" t="str">
        <f>IFERROR(IF(C69="Program",(IF(OR(F69="Days",F69="Caseload"),1,G69)*H69)/(IF(OR(F69="Days",F69="Caseload"),1,INDEX('3. Programs'!N:N,MATCH(D69,'3. Programs'!A:A,0)))*INDEX('3. Programs'!O:O,MATCH(D69,'3. Programs'!A:A,0))),""),0)</f>
        <v/>
      </c>
      <c r="J69" s="20" t="str">
        <f>IFERROR(IF($C69="Program",ROUNDDOWN(SUMIF('3. Programs'!$A:$A,$D69,'3. Programs'!Q:Q),2)*IFERROR(INDEX('3. Programs'!$O:$O,MATCH($D69,'3. Programs'!$A:$A,0)),0)*$I69,""),0)</f>
        <v/>
      </c>
      <c r="K69" s="15" t="str">
        <f>IFERROR(IF($C69="Program",ROUNDDOWN(SUMIF('3. Programs'!$A:$A,$D69,'3. Programs'!R:R),2)*IFERROR(INDEX('3. Programs'!$O:$O,MATCH($D69,'3. Programs'!$A:$A,0)),0)*$I69,""),0)</f>
        <v/>
      </c>
      <c r="L69" s="15" t="str">
        <f>IFERROR(IF($C69="Program",ROUNDDOWN(SUMIF('3. Programs'!$A:$A,$D69,'3. Programs'!S:S),2)*IFERROR(INDEX('3. Programs'!$O:$O,MATCH($D69,'3. Programs'!$A:$A,0)),0)*$I69,""),0)</f>
        <v/>
      </c>
      <c r="M69" s="17" t="str">
        <f t="shared" si="8"/>
        <v/>
      </c>
      <c r="N69" s="122"/>
      <c r="O69" s="123"/>
      <c r="P69" s="169"/>
      <c r="Q69" s="245"/>
      <c r="R69" s="124"/>
      <c r="S69" s="125"/>
      <c r="T69" s="125"/>
      <c r="U69" s="126"/>
      <c r="V69" s="19" t="str">
        <f t="shared" si="7"/>
        <v/>
      </c>
      <c r="W69" s="15" t="str">
        <f t="shared" si="2"/>
        <v/>
      </c>
      <c r="X69" s="16" t="str">
        <f t="shared" si="3"/>
        <v/>
      </c>
      <c r="Y69" s="16" t="str">
        <f t="shared" si="4"/>
        <v/>
      </c>
      <c r="Z69" s="16" t="str">
        <f t="shared" si="5"/>
        <v/>
      </c>
    </row>
    <row r="70" spans="1:26" x14ac:dyDescent="0.4">
      <c r="A70" s="140"/>
      <c r="B70" s="158" t="str">
        <f>IFERROR(VLOOKUP(A70,'1. Applicant Roster'!A:C,2,FALSE)&amp;", "&amp;LEFT(VLOOKUP(A70,'1. Applicant Roster'!A:C,3,FALSE),1)&amp;".","Enter valid WISEid")</f>
        <v>Enter valid WISEid</v>
      </c>
      <c r="C70" s="142"/>
      <c r="D70" s="143"/>
      <c r="E70" s="138" t="str">
        <f>IF(C70="Program",IFERROR(INDEX('3. Programs'!B:B,MATCH(D70,'3. Programs'!A:A,0)),"Enter valid program ID"),"")</f>
        <v/>
      </c>
      <c r="F70" s="289" t="str">
        <f>IF(C70="Program",IFERROR(INDEX('3. Programs'!L:L,MATCH(D70,'3. Programs'!A:A,0)),""),"")</f>
        <v/>
      </c>
      <c r="G70" s="97"/>
      <c r="H70" s="82"/>
      <c r="I70" s="291" t="str">
        <f>IFERROR(IF(C70="Program",(IF(OR(F70="Days",F70="Caseload"),1,G70)*H70)/(IF(OR(F70="Days",F70="Caseload"),1,INDEX('3. Programs'!N:N,MATCH(D70,'3. Programs'!A:A,0)))*INDEX('3. Programs'!O:O,MATCH(D70,'3. Programs'!A:A,0))),""),0)</f>
        <v/>
      </c>
      <c r="J70" s="20" t="str">
        <f>IFERROR(IF($C70="Program",ROUNDDOWN(SUMIF('3. Programs'!$A:$A,$D70,'3. Programs'!Q:Q),2)*IFERROR(INDEX('3. Programs'!$O:$O,MATCH($D70,'3. Programs'!$A:$A,0)),0)*$I70,""),0)</f>
        <v/>
      </c>
      <c r="K70" s="15" t="str">
        <f>IFERROR(IF($C70="Program",ROUNDDOWN(SUMIF('3. Programs'!$A:$A,$D70,'3. Programs'!R:R),2)*IFERROR(INDEX('3. Programs'!$O:$O,MATCH($D70,'3. Programs'!$A:$A,0)),0)*$I70,""),0)</f>
        <v/>
      </c>
      <c r="L70" s="15" t="str">
        <f>IFERROR(IF($C70="Program",ROUNDDOWN(SUMIF('3. Programs'!$A:$A,$D70,'3. Programs'!S:S),2)*IFERROR(INDEX('3. Programs'!$O:$O,MATCH($D70,'3. Programs'!$A:$A,0)),0)*$I70,""),0)</f>
        <v/>
      </c>
      <c r="M70" s="17" t="str">
        <f t="shared" si="8"/>
        <v/>
      </c>
      <c r="N70" s="122"/>
      <c r="O70" s="123"/>
      <c r="P70" s="169"/>
      <c r="Q70" s="245"/>
      <c r="R70" s="124"/>
      <c r="S70" s="125"/>
      <c r="T70" s="125"/>
      <c r="U70" s="126"/>
      <c r="V70" s="19" t="str">
        <f t="shared" si="7"/>
        <v/>
      </c>
      <c r="W70" s="15" t="str">
        <f t="shared" si="2"/>
        <v/>
      </c>
      <c r="X70" s="16" t="str">
        <f t="shared" si="3"/>
        <v/>
      </c>
      <c r="Y70" s="16" t="str">
        <f t="shared" si="4"/>
        <v/>
      </c>
      <c r="Z70" s="16" t="str">
        <f t="shared" si="5"/>
        <v/>
      </c>
    </row>
    <row r="71" spans="1:26" x14ac:dyDescent="0.4">
      <c r="A71" s="140"/>
      <c r="B71" s="158" t="str">
        <f>IFERROR(VLOOKUP(A71,'1. Applicant Roster'!A:C,2,FALSE)&amp;", "&amp;LEFT(VLOOKUP(A71,'1. Applicant Roster'!A:C,3,FALSE),1)&amp;".","Enter valid WISEid")</f>
        <v>Enter valid WISEid</v>
      </c>
      <c r="C71" s="142"/>
      <c r="D71" s="143"/>
      <c r="E71" s="138" t="str">
        <f>IF(C71="Program",IFERROR(INDEX('3. Programs'!B:B,MATCH(D71,'3. Programs'!A:A,0)),"Enter valid program ID"),"")</f>
        <v/>
      </c>
      <c r="F71" s="289" t="str">
        <f>IF(C71="Program",IFERROR(INDEX('3. Programs'!L:L,MATCH(D71,'3. Programs'!A:A,0)),""),"")</f>
        <v/>
      </c>
      <c r="G71" s="97"/>
      <c r="H71" s="82"/>
      <c r="I71" s="291" t="str">
        <f>IFERROR(IF(C71="Program",(IF(OR(F71="Days",F71="Caseload"),1,G71)*H71)/(IF(OR(F71="Days",F71="Caseload"),1,INDEX('3. Programs'!N:N,MATCH(D71,'3. Programs'!A:A,0)))*INDEX('3. Programs'!O:O,MATCH(D71,'3. Programs'!A:A,0))),""),0)</f>
        <v/>
      </c>
      <c r="J71" s="20" t="str">
        <f>IFERROR(IF($C71="Program",ROUNDDOWN(SUMIF('3. Programs'!$A:$A,$D71,'3. Programs'!Q:Q),2)*IFERROR(INDEX('3. Programs'!$O:$O,MATCH($D71,'3. Programs'!$A:$A,0)),0)*$I71,""),0)</f>
        <v/>
      </c>
      <c r="K71" s="15" t="str">
        <f>IFERROR(IF($C71="Program",ROUNDDOWN(SUMIF('3. Programs'!$A:$A,$D71,'3. Programs'!R:R),2)*IFERROR(INDEX('3. Programs'!$O:$O,MATCH($D71,'3. Programs'!$A:$A,0)),0)*$I71,""),0)</f>
        <v/>
      </c>
      <c r="L71" s="15" t="str">
        <f>IFERROR(IF($C71="Program",ROUNDDOWN(SUMIF('3. Programs'!$A:$A,$D71,'3. Programs'!S:S),2)*IFERROR(INDEX('3. Programs'!$O:$O,MATCH($D71,'3. Programs'!$A:$A,0)),0)*$I71,""),0)</f>
        <v/>
      </c>
      <c r="M71" s="17" t="str">
        <f t="shared" si="8"/>
        <v/>
      </c>
      <c r="N71" s="122"/>
      <c r="O71" s="123"/>
      <c r="P71" s="169"/>
      <c r="Q71" s="245"/>
      <c r="R71" s="124"/>
      <c r="S71" s="125"/>
      <c r="T71" s="125"/>
      <c r="U71" s="126"/>
      <c r="V71" s="19" t="str">
        <f t="shared" si="7"/>
        <v/>
      </c>
      <c r="W71" s="15" t="str">
        <f t="shared" si="2"/>
        <v/>
      </c>
      <c r="X71" s="16" t="str">
        <f t="shared" si="3"/>
        <v/>
      </c>
      <c r="Y71" s="16" t="str">
        <f t="shared" si="4"/>
        <v/>
      </c>
      <c r="Z71" s="16" t="str">
        <f t="shared" si="5"/>
        <v/>
      </c>
    </row>
    <row r="72" spans="1:26" x14ac:dyDescent="0.4">
      <c r="A72" s="140"/>
      <c r="B72" s="158" t="str">
        <f>IFERROR(VLOOKUP(A72,'1. Applicant Roster'!A:C,2,FALSE)&amp;", "&amp;LEFT(VLOOKUP(A72,'1. Applicant Roster'!A:C,3,FALSE),1)&amp;".","Enter valid WISEid")</f>
        <v>Enter valid WISEid</v>
      </c>
      <c r="C72" s="142"/>
      <c r="D72" s="143"/>
      <c r="E72" s="138" t="str">
        <f>IF(C72="Program",IFERROR(INDEX('3. Programs'!B:B,MATCH(D72,'3. Programs'!A:A,0)),"Enter valid program ID"),"")</f>
        <v/>
      </c>
      <c r="F72" s="289" t="str">
        <f>IF(C72="Program",IFERROR(INDEX('3. Programs'!L:L,MATCH(D72,'3. Programs'!A:A,0)),""),"")</f>
        <v/>
      </c>
      <c r="G72" s="97"/>
      <c r="H72" s="82"/>
      <c r="I72" s="291" t="str">
        <f>IFERROR(IF(C72="Program",(IF(OR(F72="Days",F72="Caseload"),1,G72)*H72)/(IF(OR(F72="Days",F72="Caseload"),1,INDEX('3. Programs'!N:N,MATCH(D72,'3. Programs'!A:A,0)))*INDEX('3. Programs'!O:O,MATCH(D72,'3. Programs'!A:A,0))),""),0)</f>
        <v/>
      </c>
      <c r="J72" s="20" t="str">
        <f>IFERROR(IF($C72="Program",ROUNDDOWN(SUMIF('3. Programs'!$A:$A,$D72,'3. Programs'!Q:Q),2)*IFERROR(INDEX('3. Programs'!$O:$O,MATCH($D72,'3. Programs'!$A:$A,0)),0)*$I72,""),0)</f>
        <v/>
      </c>
      <c r="K72" s="15" t="str">
        <f>IFERROR(IF($C72="Program",ROUNDDOWN(SUMIF('3. Programs'!$A:$A,$D72,'3. Programs'!R:R),2)*IFERROR(INDEX('3. Programs'!$O:$O,MATCH($D72,'3. Programs'!$A:$A,0)),0)*$I72,""),0)</f>
        <v/>
      </c>
      <c r="L72" s="15" t="str">
        <f>IFERROR(IF($C72="Program",ROUNDDOWN(SUMIF('3. Programs'!$A:$A,$D72,'3. Programs'!S:S),2)*IFERROR(INDEX('3. Programs'!$O:$O,MATCH($D72,'3. Programs'!$A:$A,0)),0)*$I72,""),0)</f>
        <v/>
      </c>
      <c r="M72" s="17" t="str">
        <f t="shared" si="8"/>
        <v/>
      </c>
      <c r="N72" s="122"/>
      <c r="O72" s="123"/>
      <c r="P72" s="169"/>
      <c r="Q72" s="245"/>
      <c r="R72" s="124"/>
      <c r="S72" s="125"/>
      <c r="T72" s="125"/>
      <c r="U72" s="126"/>
      <c r="V72" s="19" t="str">
        <f t="shared" si="7"/>
        <v/>
      </c>
      <c r="W72" s="15" t="str">
        <f t="shared" si="2"/>
        <v/>
      </c>
      <c r="X72" s="16" t="str">
        <f t="shared" si="3"/>
        <v/>
      </c>
      <c r="Y72" s="16" t="str">
        <f t="shared" si="4"/>
        <v/>
      </c>
      <c r="Z72" s="16" t="str">
        <f t="shared" si="5"/>
        <v/>
      </c>
    </row>
    <row r="73" spans="1:26" x14ac:dyDescent="0.4">
      <c r="A73" s="140"/>
      <c r="B73" s="158" t="str">
        <f>IFERROR(VLOOKUP(A73,'1. Applicant Roster'!A:C,2,FALSE)&amp;", "&amp;LEFT(VLOOKUP(A73,'1. Applicant Roster'!A:C,3,FALSE),1)&amp;".","Enter valid WISEid")</f>
        <v>Enter valid WISEid</v>
      </c>
      <c r="C73" s="142"/>
      <c r="D73" s="143"/>
      <c r="E73" s="138" t="str">
        <f>IF(C73="Program",IFERROR(INDEX('3. Programs'!B:B,MATCH(D73,'3. Programs'!A:A,0)),"Enter valid program ID"),"")</f>
        <v/>
      </c>
      <c r="F73" s="289" t="str">
        <f>IF(C73="Program",IFERROR(INDEX('3. Programs'!L:L,MATCH(D73,'3. Programs'!A:A,0)),""),"")</f>
        <v/>
      </c>
      <c r="G73" s="97"/>
      <c r="H73" s="82"/>
      <c r="I73" s="291" t="str">
        <f>IFERROR(IF(C73="Program",(IF(OR(F73="Days",F73="Caseload"),1,G73)*H73)/(IF(OR(F73="Days",F73="Caseload"),1,INDEX('3. Programs'!N:N,MATCH(D73,'3. Programs'!A:A,0)))*INDEX('3. Programs'!O:O,MATCH(D73,'3. Programs'!A:A,0))),""),0)</f>
        <v/>
      </c>
      <c r="J73" s="20" t="str">
        <f>IFERROR(IF($C73="Program",ROUNDDOWN(SUMIF('3. Programs'!$A:$A,$D73,'3. Programs'!Q:Q),2)*IFERROR(INDEX('3. Programs'!$O:$O,MATCH($D73,'3. Programs'!$A:$A,0)),0)*$I73,""),0)</f>
        <v/>
      </c>
      <c r="K73" s="15" t="str">
        <f>IFERROR(IF($C73="Program",ROUNDDOWN(SUMIF('3. Programs'!$A:$A,$D73,'3. Programs'!R:R),2)*IFERROR(INDEX('3. Programs'!$O:$O,MATCH($D73,'3. Programs'!$A:$A,0)),0)*$I73,""),0)</f>
        <v/>
      </c>
      <c r="L73" s="15" t="str">
        <f>IFERROR(IF($C73="Program",ROUNDDOWN(SUMIF('3. Programs'!$A:$A,$D73,'3. Programs'!S:S),2)*IFERROR(INDEX('3. Programs'!$O:$O,MATCH($D73,'3. Programs'!$A:$A,0)),0)*$I73,""),0)</f>
        <v/>
      </c>
      <c r="M73" s="17" t="str">
        <f t="shared" si="8"/>
        <v/>
      </c>
      <c r="N73" s="122"/>
      <c r="O73" s="123"/>
      <c r="P73" s="169"/>
      <c r="Q73" s="245"/>
      <c r="R73" s="124"/>
      <c r="S73" s="125"/>
      <c r="T73" s="125"/>
      <c r="U73" s="126"/>
      <c r="V73" s="19" t="str">
        <f t="shared" si="7"/>
        <v/>
      </c>
      <c r="W73" s="15" t="str">
        <f t="shared" ref="W73:W136" si="9">IF($C73="Program",J73,IF($C73="Child-Specific",R73+S73,""))</f>
        <v/>
      </c>
      <c r="X73" s="16" t="str">
        <f t="shared" ref="X73:X136" si="10">IF($C73="Program",K73,IF($C73="Child-Specific",T73,""))</f>
        <v/>
      </c>
      <c r="Y73" s="16" t="str">
        <f t="shared" ref="Y73:Y136" si="11">IF($C73="Program",L73,IF($C73="Child-Specific",U73,""))</f>
        <v/>
      </c>
      <c r="Z73" s="16" t="str">
        <f t="shared" ref="Z73:Z136" si="12">IF(OR(C73="Child-Specific",C73="Program"),SUM(W73:Y73),"")</f>
        <v/>
      </c>
    </row>
    <row r="74" spans="1:26" x14ac:dyDescent="0.4">
      <c r="A74" s="140"/>
      <c r="B74" s="158" t="str">
        <f>IFERROR(VLOOKUP(A74,'1. Applicant Roster'!A:C,2,FALSE)&amp;", "&amp;LEFT(VLOOKUP(A74,'1. Applicant Roster'!A:C,3,FALSE),1)&amp;".","Enter valid WISEid")</f>
        <v>Enter valid WISEid</v>
      </c>
      <c r="C74" s="142"/>
      <c r="D74" s="143"/>
      <c r="E74" s="138" t="str">
        <f>IF(C74="Program",IFERROR(INDEX('3. Programs'!B:B,MATCH(D74,'3. Programs'!A:A,0)),"Enter valid program ID"),"")</f>
        <v/>
      </c>
      <c r="F74" s="289" t="str">
        <f>IF(C74="Program",IFERROR(INDEX('3. Programs'!L:L,MATCH(D74,'3. Programs'!A:A,0)),""),"")</f>
        <v/>
      </c>
      <c r="G74" s="97"/>
      <c r="H74" s="82"/>
      <c r="I74" s="291" t="str">
        <f>IFERROR(IF(C74="Program",(IF(OR(F74="Days",F74="Caseload"),1,G74)*H74)/(IF(OR(F74="Days",F74="Caseload"),1,INDEX('3. Programs'!N:N,MATCH(D74,'3. Programs'!A:A,0)))*INDEX('3. Programs'!O:O,MATCH(D74,'3. Programs'!A:A,0))),""),0)</f>
        <v/>
      </c>
      <c r="J74" s="20" t="str">
        <f>IFERROR(IF($C74="Program",ROUNDDOWN(SUMIF('3. Programs'!$A:$A,$D74,'3. Programs'!Q:Q),2)*IFERROR(INDEX('3. Programs'!$O:$O,MATCH($D74,'3. Programs'!$A:$A,0)),0)*$I74,""),0)</f>
        <v/>
      </c>
      <c r="K74" s="15" t="str">
        <f>IFERROR(IF($C74="Program",ROUNDDOWN(SUMIF('3. Programs'!$A:$A,$D74,'3. Programs'!R:R),2)*IFERROR(INDEX('3. Programs'!$O:$O,MATCH($D74,'3. Programs'!$A:$A,0)),0)*$I74,""),0)</f>
        <v/>
      </c>
      <c r="L74" s="15" t="str">
        <f>IFERROR(IF($C74="Program",ROUNDDOWN(SUMIF('3. Programs'!$A:$A,$D74,'3. Programs'!S:S),2)*IFERROR(INDEX('3. Programs'!$O:$O,MATCH($D74,'3. Programs'!$A:$A,0)),0)*$I74,""),0)</f>
        <v/>
      </c>
      <c r="M74" s="17" t="str">
        <f t="shared" si="8"/>
        <v/>
      </c>
      <c r="N74" s="122"/>
      <c r="O74" s="123"/>
      <c r="P74" s="169"/>
      <c r="Q74" s="245"/>
      <c r="R74" s="124"/>
      <c r="S74" s="125"/>
      <c r="T74" s="125"/>
      <c r="U74" s="126"/>
      <c r="V74" s="19" t="str">
        <f t="shared" ref="V74:V137" si="13">IF($C74="Child-Specific",SUM(R74:U74),"")</f>
        <v/>
      </c>
      <c r="W74" s="15" t="str">
        <f t="shared" si="9"/>
        <v/>
      </c>
      <c r="X74" s="16" t="str">
        <f t="shared" si="10"/>
        <v/>
      </c>
      <c r="Y74" s="16" t="str">
        <f t="shared" si="11"/>
        <v/>
      </c>
      <c r="Z74" s="16" t="str">
        <f t="shared" si="12"/>
        <v/>
      </c>
    </row>
    <row r="75" spans="1:26" x14ac:dyDescent="0.4">
      <c r="A75" s="140"/>
      <c r="B75" s="158" t="str">
        <f>IFERROR(VLOOKUP(A75,'1. Applicant Roster'!A:C,2,FALSE)&amp;", "&amp;LEFT(VLOOKUP(A75,'1. Applicant Roster'!A:C,3,FALSE),1)&amp;".","Enter valid WISEid")</f>
        <v>Enter valid WISEid</v>
      </c>
      <c r="C75" s="142"/>
      <c r="D75" s="143"/>
      <c r="E75" s="138" t="str">
        <f>IF(C75="Program",IFERROR(INDEX('3. Programs'!B:B,MATCH(D75,'3. Programs'!A:A,0)),"Enter valid program ID"),"")</f>
        <v/>
      </c>
      <c r="F75" s="289" t="str">
        <f>IF(C75="Program",IFERROR(INDEX('3. Programs'!L:L,MATCH(D75,'3. Programs'!A:A,0)),""),"")</f>
        <v/>
      </c>
      <c r="G75" s="97"/>
      <c r="H75" s="82"/>
      <c r="I75" s="291" t="str">
        <f>IFERROR(IF(C75="Program",(IF(OR(F75="Days",F75="Caseload"),1,G75)*H75)/(IF(OR(F75="Days",F75="Caseload"),1,INDEX('3. Programs'!N:N,MATCH(D75,'3. Programs'!A:A,0)))*INDEX('3. Programs'!O:O,MATCH(D75,'3. Programs'!A:A,0))),""),0)</f>
        <v/>
      </c>
      <c r="J75" s="20" t="str">
        <f>IFERROR(IF($C75="Program",ROUNDDOWN(SUMIF('3. Programs'!$A:$A,$D75,'3. Programs'!Q:Q),2)*IFERROR(INDEX('3. Programs'!$O:$O,MATCH($D75,'3. Programs'!$A:$A,0)),0)*$I75,""),0)</f>
        <v/>
      </c>
      <c r="K75" s="15" t="str">
        <f>IFERROR(IF($C75="Program",ROUNDDOWN(SUMIF('3. Programs'!$A:$A,$D75,'3. Programs'!R:R),2)*IFERROR(INDEX('3. Programs'!$O:$O,MATCH($D75,'3. Programs'!$A:$A,0)),0)*$I75,""),0)</f>
        <v/>
      </c>
      <c r="L75" s="15" t="str">
        <f>IFERROR(IF($C75="Program",ROUNDDOWN(SUMIF('3. Programs'!$A:$A,$D75,'3. Programs'!S:S),2)*IFERROR(INDEX('3. Programs'!$O:$O,MATCH($D75,'3. Programs'!$A:$A,0)),0)*$I75,""),0)</f>
        <v/>
      </c>
      <c r="M75" s="17" t="str">
        <f t="shared" ref="M75:M138" si="14">IF($C75="Program",SUM(J75:L75),"")</f>
        <v/>
      </c>
      <c r="N75" s="122"/>
      <c r="O75" s="123"/>
      <c r="P75" s="169"/>
      <c r="Q75" s="245"/>
      <c r="R75" s="124"/>
      <c r="S75" s="125"/>
      <c r="T75" s="125"/>
      <c r="U75" s="126"/>
      <c r="V75" s="19" t="str">
        <f t="shared" si="13"/>
        <v/>
      </c>
      <c r="W75" s="15" t="str">
        <f t="shared" si="9"/>
        <v/>
      </c>
      <c r="X75" s="16" t="str">
        <f t="shared" si="10"/>
        <v/>
      </c>
      <c r="Y75" s="16" t="str">
        <f t="shared" si="11"/>
        <v/>
      </c>
      <c r="Z75" s="16" t="str">
        <f t="shared" si="12"/>
        <v/>
      </c>
    </row>
    <row r="76" spans="1:26" x14ac:dyDescent="0.4">
      <c r="A76" s="140"/>
      <c r="B76" s="158" t="str">
        <f>IFERROR(VLOOKUP(A76,'1. Applicant Roster'!A:C,2,FALSE)&amp;", "&amp;LEFT(VLOOKUP(A76,'1. Applicant Roster'!A:C,3,FALSE),1)&amp;".","Enter valid WISEid")</f>
        <v>Enter valid WISEid</v>
      </c>
      <c r="C76" s="142"/>
      <c r="D76" s="143"/>
      <c r="E76" s="138" t="str">
        <f>IF(C76="Program",IFERROR(INDEX('3. Programs'!B:B,MATCH(D76,'3. Programs'!A:A,0)),"Enter valid program ID"),"")</f>
        <v/>
      </c>
      <c r="F76" s="289" t="str">
        <f>IF(C76="Program",IFERROR(INDEX('3. Programs'!L:L,MATCH(D76,'3. Programs'!A:A,0)),""),"")</f>
        <v/>
      </c>
      <c r="G76" s="97"/>
      <c r="H76" s="82"/>
      <c r="I76" s="291" t="str">
        <f>IFERROR(IF(C76="Program",(IF(OR(F76="Days",F76="Caseload"),1,G76)*H76)/(IF(OR(F76="Days",F76="Caseload"),1,INDEX('3. Programs'!N:N,MATCH(D76,'3. Programs'!A:A,0)))*INDEX('3. Programs'!O:O,MATCH(D76,'3. Programs'!A:A,0))),""),0)</f>
        <v/>
      </c>
      <c r="J76" s="20" t="str">
        <f>IFERROR(IF($C76="Program",ROUNDDOWN(SUMIF('3. Programs'!$A:$A,$D76,'3. Programs'!Q:Q),2)*IFERROR(INDEX('3. Programs'!$O:$O,MATCH($D76,'3. Programs'!$A:$A,0)),0)*$I76,""),0)</f>
        <v/>
      </c>
      <c r="K76" s="15" t="str">
        <f>IFERROR(IF($C76="Program",ROUNDDOWN(SUMIF('3. Programs'!$A:$A,$D76,'3. Programs'!R:R),2)*IFERROR(INDEX('3. Programs'!$O:$O,MATCH($D76,'3. Programs'!$A:$A,0)),0)*$I76,""),0)</f>
        <v/>
      </c>
      <c r="L76" s="15" t="str">
        <f>IFERROR(IF($C76="Program",ROUNDDOWN(SUMIF('3. Programs'!$A:$A,$D76,'3. Programs'!S:S),2)*IFERROR(INDEX('3. Programs'!$O:$O,MATCH($D76,'3. Programs'!$A:$A,0)),0)*$I76,""),0)</f>
        <v/>
      </c>
      <c r="M76" s="17" t="str">
        <f t="shared" si="14"/>
        <v/>
      </c>
      <c r="N76" s="122"/>
      <c r="O76" s="123"/>
      <c r="P76" s="169"/>
      <c r="Q76" s="245"/>
      <c r="R76" s="124"/>
      <c r="S76" s="125"/>
      <c r="T76" s="125"/>
      <c r="U76" s="126"/>
      <c r="V76" s="19" t="str">
        <f t="shared" si="13"/>
        <v/>
      </c>
      <c r="W76" s="15" t="str">
        <f t="shared" si="9"/>
        <v/>
      </c>
      <c r="X76" s="16" t="str">
        <f t="shared" si="10"/>
        <v/>
      </c>
      <c r="Y76" s="16" t="str">
        <f t="shared" si="11"/>
        <v/>
      </c>
      <c r="Z76" s="16" t="str">
        <f t="shared" si="12"/>
        <v/>
      </c>
    </row>
    <row r="77" spans="1:26" x14ac:dyDescent="0.4">
      <c r="A77" s="140"/>
      <c r="B77" s="158" t="str">
        <f>IFERROR(VLOOKUP(A77,'1. Applicant Roster'!A:C,2,FALSE)&amp;", "&amp;LEFT(VLOOKUP(A77,'1. Applicant Roster'!A:C,3,FALSE),1)&amp;".","Enter valid WISEid")</f>
        <v>Enter valid WISEid</v>
      </c>
      <c r="C77" s="142"/>
      <c r="D77" s="143"/>
      <c r="E77" s="138" t="str">
        <f>IF(C77="Program",IFERROR(INDEX('3. Programs'!B:B,MATCH(D77,'3. Programs'!A:A,0)),"Enter valid program ID"),"")</f>
        <v/>
      </c>
      <c r="F77" s="289" t="str">
        <f>IF(C77="Program",IFERROR(INDEX('3. Programs'!L:L,MATCH(D77,'3. Programs'!A:A,0)),""),"")</f>
        <v/>
      </c>
      <c r="G77" s="97"/>
      <c r="H77" s="82"/>
      <c r="I77" s="291" t="str">
        <f>IFERROR(IF(C77="Program",(IF(OR(F77="Days",F77="Caseload"),1,G77)*H77)/(IF(OR(F77="Days",F77="Caseload"),1,INDEX('3. Programs'!N:N,MATCH(D77,'3. Programs'!A:A,0)))*INDEX('3. Programs'!O:O,MATCH(D77,'3. Programs'!A:A,0))),""),0)</f>
        <v/>
      </c>
      <c r="J77" s="20" t="str">
        <f>IFERROR(IF($C77="Program",ROUNDDOWN(SUMIF('3. Programs'!$A:$A,$D77,'3. Programs'!Q:Q),2)*IFERROR(INDEX('3. Programs'!$O:$O,MATCH($D77,'3. Programs'!$A:$A,0)),0)*$I77,""),0)</f>
        <v/>
      </c>
      <c r="K77" s="15" t="str">
        <f>IFERROR(IF($C77="Program",ROUNDDOWN(SUMIF('3. Programs'!$A:$A,$D77,'3. Programs'!R:R),2)*IFERROR(INDEX('3. Programs'!$O:$O,MATCH($D77,'3. Programs'!$A:$A,0)),0)*$I77,""),0)</f>
        <v/>
      </c>
      <c r="L77" s="15" t="str">
        <f>IFERROR(IF($C77="Program",ROUNDDOWN(SUMIF('3. Programs'!$A:$A,$D77,'3. Programs'!S:S),2)*IFERROR(INDEX('3. Programs'!$O:$O,MATCH($D77,'3. Programs'!$A:$A,0)),0)*$I77,""),0)</f>
        <v/>
      </c>
      <c r="M77" s="17" t="str">
        <f t="shared" si="14"/>
        <v/>
      </c>
      <c r="N77" s="122"/>
      <c r="O77" s="123"/>
      <c r="P77" s="169"/>
      <c r="Q77" s="245"/>
      <c r="R77" s="124"/>
      <c r="S77" s="125"/>
      <c r="T77" s="125"/>
      <c r="U77" s="126"/>
      <c r="V77" s="19" t="str">
        <f t="shared" si="13"/>
        <v/>
      </c>
      <c r="W77" s="15" t="str">
        <f t="shared" si="9"/>
        <v/>
      </c>
      <c r="X77" s="16" t="str">
        <f t="shared" si="10"/>
        <v/>
      </c>
      <c r="Y77" s="16" t="str">
        <f t="shared" si="11"/>
        <v/>
      </c>
      <c r="Z77" s="16" t="str">
        <f t="shared" si="12"/>
        <v/>
      </c>
    </row>
    <row r="78" spans="1:26" x14ac:dyDescent="0.4">
      <c r="A78" s="140"/>
      <c r="B78" s="158" t="str">
        <f>IFERROR(VLOOKUP(A78,'1. Applicant Roster'!A:C,2,FALSE)&amp;", "&amp;LEFT(VLOOKUP(A78,'1. Applicant Roster'!A:C,3,FALSE),1)&amp;".","Enter valid WISEid")</f>
        <v>Enter valid WISEid</v>
      </c>
      <c r="C78" s="142"/>
      <c r="D78" s="143"/>
      <c r="E78" s="138" t="str">
        <f>IF(C78="Program",IFERROR(INDEX('3. Programs'!B:B,MATCH(D78,'3. Programs'!A:A,0)),"Enter valid program ID"),"")</f>
        <v/>
      </c>
      <c r="F78" s="289" t="str">
        <f>IF(C78="Program",IFERROR(INDEX('3. Programs'!L:L,MATCH(D78,'3. Programs'!A:A,0)),""),"")</f>
        <v/>
      </c>
      <c r="G78" s="97"/>
      <c r="H78" s="82"/>
      <c r="I78" s="291" t="str">
        <f>IFERROR(IF(C78="Program",(IF(OR(F78="Days",F78="Caseload"),1,G78)*H78)/(IF(OR(F78="Days",F78="Caseload"),1,INDEX('3. Programs'!N:N,MATCH(D78,'3. Programs'!A:A,0)))*INDEX('3. Programs'!O:O,MATCH(D78,'3. Programs'!A:A,0))),""),0)</f>
        <v/>
      </c>
      <c r="J78" s="20" t="str">
        <f>IFERROR(IF($C78="Program",ROUNDDOWN(SUMIF('3. Programs'!$A:$A,$D78,'3. Programs'!Q:Q),2)*IFERROR(INDEX('3. Programs'!$O:$O,MATCH($D78,'3. Programs'!$A:$A,0)),0)*$I78,""),0)</f>
        <v/>
      </c>
      <c r="K78" s="15" t="str">
        <f>IFERROR(IF($C78="Program",ROUNDDOWN(SUMIF('3. Programs'!$A:$A,$D78,'3. Programs'!R:R),2)*IFERROR(INDEX('3. Programs'!$O:$O,MATCH($D78,'3. Programs'!$A:$A,0)),0)*$I78,""),0)</f>
        <v/>
      </c>
      <c r="L78" s="15" t="str">
        <f>IFERROR(IF($C78="Program",ROUNDDOWN(SUMIF('3. Programs'!$A:$A,$D78,'3. Programs'!S:S),2)*IFERROR(INDEX('3. Programs'!$O:$O,MATCH($D78,'3. Programs'!$A:$A,0)),0)*$I78,""),0)</f>
        <v/>
      </c>
      <c r="M78" s="17" t="str">
        <f t="shared" si="14"/>
        <v/>
      </c>
      <c r="N78" s="122"/>
      <c r="O78" s="123"/>
      <c r="P78" s="169"/>
      <c r="Q78" s="245"/>
      <c r="R78" s="124"/>
      <c r="S78" s="125"/>
      <c r="T78" s="125"/>
      <c r="U78" s="126"/>
      <c r="V78" s="19" t="str">
        <f t="shared" si="13"/>
        <v/>
      </c>
      <c r="W78" s="15" t="str">
        <f t="shared" si="9"/>
        <v/>
      </c>
      <c r="X78" s="16" t="str">
        <f t="shared" si="10"/>
        <v/>
      </c>
      <c r="Y78" s="16" t="str">
        <f t="shared" si="11"/>
        <v/>
      </c>
      <c r="Z78" s="16" t="str">
        <f t="shared" si="12"/>
        <v/>
      </c>
    </row>
    <row r="79" spans="1:26" x14ac:dyDescent="0.4">
      <c r="A79" s="140"/>
      <c r="B79" s="158" t="str">
        <f>IFERROR(VLOOKUP(A79,'1. Applicant Roster'!A:C,2,FALSE)&amp;", "&amp;LEFT(VLOOKUP(A79,'1. Applicant Roster'!A:C,3,FALSE),1)&amp;".","Enter valid WISEid")</f>
        <v>Enter valid WISEid</v>
      </c>
      <c r="C79" s="142"/>
      <c r="D79" s="143"/>
      <c r="E79" s="138" t="str">
        <f>IF(C79="Program",IFERROR(INDEX('3. Programs'!B:B,MATCH(D79,'3. Programs'!A:A,0)),"Enter valid program ID"),"")</f>
        <v/>
      </c>
      <c r="F79" s="289" t="str">
        <f>IF(C79="Program",IFERROR(INDEX('3. Programs'!L:L,MATCH(D79,'3. Programs'!A:A,0)),""),"")</f>
        <v/>
      </c>
      <c r="G79" s="97"/>
      <c r="H79" s="82"/>
      <c r="I79" s="291" t="str">
        <f>IFERROR(IF(C79="Program",(IF(OR(F79="Days",F79="Caseload"),1,G79)*H79)/(IF(OR(F79="Days",F79="Caseload"),1,INDEX('3. Programs'!N:N,MATCH(D79,'3. Programs'!A:A,0)))*INDEX('3. Programs'!O:O,MATCH(D79,'3. Programs'!A:A,0))),""),0)</f>
        <v/>
      </c>
      <c r="J79" s="20" t="str">
        <f>IFERROR(IF($C79="Program",ROUNDDOWN(SUMIF('3. Programs'!$A:$A,$D79,'3. Programs'!Q:Q),2)*IFERROR(INDEX('3. Programs'!$O:$O,MATCH($D79,'3. Programs'!$A:$A,0)),0)*$I79,""),0)</f>
        <v/>
      </c>
      <c r="K79" s="15" t="str">
        <f>IFERROR(IF($C79="Program",ROUNDDOWN(SUMIF('3. Programs'!$A:$A,$D79,'3. Programs'!R:R),2)*IFERROR(INDEX('3. Programs'!$O:$O,MATCH($D79,'3. Programs'!$A:$A,0)),0)*$I79,""),0)</f>
        <v/>
      </c>
      <c r="L79" s="15" t="str">
        <f>IFERROR(IF($C79="Program",ROUNDDOWN(SUMIF('3. Programs'!$A:$A,$D79,'3. Programs'!S:S),2)*IFERROR(INDEX('3. Programs'!$O:$O,MATCH($D79,'3. Programs'!$A:$A,0)),0)*$I79,""),0)</f>
        <v/>
      </c>
      <c r="M79" s="17" t="str">
        <f t="shared" si="14"/>
        <v/>
      </c>
      <c r="N79" s="122"/>
      <c r="O79" s="123"/>
      <c r="P79" s="169"/>
      <c r="Q79" s="245"/>
      <c r="R79" s="124"/>
      <c r="S79" s="125"/>
      <c r="T79" s="125"/>
      <c r="U79" s="126"/>
      <c r="V79" s="19" t="str">
        <f t="shared" si="13"/>
        <v/>
      </c>
      <c r="W79" s="15" t="str">
        <f t="shared" si="9"/>
        <v/>
      </c>
      <c r="X79" s="16" t="str">
        <f t="shared" si="10"/>
        <v/>
      </c>
      <c r="Y79" s="16" t="str">
        <f t="shared" si="11"/>
        <v/>
      </c>
      <c r="Z79" s="16" t="str">
        <f t="shared" si="12"/>
        <v/>
      </c>
    </row>
    <row r="80" spans="1:26" x14ac:dyDescent="0.4">
      <c r="A80" s="140"/>
      <c r="B80" s="158" t="str">
        <f>IFERROR(VLOOKUP(A80,'1. Applicant Roster'!A:C,2,FALSE)&amp;", "&amp;LEFT(VLOOKUP(A80,'1. Applicant Roster'!A:C,3,FALSE),1)&amp;".","Enter valid WISEid")</f>
        <v>Enter valid WISEid</v>
      </c>
      <c r="C80" s="142"/>
      <c r="D80" s="143"/>
      <c r="E80" s="138" t="str">
        <f>IF(C80="Program",IFERROR(INDEX('3. Programs'!B:B,MATCH(D80,'3. Programs'!A:A,0)),"Enter valid program ID"),"")</f>
        <v/>
      </c>
      <c r="F80" s="289" t="str">
        <f>IF(C80="Program",IFERROR(INDEX('3. Programs'!L:L,MATCH(D80,'3. Programs'!A:A,0)),""),"")</f>
        <v/>
      </c>
      <c r="G80" s="97"/>
      <c r="H80" s="82"/>
      <c r="I80" s="291" t="str">
        <f>IFERROR(IF(C80="Program",(IF(OR(F80="Days",F80="Caseload"),1,G80)*H80)/(IF(OR(F80="Days",F80="Caseload"),1,INDEX('3. Programs'!N:N,MATCH(D80,'3. Programs'!A:A,0)))*INDEX('3. Programs'!O:O,MATCH(D80,'3. Programs'!A:A,0))),""),0)</f>
        <v/>
      </c>
      <c r="J80" s="20" t="str">
        <f>IFERROR(IF($C80="Program",ROUNDDOWN(SUMIF('3. Programs'!$A:$A,$D80,'3. Programs'!Q:Q),2)*IFERROR(INDEX('3. Programs'!$O:$O,MATCH($D80,'3. Programs'!$A:$A,0)),0)*$I80,""),0)</f>
        <v/>
      </c>
      <c r="K80" s="15" t="str">
        <f>IFERROR(IF($C80="Program",ROUNDDOWN(SUMIF('3. Programs'!$A:$A,$D80,'3. Programs'!R:R),2)*IFERROR(INDEX('3. Programs'!$O:$O,MATCH($D80,'3. Programs'!$A:$A,0)),0)*$I80,""),0)</f>
        <v/>
      </c>
      <c r="L80" s="15" t="str">
        <f>IFERROR(IF($C80="Program",ROUNDDOWN(SUMIF('3. Programs'!$A:$A,$D80,'3. Programs'!S:S),2)*IFERROR(INDEX('3. Programs'!$O:$O,MATCH($D80,'3. Programs'!$A:$A,0)),0)*$I80,""),0)</f>
        <v/>
      </c>
      <c r="M80" s="17" t="str">
        <f t="shared" si="14"/>
        <v/>
      </c>
      <c r="N80" s="122"/>
      <c r="O80" s="123"/>
      <c r="P80" s="169"/>
      <c r="Q80" s="245"/>
      <c r="R80" s="124"/>
      <c r="S80" s="125"/>
      <c r="T80" s="125"/>
      <c r="U80" s="126"/>
      <c r="V80" s="19" t="str">
        <f t="shared" si="13"/>
        <v/>
      </c>
      <c r="W80" s="15" t="str">
        <f t="shared" si="9"/>
        <v/>
      </c>
      <c r="X80" s="16" t="str">
        <f t="shared" si="10"/>
        <v/>
      </c>
      <c r="Y80" s="16" t="str">
        <f t="shared" si="11"/>
        <v/>
      </c>
      <c r="Z80" s="16" t="str">
        <f t="shared" si="12"/>
        <v/>
      </c>
    </row>
    <row r="81" spans="1:26" x14ac:dyDescent="0.4">
      <c r="A81" s="140"/>
      <c r="B81" s="158" t="str">
        <f>IFERROR(VLOOKUP(A81,'1. Applicant Roster'!A:C,2,FALSE)&amp;", "&amp;LEFT(VLOOKUP(A81,'1. Applicant Roster'!A:C,3,FALSE),1)&amp;".","Enter valid WISEid")</f>
        <v>Enter valid WISEid</v>
      </c>
      <c r="C81" s="142"/>
      <c r="D81" s="143"/>
      <c r="E81" s="138" t="str">
        <f>IF(C81="Program",IFERROR(INDEX('3. Programs'!B:B,MATCH(D81,'3. Programs'!A:A,0)),"Enter valid program ID"),"")</f>
        <v/>
      </c>
      <c r="F81" s="289" t="str">
        <f>IF(C81="Program",IFERROR(INDEX('3. Programs'!L:L,MATCH(D81,'3. Programs'!A:A,0)),""),"")</f>
        <v/>
      </c>
      <c r="G81" s="97"/>
      <c r="H81" s="82"/>
      <c r="I81" s="291" t="str">
        <f>IFERROR(IF(C81="Program",(IF(OR(F81="Days",F81="Caseload"),1,G81)*H81)/(IF(OR(F81="Days",F81="Caseload"),1,INDEX('3. Programs'!N:N,MATCH(D81,'3. Programs'!A:A,0)))*INDEX('3. Programs'!O:O,MATCH(D81,'3. Programs'!A:A,0))),""),0)</f>
        <v/>
      </c>
      <c r="J81" s="20" t="str">
        <f>IFERROR(IF($C81="Program",ROUNDDOWN(SUMIF('3. Programs'!$A:$A,$D81,'3. Programs'!Q:Q),2)*IFERROR(INDEX('3. Programs'!$O:$O,MATCH($D81,'3. Programs'!$A:$A,0)),0)*$I81,""),0)</f>
        <v/>
      </c>
      <c r="K81" s="15" t="str">
        <f>IFERROR(IF($C81="Program",ROUNDDOWN(SUMIF('3. Programs'!$A:$A,$D81,'3. Programs'!R:R),2)*IFERROR(INDEX('3. Programs'!$O:$O,MATCH($D81,'3. Programs'!$A:$A,0)),0)*$I81,""),0)</f>
        <v/>
      </c>
      <c r="L81" s="15" t="str">
        <f>IFERROR(IF($C81="Program",ROUNDDOWN(SUMIF('3. Programs'!$A:$A,$D81,'3. Programs'!S:S),2)*IFERROR(INDEX('3. Programs'!$O:$O,MATCH($D81,'3. Programs'!$A:$A,0)),0)*$I81,""),0)</f>
        <v/>
      </c>
      <c r="M81" s="17" t="str">
        <f t="shared" si="14"/>
        <v/>
      </c>
      <c r="N81" s="122"/>
      <c r="O81" s="123"/>
      <c r="P81" s="169"/>
      <c r="Q81" s="245"/>
      <c r="R81" s="124"/>
      <c r="S81" s="125"/>
      <c r="T81" s="125"/>
      <c r="U81" s="126"/>
      <c r="V81" s="19" t="str">
        <f t="shared" si="13"/>
        <v/>
      </c>
      <c r="W81" s="15" t="str">
        <f t="shared" si="9"/>
        <v/>
      </c>
      <c r="X81" s="16" t="str">
        <f t="shared" si="10"/>
        <v/>
      </c>
      <c r="Y81" s="16" t="str">
        <f t="shared" si="11"/>
        <v/>
      </c>
      <c r="Z81" s="16" t="str">
        <f t="shared" si="12"/>
        <v/>
      </c>
    </row>
    <row r="82" spans="1:26" x14ac:dyDescent="0.4">
      <c r="A82" s="140"/>
      <c r="B82" s="158" t="str">
        <f>IFERROR(VLOOKUP(A82,'1. Applicant Roster'!A:C,2,FALSE)&amp;", "&amp;LEFT(VLOOKUP(A82,'1. Applicant Roster'!A:C,3,FALSE),1)&amp;".","Enter valid WISEid")</f>
        <v>Enter valid WISEid</v>
      </c>
      <c r="C82" s="142"/>
      <c r="D82" s="143"/>
      <c r="E82" s="138" t="str">
        <f>IF(C82="Program",IFERROR(INDEX('3. Programs'!B:B,MATCH(D82,'3. Programs'!A:A,0)),"Enter valid program ID"),"")</f>
        <v/>
      </c>
      <c r="F82" s="289" t="str">
        <f>IF(C82="Program",IFERROR(INDEX('3. Programs'!L:L,MATCH(D82,'3. Programs'!A:A,0)),""),"")</f>
        <v/>
      </c>
      <c r="G82" s="97"/>
      <c r="H82" s="82"/>
      <c r="I82" s="291" t="str">
        <f>IFERROR(IF(C82="Program",(IF(OR(F82="Days",F82="Caseload"),1,G82)*H82)/(IF(OR(F82="Days",F82="Caseload"),1,INDEX('3. Programs'!N:N,MATCH(D82,'3. Programs'!A:A,0)))*INDEX('3. Programs'!O:O,MATCH(D82,'3. Programs'!A:A,0))),""),0)</f>
        <v/>
      </c>
      <c r="J82" s="20" t="str">
        <f>IFERROR(IF($C82="Program",ROUNDDOWN(SUMIF('3. Programs'!$A:$A,$D82,'3. Programs'!Q:Q),2)*IFERROR(INDEX('3. Programs'!$O:$O,MATCH($D82,'3. Programs'!$A:$A,0)),0)*$I82,""),0)</f>
        <v/>
      </c>
      <c r="K82" s="15" t="str">
        <f>IFERROR(IF($C82="Program",ROUNDDOWN(SUMIF('3. Programs'!$A:$A,$D82,'3. Programs'!R:R),2)*IFERROR(INDEX('3. Programs'!$O:$O,MATCH($D82,'3. Programs'!$A:$A,0)),0)*$I82,""),0)</f>
        <v/>
      </c>
      <c r="L82" s="15" t="str">
        <f>IFERROR(IF($C82="Program",ROUNDDOWN(SUMIF('3. Programs'!$A:$A,$D82,'3. Programs'!S:S),2)*IFERROR(INDEX('3. Programs'!$O:$O,MATCH($D82,'3. Programs'!$A:$A,0)),0)*$I82,""),0)</f>
        <v/>
      </c>
      <c r="M82" s="17" t="str">
        <f t="shared" si="14"/>
        <v/>
      </c>
      <c r="N82" s="122"/>
      <c r="O82" s="123"/>
      <c r="P82" s="169"/>
      <c r="Q82" s="245"/>
      <c r="R82" s="124"/>
      <c r="S82" s="125"/>
      <c r="T82" s="125"/>
      <c r="U82" s="126"/>
      <c r="V82" s="19" t="str">
        <f t="shared" si="13"/>
        <v/>
      </c>
      <c r="W82" s="15" t="str">
        <f t="shared" si="9"/>
        <v/>
      </c>
      <c r="X82" s="16" t="str">
        <f t="shared" si="10"/>
        <v/>
      </c>
      <c r="Y82" s="16" t="str">
        <f t="shared" si="11"/>
        <v/>
      </c>
      <c r="Z82" s="16" t="str">
        <f t="shared" si="12"/>
        <v/>
      </c>
    </row>
    <row r="83" spans="1:26" x14ac:dyDescent="0.4">
      <c r="A83" s="140"/>
      <c r="B83" s="158" t="str">
        <f>IFERROR(VLOOKUP(A83,'1. Applicant Roster'!A:C,2,FALSE)&amp;", "&amp;LEFT(VLOOKUP(A83,'1. Applicant Roster'!A:C,3,FALSE),1)&amp;".","Enter valid WISEid")</f>
        <v>Enter valid WISEid</v>
      </c>
      <c r="C83" s="142"/>
      <c r="D83" s="143"/>
      <c r="E83" s="138" t="str">
        <f>IF(C83="Program",IFERROR(INDEX('3. Programs'!B:B,MATCH(D83,'3. Programs'!A:A,0)),"Enter valid program ID"),"")</f>
        <v/>
      </c>
      <c r="F83" s="289" t="str">
        <f>IF(C83="Program",IFERROR(INDEX('3. Programs'!L:L,MATCH(D83,'3. Programs'!A:A,0)),""),"")</f>
        <v/>
      </c>
      <c r="G83" s="97"/>
      <c r="H83" s="82"/>
      <c r="I83" s="291" t="str">
        <f>IFERROR(IF(C83="Program",(IF(OR(F83="Days",F83="Caseload"),1,G83)*H83)/(IF(OR(F83="Days",F83="Caseload"),1,INDEX('3. Programs'!N:N,MATCH(D83,'3. Programs'!A:A,0)))*INDEX('3. Programs'!O:O,MATCH(D83,'3. Programs'!A:A,0))),""),0)</f>
        <v/>
      </c>
      <c r="J83" s="20" t="str">
        <f>IFERROR(IF($C83="Program",ROUNDDOWN(SUMIF('3. Programs'!$A:$A,$D83,'3. Programs'!Q:Q),2)*IFERROR(INDEX('3. Programs'!$O:$O,MATCH($D83,'3. Programs'!$A:$A,0)),0)*$I83,""),0)</f>
        <v/>
      </c>
      <c r="K83" s="15" t="str">
        <f>IFERROR(IF($C83="Program",ROUNDDOWN(SUMIF('3. Programs'!$A:$A,$D83,'3. Programs'!R:R),2)*IFERROR(INDEX('3. Programs'!$O:$O,MATCH($D83,'3. Programs'!$A:$A,0)),0)*$I83,""),0)</f>
        <v/>
      </c>
      <c r="L83" s="15" t="str">
        <f>IFERROR(IF($C83="Program",ROUNDDOWN(SUMIF('3. Programs'!$A:$A,$D83,'3. Programs'!S:S),2)*IFERROR(INDEX('3. Programs'!$O:$O,MATCH($D83,'3. Programs'!$A:$A,0)),0)*$I83,""),0)</f>
        <v/>
      </c>
      <c r="M83" s="17" t="str">
        <f t="shared" si="14"/>
        <v/>
      </c>
      <c r="N83" s="122"/>
      <c r="O83" s="123"/>
      <c r="P83" s="169"/>
      <c r="Q83" s="245"/>
      <c r="R83" s="124"/>
      <c r="S83" s="125"/>
      <c r="T83" s="125"/>
      <c r="U83" s="126"/>
      <c r="V83" s="19" t="str">
        <f t="shared" si="13"/>
        <v/>
      </c>
      <c r="W83" s="15" t="str">
        <f t="shared" si="9"/>
        <v/>
      </c>
      <c r="X83" s="16" t="str">
        <f t="shared" si="10"/>
        <v/>
      </c>
      <c r="Y83" s="16" t="str">
        <f t="shared" si="11"/>
        <v/>
      </c>
      <c r="Z83" s="16" t="str">
        <f t="shared" si="12"/>
        <v/>
      </c>
    </row>
    <row r="84" spans="1:26" x14ac:dyDescent="0.4">
      <c r="A84" s="140"/>
      <c r="B84" s="158" t="str">
        <f>IFERROR(VLOOKUP(A84,'1. Applicant Roster'!A:C,2,FALSE)&amp;", "&amp;LEFT(VLOOKUP(A84,'1. Applicant Roster'!A:C,3,FALSE),1)&amp;".","Enter valid WISEid")</f>
        <v>Enter valid WISEid</v>
      </c>
      <c r="C84" s="142"/>
      <c r="D84" s="143"/>
      <c r="E84" s="138" t="str">
        <f>IF(C84="Program",IFERROR(INDEX('3. Programs'!B:B,MATCH(D84,'3. Programs'!A:A,0)),"Enter valid program ID"),"")</f>
        <v/>
      </c>
      <c r="F84" s="289" t="str">
        <f>IF(C84="Program",IFERROR(INDEX('3. Programs'!L:L,MATCH(D84,'3. Programs'!A:A,0)),""),"")</f>
        <v/>
      </c>
      <c r="G84" s="97"/>
      <c r="H84" s="82"/>
      <c r="I84" s="291" t="str">
        <f>IFERROR(IF(C84="Program",(IF(OR(F84="Days",F84="Caseload"),1,G84)*H84)/(IF(OR(F84="Days",F84="Caseload"),1,INDEX('3. Programs'!N:N,MATCH(D84,'3. Programs'!A:A,0)))*INDEX('3. Programs'!O:O,MATCH(D84,'3. Programs'!A:A,0))),""),0)</f>
        <v/>
      </c>
      <c r="J84" s="20" t="str">
        <f>IFERROR(IF($C84="Program",ROUNDDOWN(SUMIF('3. Programs'!$A:$A,$D84,'3. Programs'!Q:Q),2)*IFERROR(INDEX('3. Programs'!$O:$O,MATCH($D84,'3. Programs'!$A:$A,0)),0)*$I84,""),0)</f>
        <v/>
      </c>
      <c r="K84" s="15" t="str">
        <f>IFERROR(IF($C84="Program",ROUNDDOWN(SUMIF('3. Programs'!$A:$A,$D84,'3. Programs'!R:R),2)*IFERROR(INDEX('3. Programs'!$O:$O,MATCH($D84,'3. Programs'!$A:$A,0)),0)*$I84,""),0)</f>
        <v/>
      </c>
      <c r="L84" s="15" t="str">
        <f>IFERROR(IF($C84="Program",ROUNDDOWN(SUMIF('3. Programs'!$A:$A,$D84,'3. Programs'!S:S),2)*IFERROR(INDEX('3. Programs'!$O:$O,MATCH($D84,'3. Programs'!$A:$A,0)),0)*$I84,""),0)</f>
        <v/>
      </c>
      <c r="M84" s="17" t="str">
        <f t="shared" si="14"/>
        <v/>
      </c>
      <c r="N84" s="122"/>
      <c r="O84" s="123"/>
      <c r="P84" s="169"/>
      <c r="Q84" s="245"/>
      <c r="R84" s="124"/>
      <c r="S84" s="125"/>
      <c r="T84" s="125"/>
      <c r="U84" s="126"/>
      <c r="V84" s="19" t="str">
        <f t="shared" si="13"/>
        <v/>
      </c>
      <c r="W84" s="15" t="str">
        <f t="shared" si="9"/>
        <v/>
      </c>
      <c r="X84" s="16" t="str">
        <f t="shared" si="10"/>
        <v/>
      </c>
      <c r="Y84" s="16" t="str">
        <f t="shared" si="11"/>
        <v/>
      </c>
      <c r="Z84" s="16" t="str">
        <f t="shared" si="12"/>
        <v/>
      </c>
    </row>
    <row r="85" spans="1:26" x14ac:dyDescent="0.4">
      <c r="A85" s="140"/>
      <c r="B85" s="158" t="str">
        <f>IFERROR(VLOOKUP(A85,'1. Applicant Roster'!A:C,2,FALSE)&amp;", "&amp;LEFT(VLOOKUP(A85,'1. Applicant Roster'!A:C,3,FALSE),1)&amp;".","Enter valid WISEid")</f>
        <v>Enter valid WISEid</v>
      </c>
      <c r="C85" s="142"/>
      <c r="D85" s="143"/>
      <c r="E85" s="138" t="str">
        <f>IF(C85="Program",IFERROR(INDEX('3. Programs'!B:B,MATCH(D85,'3. Programs'!A:A,0)),"Enter valid program ID"),"")</f>
        <v/>
      </c>
      <c r="F85" s="289" t="str">
        <f>IF(C85="Program",IFERROR(INDEX('3. Programs'!L:L,MATCH(D85,'3. Programs'!A:A,0)),""),"")</f>
        <v/>
      </c>
      <c r="G85" s="97"/>
      <c r="H85" s="82"/>
      <c r="I85" s="291" t="str">
        <f>IFERROR(IF(C85="Program",(IF(OR(F85="Days",F85="Caseload"),1,G85)*H85)/(IF(OR(F85="Days",F85="Caseload"),1,INDEX('3. Programs'!N:N,MATCH(D85,'3. Programs'!A:A,0)))*INDEX('3. Programs'!O:O,MATCH(D85,'3. Programs'!A:A,0))),""),0)</f>
        <v/>
      </c>
      <c r="J85" s="20" t="str">
        <f>IFERROR(IF($C85="Program",ROUNDDOWN(SUMIF('3. Programs'!$A:$A,$D85,'3. Programs'!Q:Q),2)*IFERROR(INDEX('3. Programs'!$O:$O,MATCH($D85,'3. Programs'!$A:$A,0)),0)*$I85,""),0)</f>
        <v/>
      </c>
      <c r="K85" s="15" t="str">
        <f>IFERROR(IF($C85="Program",ROUNDDOWN(SUMIF('3. Programs'!$A:$A,$D85,'3. Programs'!R:R),2)*IFERROR(INDEX('3. Programs'!$O:$O,MATCH($D85,'3. Programs'!$A:$A,0)),0)*$I85,""),0)</f>
        <v/>
      </c>
      <c r="L85" s="15" t="str">
        <f>IFERROR(IF($C85="Program",ROUNDDOWN(SUMIF('3. Programs'!$A:$A,$D85,'3. Programs'!S:S),2)*IFERROR(INDEX('3. Programs'!$O:$O,MATCH($D85,'3. Programs'!$A:$A,0)),0)*$I85,""),0)</f>
        <v/>
      </c>
      <c r="M85" s="17" t="str">
        <f t="shared" si="14"/>
        <v/>
      </c>
      <c r="N85" s="122"/>
      <c r="O85" s="123"/>
      <c r="P85" s="169"/>
      <c r="Q85" s="245"/>
      <c r="R85" s="124"/>
      <c r="S85" s="125"/>
      <c r="T85" s="125"/>
      <c r="U85" s="126"/>
      <c r="V85" s="19" t="str">
        <f t="shared" si="13"/>
        <v/>
      </c>
      <c r="W85" s="15" t="str">
        <f t="shared" si="9"/>
        <v/>
      </c>
      <c r="X85" s="16" t="str">
        <f t="shared" si="10"/>
        <v/>
      </c>
      <c r="Y85" s="16" t="str">
        <f t="shared" si="11"/>
        <v/>
      </c>
      <c r="Z85" s="16" t="str">
        <f t="shared" si="12"/>
        <v/>
      </c>
    </row>
    <row r="86" spans="1:26" x14ac:dyDescent="0.4">
      <c r="A86" s="140"/>
      <c r="B86" s="158" t="str">
        <f>IFERROR(VLOOKUP(A86,'1. Applicant Roster'!A:C,2,FALSE)&amp;", "&amp;LEFT(VLOOKUP(A86,'1. Applicant Roster'!A:C,3,FALSE),1)&amp;".","Enter valid WISEid")</f>
        <v>Enter valid WISEid</v>
      </c>
      <c r="C86" s="142"/>
      <c r="D86" s="143"/>
      <c r="E86" s="138" t="str">
        <f>IF(C86="Program",IFERROR(INDEX('3. Programs'!B:B,MATCH(D86,'3. Programs'!A:A,0)),"Enter valid program ID"),"")</f>
        <v/>
      </c>
      <c r="F86" s="289" t="str">
        <f>IF(C86="Program",IFERROR(INDEX('3. Programs'!L:L,MATCH(D86,'3. Programs'!A:A,0)),""),"")</f>
        <v/>
      </c>
      <c r="G86" s="97"/>
      <c r="H86" s="82"/>
      <c r="I86" s="291" t="str">
        <f>IFERROR(IF(C86="Program",(IF(OR(F86="Days",F86="Caseload"),1,G86)*H86)/(IF(OR(F86="Days",F86="Caseload"),1,INDEX('3. Programs'!N:N,MATCH(D86,'3. Programs'!A:A,0)))*INDEX('3. Programs'!O:O,MATCH(D86,'3. Programs'!A:A,0))),""),0)</f>
        <v/>
      </c>
      <c r="J86" s="20" t="str">
        <f>IFERROR(IF($C86="Program",ROUNDDOWN(SUMIF('3. Programs'!$A:$A,$D86,'3. Programs'!Q:Q),2)*IFERROR(INDEX('3. Programs'!$O:$O,MATCH($D86,'3. Programs'!$A:$A,0)),0)*$I86,""),0)</f>
        <v/>
      </c>
      <c r="K86" s="15" t="str">
        <f>IFERROR(IF($C86="Program",ROUNDDOWN(SUMIF('3. Programs'!$A:$A,$D86,'3. Programs'!R:R),2)*IFERROR(INDEX('3. Programs'!$O:$O,MATCH($D86,'3. Programs'!$A:$A,0)),0)*$I86,""),0)</f>
        <v/>
      </c>
      <c r="L86" s="15" t="str">
        <f>IFERROR(IF($C86="Program",ROUNDDOWN(SUMIF('3. Programs'!$A:$A,$D86,'3. Programs'!S:S),2)*IFERROR(INDEX('3. Programs'!$O:$O,MATCH($D86,'3. Programs'!$A:$A,0)),0)*$I86,""),0)</f>
        <v/>
      </c>
      <c r="M86" s="17" t="str">
        <f t="shared" si="14"/>
        <v/>
      </c>
      <c r="N86" s="122"/>
      <c r="O86" s="123"/>
      <c r="P86" s="169"/>
      <c r="Q86" s="245"/>
      <c r="R86" s="124"/>
      <c r="S86" s="125"/>
      <c r="T86" s="125"/>
      <c r="U86" s="126"/>
      <c r="V86" s="19" t="str">
        <f t="shared" si="13"/>
        <v/>
      </c>
      <c r="W86" s="15" t="str">
        <f t="shared" si="9"/>
        <v/>
      </c>
      <c r="X86" s="16" t="str">
        <f t="shared" si="10"/>
        <v/>
      </c>
      <c r="Y86" s="16" t="str">
        <f t="shared" si="11"/>
        <v/>
      </c>
      <c r="Z86" s="16" t="str">
        <f t="shared" si="12"/>
        <v/>
      </c>
    </row>
    <row r="87" spans="1:26" x14ac:dyDescent="0.4">
      <c r="A87" s="140"/>
      <c r="B87" s="158" t="str">
        <f>IFERROR(VLOOKUP(A87,'1. Applicant Roster'!A:C,2,FALSE)&amp;", "&amp;LEFT(VLOOKUP(A87,'1. Applicant Roster'!A:C,3,FALSE),1)&amp;".","Enter valid WISEid")</f>
        <v>Enter valid WISEid</v>
      </c>
      <c r="C87" s="142"/>
      <c r="D87" s="143"/>
      <c r="E87" s="138" t="str">
        <f>IF(C87="Program",IFERROR(INDEX('3. Programs'!B:B,MATCH(D87,'3. Programs'!A:A,0)),"Enter valid program ID"),"")</f>
        <v/>
      </c>
      <c r="F87" s="289" t="str">
        <f>IF(C87="Program",IFERROR(INDEX('3. Programs'!L:L,MATCH(D87,'3. Programs'!A:A,0)),""),"")</f>
        <v/>
      </c>
      <c r="G87" s="97"/>
      <c r="H87" s="82"/>
      <c r="I87" s="291" t="str">
        <f>IFERROR(IF(C87="Program",(IF(OR(F87="Days",F87="Caseload"),1,G87)*H87)/(IF(OR(F87="Days",F87="Caseload"),1,INDEX('3. Programs'!N:N,MATCH(D87,'3. Programs'!A:A,0)))*INDEX('3. Programs'!O:O,MATCH(D87,'3. Programs'!A:A,0))),""),0)</f>
        <v/>
      </c>
      <c r="J87" s="20" t="str">
        <f>IFERROR(IF($C87="Program",ROUNDDOWN(SUMIF('3. Programs'!$A:$A,$D87,'3. Programs'!Q:Q),2)*IFERROR(INDEX('3. Programs'!$O:$O,MATCH($D87,'3. Programs'!$A:$A,0)),0)*$I87,""),0)</f>
        <v/>
      </c>
      <c r="K87" s="15" t="str">
        <f>IFERROR(IF($C87="Program",ROUNDDOWN(SUMIF('3. Programs'!$A:$A,$D87,'3. Programs'!R:R),2)*IFERROR(INDEX('3. Programs'!$O:$O,MATCH($D87,'3. Programs'!$A:$A,0)),0)*$I87,""),0)</f>
        <v/>
      </c>
      <c r="L87" s="15" t="str">
        <f>IFERROR(IF($C87="Program",ROUNDDOWN(SUMIF('3. Programs'!$A:$A,$D87,'3. Programs'!S:S),2)*IFERROR(INDEX('3. Programs'!$O:$O,MATCH($D87,'3. Programs'!$A:$A,0)),0)*$I87,""),0)</f>
        <v/>
      </c>
      <c r="M87" s="17" t="str">
        <f t="shared" si="14"/>
        <v/>
      </c>
      <c r="N87" s="122"/>
      <c r="O87" s="123"/>
      <c r="P87" s="169"/>
      <c r="Q87" s="245"/>
      <c r="R87" s="124"/>
      <c r="S87" s="125"/>
      <c r="T87" s="125"/>
      <c r="U87" s="126"/>
      <c r="V87" s="19" t="str">
        <f t="shared" si="13"/>
        <v/>
      </c>
      <c r="W87" s="15" t="str">
        <f t="shared" si="9"/>
        <v/>
      </c>
      <c r="X87" s="16" t="str">
        <f t="shared" si="10"/>
        <v/>
      </c>
      <c r="Y87" s="16" t="str">
        <f t="shared" si="11"/>
        <v/>
      </c>
      <c r="Z87" s="16" t="str">
        <f t="shared" si="12"/>
        <v/>
      </c>
    </row>
    <row r="88" spans="1:26" x14ac:dyDescent="0.4">
      <c r="A88" s="140"/>
      <c r="B88" s="158" t="str">
        <f>IFERROR(VLOOKUP(A88,'1. Applicant Roster'!A:C,2,FALSE)&amp;", "&amp;LEFT(VLOOKUP(A88,'1. Applicant Roster'!A:C,3,FALSE),1)&amp;".","Enter valid WISEid")</f>
        <v>Enter valid WISEid</v>
      </c>
      <c r="C88" s="142"/>
      <c r="D88" s="143"/>
      <c r="E88" s="138" t="str">
        <f>IF(C88="Program",IFERROR(INDEX('3. Programs'!B:B,MATCH(D88,'3. Programs'!A:A,0)),"Enter valid program ID"),"")</f>
        <v/>
      </c>
      <c r="F88" s="289" t="str">
        <f>IF(C88="Program",IFERROR(INDEX('3. Programs'!L:L,MATCH(D88,'3. Programs'!A:A,0)),""),"")</f>
        <v/>
      </c>
      <c r="G88" s="97"/>
      <c r="H88" s="82"/>
      <c r="I88" s="291" t="str">
        <f>IFERROR(IF(C88="Program",(IF(OR(F88="Days",F88="Caseload"),1,G88)*H88)/(IF(OR(F88="Days",F88="Caseload"),1,INDEX('3. Programs'!N:N,MATCH(D88,'3. Programs'!A:A,0)))*INDEX('3. Programs'!O:O,MATCH(D88,'3. Programs'!A:A,0))),""),0)</f>
        <v/>
      </c>
      <c r="J88" s="20" t="str">
        <f>IFERROR(IF($C88="Program",ROUNDDOWN(SUMIF('3. Programs'!$A:$A,$D88,'3. Programs'!Q:Q),2)*IFERROR(INDEX('3. Programs'!$O:$O,MATCH($D88,'3. Programs'!$A:$A,0)),0)*$I88,""),0)</f>
        <v/>
      </c>
      <c r="K88" s="15" t="str">
        <f>IFERROR(IF($C88="Program",ROUNDDOWN(SUMIF('3. Programs'!$A:$A,$D88,'3. Programs'!R:R),2)*IFERROR(INDEX('3. Programs'!$O:$O,MATCH($D88,'3. Programs'!$A:$A,0)),0)*$I88,""),0)</f>
        <v/>
      </c>
      <c r="L88" s="15" t="str">
        <f>IFERROR(IF($C88="Program",ROUNDDOWN(SUMIF('3. Programs'!$A:$A,$D88,'3. Programs'!S:S),2)*IFERROR(INDEX('3. Programs'!$O:$O,MATCH($D88,'3. Programs'!$A:$A,0)),0)*$I88,""),0)</f>
        <v/>
      </c>
      <c r="M88" s="17" t="str">
        <f t="shared" si="14"/>
        <v/>
      </c>
      <c r="N88" s="122"/>
      <c r="O88" s="123"/>
      <c r="P88" s="169"/>
      <c r="Q88" s="245"/>
      <c r="R88" s="124"/>
      <c r="S88" s="125"/>
      <c r="T88" s="125"/>
      <c r="U88" s="126"/>
      <c r="V88" s="19" t="str">
        <f t="shared" si="13"/>
        <v/>
      </c>
      <c r="W88" s="15" t="str">
        <f t="shared" si="9"/>
        <v/>
      </c>
      <c r="X88" s="16" t="str">
        <f t="shared" si="10"/>
        <v/>
      </c>
      <c r="Y88" s="16" t="str">
        <f t="shared" si="11"/>
        <v/>
      </c>
      <c r="Z88" s="16" t="str">
        <f t="shared" si="12"/>
        <v/>
      </c>
    </row>
    <row r="89" spans="1:26" x14ac:dyDescent="0.4">
      <c r="A89" s="140"/>
      <c r="B89" s="158" t="str">
        <f>IFERROR(VLOOKUP(A89,'1. Applicant Roster'!A:C,2,FALSE)&amp;", "&amp;LEFT(VLOOKUP(A89,'1. Applicant Roster'!A:C,3,FALSE),1)&amp;".","Enter valid WISEid")</f>
        <v>Enter valid WISEid</v>
      </c>
      <c r="C89" s="142"/>
      <c r="D89" s="143"/>
      <c r="E89" s="138" t="str">
        <f>IF(C89="Program",IFERROR(INDEX('3. Programs'!B:B,MATCH(D89,'3. Programs'!A:A,0)),"Enter valid program ID"),"")</f>
        <v/>
      </c>
      <c r="F89" s="289" t="str">
        <f>IF(C89="Program",IFERROR(INDEX('3. Programs'!L:L,MATCH(D89,'3. Programs'!A:A,0)),""),"")</f>
        <v/>
      </c>
      <c r="G89" s="97"/>
      <c r="H89" s="82"/>
      <c r="I89" s="291" t="str">
        <f>IFERROR(IF(C89="Program",(IF(OR(F89="Days",F89="Caseload"),1,G89)*H89)/(IF(OR(F89="Days",F89="Caseload"),1,INDEX('3. Programs'!N:N,MATCH(D89,'3. Programs'!A:A,0)))*INDEX('3. Programs'!O:O,MATCH(D89,'3. Programs'!A:A,0))),""),0)</f>
        <v/>
      </c>
      <c r="J89" s="20" t="str">
        <f>IFERROR(IF($C89="Program",ROUNDDOWN(SUMIF('3. Programs'!$A:$A,$D89,'3. Programs'!Q:Q),2)*IFERROR(INDEX('3. Programs'!$O:$O,MATCH($D89,'3. Programs'!$A:$A,0)),0)*$I89,""),0)</f>
        <v/>
      </c>
      <c r="K89" s="15" t="str">
        <f>IFERROR(IF($C89="Program",ROUNDDOWN(SUMIF('3. Programs'!$A:$A,$D89,'3. Programs'!R:R),2)*IFERROR(INDEX('3. Programs'!$O:$O,MATCH($D89,'3. Programs'!$A:$A,0)),0)*$I89,""),0)</f>
        <v/>
      </c>
      <c r="L89" s="15" t="str">
        <f>IFERROR(IF($C89="Program",ROUNDDOWN(SUMIF('3. Programs'!$A:$A,$D89,'3. Programs'!S:S),2)*IFERROR(INDEX('3. Programs'!$O:$O,MATCH($D89,'3. Programs'!$A:$A,0)),0)*$I89,""),0)</f>
        <v/>
      </c>
      <c r="M89" s="17" t="str">
        <f t="shared" si="14"/>
        <v/>
      </c>
      <c r="N89" s="122"/>
      <c r="O89" s="123"/>
      <c r="P89" s="169"/>
      <c r="Q89" s="245"/>
      <c r="R89" s="124"/>
      <c r="S89" s="125"/>
      <c r="T89" s="125"/>
      <c r="U89" s="126"/>
      <c r="V89" s="19" t="str">
        <f t="shared" si="13"/>
        <v/>
      </c>
      <c r="W89" s="15" t="str">
        <f t="shared" si="9"/>
        <v/>
      </c>
      <c r="X89" s="16" t="str">
        <f t="shared" si="10"/>
        <v/>
      </c>
      <c r="Y89" s="16" t="str">
        <f t="shared" si="11"/>
        <v/>
      </c>
      <c r="Z89" s="16" t="str">
        <f t="shared" si="12"/>
        <v/>
      </c>
    </row>
    <row r="90" spans="1:26" x14ac:dyDescent="0.4">
      <c r="A90" s="140"/>
      <c r="B90" s="158" t="str">
        <f>IFERROR(VLOOKUP(A90,'1. Applicant Roster'!A:C,2,FALSE)&amp;", "&amp;LEFT(VLOOKUP(A90,'1. Applicant Roster'!A:C,3,FALSE),1)&amp;".","Enter valid WISEid")</f>
        <v>Enter valid WISEid</v>
      </c>
      <c r="C90" s="142"/>
      <c r="D90" s="143"/>
      <c r="E90" s="138" t="str">
        <f>IF(C90="Program",IFERROR(INDEX('3. Programs'!B:B,MATCH(D90,'3. Programs'!A:A,0)),"Enter valid program ID"),"")</f>
        <v/>
      </c>
      <c r="F90" s="289" t="str">
        <f>IF(C90="Program",IFERROR(INDEX('3. Programs'!L:L,MATCH(D90,'3. Programs'!A:A,0)),""),"")</f>
        <v/>
      </c>
      <c r="G90" s="97"/>
      <c r="H90" s="82"/>
      <c r="I90" s="291" t="str">
        <f>IFERROR(IF(C90="Program",(IF(OR(F90="Days",F90="Caseload"),1,G90)*H90)/(IF(OR(F90="Days",F90="Caseload"),1,INDEX('3. Programs'!N:N,MATCH(D90,'3. Programs'!A:A,0)))*INDEX('3. Programs'!O:O,MATCH(D90,'3. Programs'!A:A,0))),""),0)</f>
        <v/>
      </c>
      <c r="J90" s="20" t="str">
        <f>IFERROR(IF($C90="Program",ROUNDDOWN(SUMIF('3. Programs'!$A:$A,$D90,'3. Programs'!Q:Q),2)*IFERROR(INDEX('3. Programs'!$O:$O,MATCH($D90,'3. Programs'!$A:$A,0)),0)*$I90,""),0)</f>
        <v/>
      </c>
      <c r="K90" s="15" t="str">
        <f>IFERROR(IF($C90="Program",ROUNDDOWN(SUMIF('3. Programs'!$A:$A,$D90,'3. Programs'!R:R),2)*IFERROR(INDEX('3. Programs'!$O:$O,MATCH($D90,'3. Programs'!$A:$A,0)),0)*$I90,""),0)</f>
        <v/>
      </c>
      <c r="L90" s="15" t="str">
        <f>IFERROR(IF($C90="Program",ROUNDDOWN(SUMIF('3. Programs'!$A:$A,$D90,'3. Programs'!S:S),2)*IFERROR(INDEX('3. Programs'!$O:$O,MATCH($D90,'3. Programs'!$A:$A,0)),0)*$I90,""),0)</f>
        <v/>
      </c>
      <c r="M90" s="17" t="str">
        <f t="shared" si="14"/>
        <v/>
      </c>
      <c r="N90" s="122"/>
      <c r="O90" s="123"/>
      <c r="P90" s="169"/>
      <c r="Q90" s="245"/>
      <c r="R90" s="124"/>
      <c r="S90" s="125"/>
      <c r="T90" s="125"/>
      <c r="U90" s="126"/>
      <c r="V90" s="19" t="str">
        <f t="shared" si="13"/>
        <v/>
      </c>
      <c r="W90" s="15" t="str">
        <f t="shared" si="9"/>
        <v/>
      </c>
      <c r="X90" s="16" t="str">
        <f t="shared" si="10"/>
        <v/>
      </c>
      <c r="Y90" s="16" t="str">
        <f t="shared" si="11"/>
        <v/>
      </c>
      <c r="Z90" s="16" t="str">
        <f t="shared" si="12"/>
        <v/>
      </c>
    </row>
    <row r="91" spans="1:26" x14ac:dyDescent="0.4">
      <c r="A91" s="140"/>
      <c r="B91" s="158" t="str">
        <f>IFERROR(VLOOKUP(A91,'1. Applicant Roster'!A:C,2,FALSE)&amp;", "&amp;LEFT(VLOOKUP(A91,'1. Applicant Roster'!A:C,3,FALSE),1)&amp;".","Enter valid WISEid")</f>
        <v>Enter valid WISEid</v>
      </c>
      <c r="C91" s="142"/>
      <c r="D91" s="143"/>
      <c r="E91" s="138" t="str">
        <f>IF(C91="Program",IFERROR(INDEX('3. Programs'!B:B,MATCH(D91,'3. Programs'!A:A,0)),"Enter valid program ID"),"")</f>
        <v/>
      </c>
      <c r="F91" s="289" t="str">
        <f>IF(C91="Program",IFERROR(INDEX('3. Programs'!L:L,MATCH(D91,'3. Programs'!A:A,0)),""),"")</f>
        <v/>
      </c>
      <c r="G91" s="97"/>
      <c r="H91" s="82"/>
      <c r="I91" s="291" t="str">
        <f>IFERROR(IF(C91="Program",(IF(OR(F91="Days",F91="Caseload"),1,G91)*H91)/(IF(OR(F91="Days",F91="Caseload"),1,INDEX('3. Programs'!N:N,MATCH(D91,'3. Programs'!A:A,0)))*INDEX('3. Programs'!O:O,MATCH(D91,'3. Programs'!A:A,0))),""),0)</f>
        <v/>
      </c>
      <c r="J91" s="20" t="str">
        <f>IFERROR(IF($C91="Program",ROUNDDOWN(SUMIF('3. Programs'!$A:$A,$D91,'3. Programs'!Q:Q),2)*IFERROR(INDEX('3. Programs'!$O:$O,MATCH($D91,'3. Programs'!$A:$A,0)),0)*$I91,""),0)</f>
        <v/>
      </c>
      <c r="K91" s="15" t="str">
        <f>IFERROR(IF($C91="Program",ROUNDDOWN(SUMIF('3. Programs'!$A:$A,$D91,'3. Programs'!R:R),2)*IFERROR(INDEX('3. Programs'!$O:$O,MATCH($D91,'3. Programs'!$A:$A,0)),0)*$I91,""),0)</f>
        <v/>
      </c>
      <c r="L91" s="15" t="str">
        <f>IFERROR(IF($C91="Program",ROUNDDOWN(SUMIF('3. Programs'!$A:$A,$D91,'3. Programs'!S:S),2)*IFERROR(INDEX('3. Programs'!$O:$O,MATCH($D91,'3. Programs'!$A:$A,0)),0)*$I91,""),0)</f>
        <v/>
      </c>
      <c r="M91" s="17" t="str">
        <f t="shared" si="14"/>
        <v/>
      </c>
      <c r="N91" s="122"/>
      <c r="O91" s="123"/>
      <c r="P91" s="169"/>
      <c r="Q91" s="245"/>
      <c r="R91" s="124"/>
      <c r="S91" s="125"/>
      <c r="T91" s="125"/>
      <c r="U91" s="126"/>
      <c r="V91" s="19" t="str">
        <f t="shared" si="13"/>
        <v/>
      </c>
      <c r="W91" s="15" t="str">
        <f t="shared" si="9"/>
        <v/>
      </c>
      <c r="X91" s="16" t="str">
        <f t="shared" si="10"/>
        <v/>
      </c>
      <c r="Y91" s="16" t="str">
        <f t="shared" si="11"/>
        <v/>
      </c>
      <c r="Z91" s="16" t="str">
        <f t="shared" si="12"/>
        <v/>
      </c>
    </row>
    <row r="92" spans="1:26" x14ac:dyDescent="0.4">
      <c r="A92" s="140"/>
      <c r="B92" s="158" t="str">
        <f>IFERROR(VLOOKUP(A92,'1. Applicant Roster'!A:C,2,FALSE)&amp;", "&amp;LEFT(VLOOKUP(A92,'1. Applicant Roster'!A:C,3,FALSE),1)&amp;".","Enter valid WISEid")</f>
        <v>Enter valid WISEid</v>
      </c>
      <c r="C92" s="142"/>
      <c r="D92" s="143"/>
      <c r="E92" s="138" t="str">
        <f>IF(C92="Program",IFERROR(INDEX('3. Programs'!B:B,MATCH(D92,'3. Programs'!A:A,0)),"Enter valid program ID"),"")</f>
        <v/>
      </c>
      <c r="F92" s="289" t="str">
        <f>IF(C92="Program",IFERROR(INDEX('3. Programs'!L:L,MATCH(D92,'3. Programs'!A:A,0)),""),"")</f>
        <v/>
      </c>
      <c r="G92" s="97"/>
      <c r="H92" s="82"/>
      <c r="I92" s="291" t="str">
        <f>IFERROR(IF(C92="Program",(IF(OR(F92="Days",F92="Caseload"),1,G92)*H92)/(IF(OR(F92="Days",F92="Caseload"),1,INDEX('3. Programs'!N:N,MATCH(D92,'3. Programs'!A:A,0)))*INDEX('3. Programs'!O:O,MATCH(D92,'3. Programs'!A:A,0))),""),0)</f>
        <v/>
      </c>
      <c r="J92" s="20" t="str">
        <f>IFERROR(IF($C92="Program",ROUNDDOWN(SUMIF('3. Programs'!$A:$A,$D92,'3. Programs'!Q:Q),2)*IFERROR(INDEX('3. Programs'!$O:$O,MATCH($D92,'3. Programs'!$A:$A,0)),0)*$I92,""),0)</f>
        <v/>
      </c>
      <c r="K92" s="15" t="str">
        <f>IFERROR(IF($C92="Program",ROUNDDOWN(SUMIF('3. Programs'!$A:$A,$D92,'3. Programs'!R:R),2)*IFERROR(INDEX('3. Programs'!$O:$O,MATCH($D92,'3. Programs'!$A:$A,0)),0)*$I92,""),0)</f>
        <v/>
      </c>
      <c r="L92" s="15" t="str">
        <f>IFERROR(IF($C92="Program",ROUNDDOWN(SUMIF('3. Programs'!$A:$A,$D92,'3. Programs'!S:S),2)*IFERROR(INDEX('3. Programs'!$O:$O,MATCH($D92,'3. Programs'!$A:$A,0)),0)*$I92,""),0)</f>
        <v/>
      </c>
      <c r="M92" s="17" t="str">
        <f t="shared" si="14"/>
        <v/>
      </c>
      <c r="N92" s="122"/>
      <c r="O92" s="123"/>
      <c r="P92" s="169"/>
      <c r="Q92" s="245"/>
      <c r="R92" s="124"/>
      <c r="S92" s="125"/>
      <c r="T92" s="125"/>
      <c r="U92" s="126"/>
      <c r="V92" s="19" t="str">
        <f t="shared" si="13"/>
        <v/>
      </c>
      <c r="W92" s="15" t="str">
        <f t="shared" si="9"/>
        <v/>
      </c>
      <c r="X92" s="16" t="str">
        <f t="shared" si="10"/>
        <v/>
      </c>
      <c r="Y92" s="16" t="str">
        <f t="shared" si="11"/>
        <v/>
      </c>
      <c r="Z92" s="16" t="str">
        <f t="shared" si="12"/>
        <v/>
      </c>
    </row>
    <row r="93" spans="1:26" x14ac:dyDescent="0.4">
      <c r="A93" s="140"/>
      <c r="B93" s="158" t="str">
        <f>IFERROR(VLOOKUP(A93,'1. Applicant Roster'!A:C,2,FALSE)&amp;", "&amp;LEFT(VLOOKUP(A93,'1. Applicant Roster'!A:C,3,FALSE),1)&amp;".","Enter valid WISEid")</f>
        <v>Enter valid WISEid</v>
      </c>
      <c r="C93" s="142"/>
      <c r="D93" s="143"/>
      <c r="E93" s="138" t="str">
        <f>IF(C93="Program",IFERROR(INDEX('3. Programs'!B:B,MATCH(D93,'3. Programs'!A:A,0)),"Enter valid program ID"),"")</f>
        <v/>
      </c>
      <c r="F93" s="289" t="str">
        <f>IF(C93="Program",IFERROR(INDEX('3. Programs'!L:L,MATCH(D93,'3. Programs'!A:A,0)),""),"")</f>
        <v/>
      </c>
      <c r="G93" s="97"/>
      <c r="H93" s="82"/>
      <c r="I93" s="291" t="str">
        <f>IFERROR(IF(C93="Program",(IF(OR(F93="Days",F93="Caseload"),1,G93)*H93)/(IF(OR(F93="Days",F93="Caseload"),1,INDEX('3. Programs'!N:N,MATCH(D93,'3. Programs'!A:A,0)))*INDEX('3. Programs'!O:O,MATCH(D93,'3. Programs'!A:A,0))),""),0)</f>
        <v/>
      </c>
      <c r="J93" s="20" t="str">
        <f>IFERROR(IF($C93="Program",ROUNDDOWN(SUMIF('3. Programs'!$A:$A,$D93,'3. Programs'!Q:Q),2)*IFERROR(INDEX('3. Programs'!$O:$O,MATCH($D93,'3. Programs'!$A:$A,0)),0)*$I93,""),0)</f>
        <v/>
      </c>
      <c r="K93" s="15" t="str">
        <f>IFERROR(IF($C93="Program",ROUNDDOWN(SUMIF('3. Programs'!$A:$A,$D93,'3. Programs'!R:R),2)*IFERROR(INDEX('3. Programs'!$O:$O,MATCH($D93,'3. Programs'!$A:$A,0)),0)*$I93,""),0)</f>
        <v/>
      </c>
      <c r="L93" s="15" t="str">
        <f>IFERROR(IF($C93="Program",ROUNDDOWN(SUMIF('3. Programs'!$A:$A,$D93,'3. Programs'!S:S),2)*IFERROR(INDEX('3. Programs'!$O:$O,MATCH($D93,'3. Programs'!$A:$A,0)),0)*$I93,""),0)</f>
        <v/>
      </c>
      <c r="M93" s="17" t="str">
        <f t="shared" si="14"/>
        <v/>
      </c>
      <c r="N93" s="122"/>
      <c r="O93" s="123"/>
      <c r="P93" s="169"/>
      <c r="Q93" s="245"/>
      <c r="R93" s="124"/>
      <c r="S93" s="125"/>
      <c r="T93" s="125"/>
      <c r="U93" s="126"/>
      <c r="V93" s="19" t="str">
        <f t="shared" si="13"/>
        <v/>
      </c>
      <c r="W93" s="15" t="str">
        <f t="shared" si="9"/>
        <v/>
      </c>
      <c r="X93" s="16" t="str">
        <f t="shared" si="10"/>
        <v/>
      </c>
      <c r="Y93" s="16" t="str">
        <f t="shared" si="11"/>
        <v/>
      </c>
      <c r="Z93" s="16" t="str">
        <f t="shared" si="12"/>
        <v/>
      </c>
    </row>
    <row r="94" spans="1:26" x14ac:dyDescent="0.4">
      <c r="A94" s="140"/>
      <c r="B94" s="158" t="str">
        <f>IFERROR(VLOOKUP(A94,'1. Applicant Roster'!A:C,2,FALSE)&amp;", "&amp;LEFT(VLOOKUP(A94,'1. Applicant Roster'!A:C,3,FALSE),1)&amp;".","Enter valid WISEid")</f>
        <v>Enter valid WISEid</v>
      </c>
      <c r="C94" s="142"/>
      <c r="D94" s="143"/>
      <c r="E94" s="138" t="str">
        <f>IF(C94="Program",IFERROR(INDEX('3. Programs'!B:B,MATCH(D94,'3. Programs'!A:A,0)),"Enter valid program ID"),"")</f>
        <v/>
      </c>
      <c r="F94" s="289" t="str">
        <f>IF(C94="Program",IFERROR(INDEX('3. Programs'!L:L,MATCH(D94,'3. Programs'!A:A,0)),""),"")</f>
        <v/>
      </c>
      <c r="G94" s="97"/>
      <c r="H94" s="82"/>
      <c r="I94" s="291" t="str">
        <f>IFERROR(IF(C94="Program",(IF(OR(F94="Days",F94="Caseload"),1,G94)*H94)/(IF(OR(F94="Days",F94="Caseload"),1,INDEX('3. Programs'!N:N,MATCH(D94,'3. Programs'!A:A,0)))*INDEX('3. Programs'!O:O,MATCH(D94,'3. Programs'!A:A,0))),""),0)</f>
        <v/>
      </c>
      <c r="J94" s="20" t="str">
        <f>IFERROR(IF($C94="Program",ROUNDDOWN(SUMIF('3. Programs'!$A:$A,$D94,'3. Programs'!Q:Q),2)*IFERROR(INDEX('3. Programs'!$O:$O,MATCH($D94,'3. Programs'!$A:$A,0)),0)*$I94,""),0)</f>
        <v/>
      </c>
      <c r="K94" s="15" t="str">
        <f>IFERROR(IF($C94="Program",ROUNDDOWN(SUMIF('3. Programs'!$A:$A,$D94,'3. Programs'!R:R),2)*IFERROR(INDEX('3. Programs'!$O:$O,MATCH($D94,'3. Programs'!$A:$A,0)),0)*$I94,""),0)</f>
        <v/>
      </c>
      <c r="L94" s="15" t="str">
        <f>IFERROR(IF($C94="Program",ROUNDDOWN(SUMIF('3. Programs'!$A:$A,$D94,'3. Programs'!S:S),2)*IFERROR(INDEX('3. Programs'!$O:$O,MATCH($D94,'3. Programs'!$A:$A,0)),0)*$I94,""),0)</f>
        <v/>
      </c>
      <c r="M94" s="17" t="str">
        <f t="shared" si="14"/>
        <v/>
      </c>
      <c r="N94" s="122"/>
      <c r="O94" s="123"/>
      <c r="P94" s="169"/>
      <c r="Q94" s="245"/>
      <c r="R94" s="124"/>
      <c r="S94" s="125"/>
      <c r="T94" s="125"/>
      <c r="U94" s="126"/>
      <c r="V94" s="19" t="str">
        <f t="shared" si="13"/>
        <v/>
      </c>
      <c r="W94" s="15" t="str">
        <f t="shared" si="9"/>
        <v/>
      </c>
      <c r="X94" s="16" t="str">
        <f t="shared" si="10"/>
        <v/>
      </c>
      <c r="Y94" s="16" t="str">
        <f t="shared" si="11"/>
        <v/>
      </c>
      <c r="Z94" s="16" t="str">
        <f t="shared" si="12"/>
        <v/>
      </c>
    </row>
    <row r="95" spans="1:26" x14ac:dyDescent="0.4">
      <c r="A95" s="140"/>
      <c r="B95" s="158" t="str">
        <f>IFERROR(VLOOKUP(A95,'1. Applicant Roster'!A:C,2,FALSE)&amp;", "&amp;LEFT(VLOOKUP(A95,'1. Applicant Roster'!A:C,3,FALSE),1)&amp;".","Enter valid WISEid")</f>
        <v>Enter valid WISEid</v>
      </c>
      <c r="C95" s="142"/>
      <c r="D95" s="143"/>
      <c r="E95" s="138" t="str">
        <f>IF(C95="Program",IFERROR(INDEX('3. Programs'!B:B,MATCH(D95,'3. Programs'!A:A,0)),"Enter valid program ID"),"")</f>
        <v/>
      </c>
      <c r="F95" s="289" t="str">
        <f>IF(C95="Program",IFERROR(INDEX('3. Programs'!L:L,MATCH(D95,'3. Programs'!A:A,0)),""),"")</f>
        <v/>
      </c>
      <c r="G95" s="97"/>
      <c r="H95" s="82"/>
      <c r="I95" s="291" t="str">
        <f>IFERROR(IF(C95="Program",(IF(OR(F95="Days",F95="Caseload"),1,G95)*H95)/(IF(OR(F95="Days",F95="Caseload"),1,INDEX('3. Programs'!N:N,MATCH(D95,'3. Programs'!A:A,0)))*INDEX('3. Programs'!O:O,MATCH(D95,'3. Programs'!A:A,0))),""),0)</f>
        <v/>
      </c>
      <c r="J95" s="20" t="str">
        <f>IFERROR(IF($C95="Program",ROUNDDOWN(SUMIF('3. Programs'!$A:$A,$D95,'3. Programs'!Q:Q),2)*IFERROR(INDEX('3. Programs'!$O:$O,MATCH($D95,'3. Programs'!$A:$A,0)),0)*$I95,""),0)</f>
        <v/>
      </c>
      <c r="K95" s="15" t="str">
        <f>IFERROR(IF($C95="Program",ROUNDDOWN(SUMIF('3. Programs'!$A:$A,$D95,'3. Programs'!R:R),2)*IFERROR(INDEX('3. Programs'!$O:$O,MATCH($D95,'3. Programs'!$A:$A,0)),0)*$I95,""),0)</f>
        <v/>
      </c>
      <c r="L95" s="15" t="str">
        <f>IFERROR(IF($C95="Program",ROUNDDOWN(SUMIF('3. Programs'!$A:$A,$D95,'3. Programs'!S:S),2)*IFERROR(INDEX('3. Programs'!$O:$O,MATCH($D95,'3. Programs'!$A:$A,0)),0)*$I95,""),0)</f>
        <v/>
      </c>
      <c r="M95" s="17" t="str">
        <f t="shared" si="14"/>
        <v/>
      </c>
      <c r="N95" s="122"/>
      <c r="O95" s="123"/>
      <c r="P95" s="169"/>
      <c r="Q95" s="245"/>
      <c r="R95" s="124"/>
      <c r="S95" s="125"/>
      <c r="T95" s="125"/>
      <c r="U95" s="126"/>
      <c r="V95" s="19" t="str">
        <f t="shared" si="13"/>
        <v/>
      </c>
      <c r="W95" s="15" t="str">
        <f t="shared" si="9"/>
        <v/>
      </c>
      <c r="X95" s="16" t="str">
        <f t="shared" si="10"/>
        <v/>
      </c>
      <c r="Y95" s="16" t="str">
        <f t="shared" si="11"/>
        <v/>
      </c>
      <c r="Z95" s="16" t="str">
        <f t="shared" si="12"/>
        <v/>
      </c>
    </row>
    <row r="96" spans="1:26" x14ac:dyDescent="0.4">
      <c r="A96" s="140"/>
      <c r="B96" s="158" t="str">
        <f>IFERROR(VLOOKUP(A96,'1. Applicant Roster'!A:C,2,FALSE)&amp;", "&amp;LEFT(VLOOKUP(A96,'1. Applicant Roster'!A:C,3,FALSE),1)&amp;".","Enter valid WISEid")</f>
        <v>Enter valid WISEid</v>
      </c>
      <c r="C96" s="142"/>
      <c r="D96" s="143"/>
      <c r="E96" s="138" t="str">
        <f>IF(C96="Program",IFERROR(INDEX('3. Programs'!B:B,MATCH(D96,'3. Programs'!A:A,0)),"Enter valid program ID"),"")</f>
        <v/>
      </c>
      <c r="F96" s="289" t="str">
        <f>IF(C96="Program",IFERROR(INDEX('3. Programs'!L:L,MATCH(D96,'3. Programs'!A:A,0)),""),"")</f>
        <v/>
      </c>
      <c r="G96" s="97"/>
      <c r="H96" s="82"/>
      <c r="I96" s="291" t="str">
        <f>IFERROR(IF(C96="Program",(IF(OR(F96="Days",F96="Caseload"),1,G96)*H96)/(IF(OR(F96="Days",F96="Caseload"),1,INDEX('3. Programs'!N:N,MATCH(D96,'3. Programs'!A:A,0)))*INDEX('3. Programs'!O:O,MATCH(D96,'3. Programs'!A:A,0))),""),0)</f>
        <v/>
      </c>
      <c r="J96" s="20" t="str">
        <f>IFERROR(IF($C96="Program",ROUNDDOWN(SUMIF('3. Programs'!$A:$A,$D96,'3. Programs'!Q:Q),2)*IFERROR(INDEX('3. Programs'!$O:$O,MATCH($D96,'3. Programs'!$A:$A,0)),0)*$I96,""),0)</f>
        <v/>
      </c>
      <c r="K96" s="15" t="str">
        <f>IFERROR(IF($C96="Program",ROUNDDOWN(SUMIF('3. Programs'!$A:$A,$D96,'3. Programs'!R:R),2)*IFERROR(INDEX('3. Programs'!$O:$O,MATCH($D96,'3. Programs'!$A:$A,0)),0)*$I96,""),0)</f>
        <v/>
      </c>
      <c r="L96" s="15" t="str">
        <f>IFERROR(IF($C96="Program",ROUNDDOWN(SUMIF('3. Programs'!$A:$A,$D96,'3. Programs'!S:S),2)*IFERROR(INDEX('3. Programs'!$O:$O,MATCH($D96,'3. Programs'!$A:$A,0)),0)*$I96,""),0)</f>
        <v/>
      </c>
      <c r="M96" s="17" t="str">
        <f t="shared" si="14"/>
        <v/>
      </c>
      <c r="N96" s="122"/>
      <c r="O96" s="123"/>
      <c r="P96" s="169"/>
      <c r="Q96" s="245"/>
      <c r="R96" s="124"/>
      <c r="S96" s="125"/>
      <c r="T96" s="125"/>
      <c r="U96" s="126"/>
      <c r="V96" s="19" t="str">
        <f t="shared" si="13"/>
        <v/>
      </c>
      <c r="W96" s="15" t="str">
        <f t="shared" si="9"/>
        <v/>
      </c>
      <c r="X96" s="16" t="str">
        <f t="shared" si="10"/>
        <v/>
      </c>
      <c r="Y96" s="16" t="str">
        <f t="shared" si="11"/>
        <v/>
      </c>
      <c r="Z96" s="16" t="str">
        <f t="shared" si="12"/>
        <v/>
      </c>
    </row>
    <row r="97" spans="1:26" x14ac:dyDescent="0.4">
      <c r="A97" s="140"/>
      <c r="B97" s="158" t="str">
        <f>IFERROR(VLOOKUP(A97,'1. Applicant Roster'!A:C,2,FALSE)&amp;", "&amp;LEFT(VLOOKUP(A97,'1. Applicant Roster'!A:C,3,FALSE),1)&amp;".","Enter valid WISEid")</f>
        <v>Enter valid WISEid</v>
      </c>
      <c r="C97" s="142"/>
      <c r="D97" s="143"/>
      <c r="E97" s="138" t="str">
        <f>IF(C97="Program",IFERROR(INDEX('3. Programs'!B:B,MATCH(D97,'3. Programs'!A:A,0)),"Enter valid program ID"),"")</f>
        <v/>
      </c>
      <c r="F97" s="289" t="str">
        <f>IF(C97="Program",IFERROR(INDEX('3. Programs'!L:L,MATCH(D97,'3. Programs'!A:A,0)),""),"")</f>
        <v/>
      </c>
      <c r="G97" s="97"/>
      <c r="H97" s="82"/>
      <c r="I97" s="291" t="str">
        <f>IFERROR(IF(C97="Program",(IF(OR(F97="Days",F97="Caseload"),1,G97)*H97)/(IF(OR(F97="Days",F97="Caseload"),1,INDEX('3. Programs'!N:N,MATCH(D97,'3. Programs'!A:A,0)))*INDEX('3. Programs'!O:O,MATCH(D97,'3. Programs'!A:A,0))),""),0)</f>
        <v/>
      </c>
      <c r="J97" s="20" t="str">
        <f>IFERROR(IF($C97="Program",ROUNDDOWN(SUMIF('3. Programs'!$A:$A,$D97,'3. Programs'!Q:Q),2)*IFERROR(INDEX('3. Programs'!$O:$O,MATCH($D97,'3. Programs'!$A:$A,0)),0)*$I97,""),0)</f>
        <v/>
      </c>
      <c r="K97" s="15" t="str">
        <f>IFERROR(IF($C97="Program",ROUNDDOWN(SUMIF('3. Programs'!$A:$A,$D97,'3. Programs'!R:R),2)*IFERROR(INDEX('3. Programs'!$O:$O,MATCH($D97,'3. Programs'!$A:$A,0)),0)*$I97,""),0)</f>
        <v/>
      </c>
      <c r="L97" s="15" t="str">
        <f>IFERROR(IF($C97="Program",ROUNDDOWN(SUMIF('3. Programs'!$A:$A,$D97,'3. Programs'!S:S),2)*IFERROR(INDEX('3. Programs'!$O:$O,MATCH($D97,'3. Programs'!$A:$A,0)),0)*$I97,""),0)</f>
        <v/>
      </c>
      <c r="M97" s="17" t="str">
        <f t="shared" si="14"/>
        <v/>
      </c>
      <c r="N97" s="122"/>
      <c r="O97" s="123"/>
      <c r="P97" s="169"/>
      <c r="Q97" s="245"/>
      <c r="R97" s="124"/>
      <c r="S97" s="125"/>
      <c r="T97" s="125"/>
      <c r="U97" s="126"/>
      <c r="V97" s="19" t="str">
        <f t="shared" si="13"/>
        <v/>
      </c>
      <c r="W97" s="15" t="str">
        <f t="shared" si="9"/>
        <v/>
      </c>
      <c r="X97" s="16" t="str">
        <f t="shared" si="10"/>
        <v/>
      </c>
      <c r="Y97" s="16" t="str">
        <f t="shared" si="11"/>
        <v/>
      </c>
      <c r="Z97" s="16" t="str">
        <f t="shared" si="12"/>
        <v/>
      </c>
    </row>
    <row r="98" spans="1:26" x14ac:dyDescent="0.4">
      <c r="A98" s="140"/>
      <c r="B98" s="158" t="str">
        <f>IFERROR(VLOOKUP(A98,'1. Applicant Roster'!A:C,2,FALSE)&amp;", "&amp;LEFT(VLOOKUP(A98,'1. Applicant Roster'!A:C,3,FALSE),1)&amp;".","Enter valid WISEid")</f>
        <v>Enter valid WISEid</v>
      </c>
      <c r="C98" s="142"/>
      <c r="D98" s="143"/>
      <c r="E98" s="138" t="str">
        <f>IF(C98="Program",IFERROR(INDEX('3. Programs'!B:B,MATCH(D98,'3. Programs'!A:A,0)),"Enter valid program ID"),"")</f>
        <v/>
      </c>
      <c r="F98" s="289" t="str">
        <f>IF(C98="Program",IFERROR(INDEX('3. Programs'!L:L,MATCH(D98,'3. Programs'!A:A,0)),""),"")</f>
        <v/>
      </c>
      <c r="G98" s="97"/>
      <c r="H98" s="82"/>
      <c r="I98" s="291" t="str">
        <f>IFERROR(IF(C98="Program",(IF(OR(F98="Days",F98="Caseload"),1,G98)*H98)/(IF(OR(F98="Days",F98="Caseload"),1,INDEX('3. Programs'!N:N,MATCH(D98,'3. Programs'!A:A,0)))*INDEX('3. Programs'!O:O,MATCH(D98,'3. Programs'!A:A,0))),""),0)</f>
        <v/>
      </c>
      <c r="J98" s="20" t="str">
        <f>IFERROR(IF($C98="Program",ROUNDDOWN(SUMIF('3. Programs'!$A:$A,$D98,'3. Programs'!Q:Q),2)*IFERROR(INDEX('3. Programs'!$O:$O,MATCH($D98,'3. Programs'!$A:$A,0)),0)*$I98,""),0)</f>
        <v/>
      </c>
      <c r="K98" s="15" t="str">
        <f>IFERROR(IF($C98="Program",ROUNDDOWN(SUMIF('3. Programs'!$A:$A,$D98,'3. Programs'!R:R),2)*IFERROR(INDEX('3. Programs'!$O:$O,MATCH($D98,'3. Programs'!$A:$A,0)),0)*$I98,""),0)</f>
        <v/>
      </c>
      <c r="L98" s="15" t="str">
        <f>IFERROR(IF($C98="Program",ROUNDDOWN(SUMIF('3. Programs'!$A:$A,$D98,'3. Programs'!S:S),2)*IFERROR(INDEX('3. Programs'!$O:$O,MATCH($D98,'3. Programs'!$A:$A,0)),0)*$I98,""),0)</f>
        <v/>
      </c>
      <c r="M98" s="17" t="str">
        <f t="shared" si="14"/>
        <v/>
      </c>
      <c r="N98" s="122"/>
      <c r="O98" s="123"/>
      <c r="P98" s="169"/>
      <c r="Q98" s="245"/>
      <c r="R98" s="124"/>
      <c r="S98" s="125"/>
      <c r="T98" s="125"/>
      <c r="U98" s="126"/>
      <c r="V98" s="19" t="str">
        <f t="shared" si="13"/>
        <v/>
      </c>
      <c r="W98" s="15" t="str">
        <f t="shared" si="9"/>
        <v/>
      </c>
      <c r="X98" s="16" t="str">
        <f t="shared" si="10"/>
        <v/>
      </c>
      <c r="Y98" s="16" t="str">
        <f t="shared" si="11"/>
        <v/>
      </c>
      <c r="Z98" s="16" t="str">
        <f t="shared" si="12"/>
        <v/>
      </c>
    </row>
    <row r="99" spans="1:26" x14ac:dyDescent="0.4">
      <c r="A99" s="140"/>
      <c r="B99" s="158" t="str">
        <f>IFERROR(VLOOKUP(A99,'1. Applicant Roster'!A:C,2,FALSE)&amp;", "&amp;LEFT(VLOOKUP(A99,'1. Applicant Roster'!A:C,3,FALSE),1)&amp;".","Enter valid WISEid")</f>
        <v>Enter valid WISEid</v>
      </c>
      <c r="C99" s="142"/>
      <c r="D99" s="143"/>
      <c r="E99" s="138" t="str">
        <f>IF(C99="Program",IFERROR(INDEX('3. Programs'!B:B,MATCH(D99,'3. Programs'!A:A,0)),"Enter valid program ID"),"")</f>
        <v/>
      </c>
      <c r="F99" s="289" t="str">
        <f>IF(C99="Program",IFERROR(INDEX('3. Programs'!L:L,MATCH(D99,'3. Programs'!A:A,0)),""),"")</f>
        <v/>
      </c>
      <c r="G99" s="97"/>
      <c r="H99" s="82"/>
      <c r="I99" s="291" t="str">
        <f>IFERROR(IF(C99="Program",(IF(OR(F99="Days",F99="Caseload"),1,G99)*H99)/(IF(OR(F99="Days",F99="Caseload"),1,INDEX('3. Programs'!N:N,MATCH(D99,'3. Programs'!A:A,0)))*INDEX('3. Programs'!O:O,MATCH(D99,'3. Programs'!A:A,0))),""),0)</f>
        <v/>
      </c>
      <c r="J99" s="20" t="str">
        <f>IFERROR(IF($C99="Program",ROUNDDOWN(SUMIF('3. Programs'!$A:$A,$D99,'3. Programs'!Q:Q),2)*IFERROR(INDEX('3. Programs'!$O:$O,MATCH($D99,'3. Programs'!$A:$A,0)),0)*$I99,""),0)</f>
        <v/>
      </c>
      <c r="K99" s="15" t="str">
        <f>IFERROR(IF($C99="Program",ROUNDDOWN(SUMIF('3. Programs'!$A:$A,$D99,'3. Programs'!R:R),2)*IFERROR(INDEX('3. Programs'!$O:$O,MATCH($D99,'3. Programs'!$A:$A,0)),0)*$I99,""),0)</f>
        <v/>
      </c>
      <c r="L99" s="15" t="str">
        <f>IFERROR(IF($C99="Program",ROUNDDOWN(SUMIF('3. Programs'!$A:$A,$D99,'3. Programs'!S:S),2)*IFERROR(INDEX('3. Programs'!$O:$O,MATCH($D99,'3. Programs'!$A:$A,0)),0)*$I99,""),0)</f>
        <v/>
      </c>
      <c r="M99" s="17" t="str">
        <f t="shared" si="14"/>
        <v/>
      </c>
      <c r="N99" s="122"/>
      <c r="O99" s="123"/>
      <c r="P99" s="169"/>
      <c r="Q99" s="245"/>
      <c r="R99" s="124"/>
      <c r="S99" s="125"/>
      <c r="T99" s="125"/>
      <c r="U99" s="126"/>
      <c r="V99" s="19" t="str">
        <f t="shared" si="13"/>
        <v/>
      </c>
      <c r="W99" s="15" t="str">
        <f t="shared" si="9"/>
        <v/>
      </c>
      <c r="X99" s="16" t="str">
        <f t="shared" si="10"/>
        <v/>
      </c>
      <c r="Y99" s="16" t="str">
        <f t="shared" si="11"/>
        <v/>
      </c>
      <c r="Z99" s="16" t="str">
        <f t="shared" si="12"/>
        <v/>
      </c>
    </row>
    <row r="100" spans="1:26" x14ac:dyDescent="0.4">
      <c r="A100" s="140"/>
      <c r="B100" s="158" t="str">
        <f>IFERROR(VLOOKUP(A100,'1. Applicant Roster'!A:C,2,FALSE)&amp;", "&amp;LEFT(VLOOKUP(A100,'1. Applicant Roster'!A:C,3,FALSE),1)&amp;".","Enter valid WISEid")</f>
        <v>Enter valid WISEid</v>
      </c>
      <c r="C100" s="142"/>
      <c r="D100" s="143"/>
      <c r="E100" s="138" t="str">
        <f>IF(C100="Program",IFERROR(INDEX('3. Programs'!B:B,MATCH(D100,'3. Programs'!A:A,0)),"Enter valid program ID"),"")</f>
        <v/>
      </c>
      <c r="F100" s="289" t="str">
        <f>IF(C100="Program",IFERROR(INDEX('3. Programs'!L:L,MATCH(D100,'3. Programs'!A:A,0)),""),"")</f>
        <v/>
      </c>
      <c r="G100" s="97"/>
      <c r="H100" s="82"/>
      <c r="I100" s="291" t="str">
        <f>IFERROR(IF(C100="Program",(IF(OR(F100="Days",F100="Caseload"),1,G100)*H100)/(IF(OR(F100="Days",F100="Caseload"),1,INDEX('3. Programs'!N:N,MATCH(D100,'3. Programs'!A:A,0)))*INDEX('3. Programs'!O:O,MATCH(D100,'3. Programs'!A:A,0))),""),0)</f>
        <v/>
      </c>
      <c r="J100" s="20" t="str">
        <f>IFERROR(IF($C100="Program",ROUNDDOWN(SUMIF('3. Programs'!$A:$A,$D100,'3. Programs'!Q:Q),2)*IFERROR(INDEX('3. Programs'!$O:$O,MATCH($D100,'3. Programs'!$A:$A,0)),0)*$I100,""),0)</f>
        <v/>
      </c>
      <c r="K100" s="15" t="str">
        <f>IFERROR(IF($C100="Program",ROUNDDOWN(SUMIF('3. Programs'!$A:$A,$D100,'3. Programs'!R:R),2)*IFERROR(INDEX('3. Programs'!$O:$O,MATCH($D100,'3. Programs'!$A:$A,0)),0)*$I100,""),0)</f>
        <v/>
      </c>
      <c r="L100" s="15" t="str">
        <f>IFERROR(IF($C100="Program",ROUNDDOWN(SUMIF('3. Programs'!$A:$A,$D100,'3. Programs'!S:S),2)*IFERROR(INDEX('3. Programs'!$O:$O,MATCH($D100,'3. Programs'!$A:$A,0)),0)*$I100,""),0)</f>
        <v/>
      </c>
      <c r="M100" s="17" t="str">
        <f t="shared" si="14"/>
        <v/>
      </c>
      <c r="N100" s="122"/>
      <c r="O100" s="123"/>
      <c r="P100" s="169"/>
      <c r="Q100" s="245"/>
      <c r="R100" s="124"/>
      <c r="S100" s="125"/>
      <c r="T100" s="125"/>
      <c r="U100" s="126"/>
      <c r="V100" s="19" t="str">
        <f t="shared" si="13"/>
        <v/>
      </c>
      <c r="W100" s="15" t="str">
        <f t="shared" si="9"/>
        <v/>
      </c>
      <c r="X100" s="16" t="str">
        <f t="shared" si="10"/>
        <v/>
      </c>
      <c r="Y100" s="16" t="str">
        <f t="shared" si="11"/>
        <v/>
      </c>
      <c r="Z100" s="16" t="str">
        <f t="shared" si="12"/>
        <v/>
      </c>
    </row>
    <row r="101" spans="1:26" x14ac:dyDescent="0.4">
      <c r="A101" s="140"/>
      <c r="B101" s="158" t="str">
        <f>IFERROR(VLOOKUP(A101,'1. Applicant Roster'!A:C,2,FALSE)&amp;", "&amp;LEFT(VLOOKUP(A101,'1. Applicant Roster'!A:C,3,FALSE),1)&amp;".","Enter valid WISEid")</f>
        <v>Enter valid WISEid</v>
      </c>
      <c r="C101" s="142"/>
      <c r="D101" s="143"/>
      <c r="E101" s="138" t="str">
        <f>IF(C101="Program",IFERROR(INDEX('3. Programs'!B:B,MATCH(D101,'3. Programs'!A:A,0)),"Enter valid program ID"),"")</f>
        <v/>
      </c>
      <c r="F101" s="289" t="str">
        <f>IF(C101="Program",IFERROR(INDEX('3. Programs'!L:L,MATCH(D101,'3. Programs'!A:A,0)),""),"")</f>
        <v/>
      </c>
      <c r="G101" s="97"/>
      <c r="H101" s="82"/>
      <c r="I101" s="291" t="str">
        <f>IFERROR(IF(C101="Program",(IF(OR(F101="Days",F101="Caseload"),1,G101)*H101)/(IF(OR(F101="Days",F101="Caseload"),1,INDEX('3. Programs'!N:N,MATCH(D101,'3. Programs'!A:A,0)))*INDEX('3. Programs'!O:O,MATCH(D101,'3. Programs'!A:A,0))),""),0)</f>
        <v/>
      </c>
      <c r="J101" s="20" t="str">
        <f>IFERROR(IF($C101="Program",ROUNDDOWN(SUMIF('3. Programs'!$A:$A,$D101,'3. Programs'!Q:Q),2)*IFERROR(INDEX('3. Programs'!$O:$O,MATCH($D101,'3. Programs'!$A:$A,0)),0)*$I101,""),0)</f>
        <v/>
      </c>
      <c r="K101" s="15" t="str">
        <f>IFERROR(IF($C101="Program",ROUNDDOWN(SUMIF('3. Programs'!$A:$A,$D101,'3. Programs'!R:R),2)*IFERROR(INDEX('3. Programs'!$O:$O,MATCH($D101,'3. Programs'!$A:$A,0)),0)*$I101,""),0)</f>
        <v/>
      </c>
      <c r="L101" s="15" t="str">
        <f>IFERROR(IF($C101="Program",ROUNDDOWN(SUMIF('3. Programs'!$A:$A,$D101,'3. Programs'!S:S),2)*IFERROR(INDEX('3. Programs'!$O:$O,MATCH($D101,'3. Programs'!$A:$A,0)),0)*$I101,""),0)</f>
        <v/>
      </c>
      <c r="M101" s="17" t="str">
        <f t="shared" si="14"/>
        <v/>
      </c>
      <c r="N101" s="122"/>
      <c r="O101" s="123"/>
      <c r="P101" s="169"/>
      <c r="Q101" s="245"/>
      <c r="R101" s="124"/>
      <c r="S101" s="125"/>
      <c r="T101" s="125"/>
      <c r="U101" s="126"/>
      <c r="V101" s="19" t="str">
        <f t="shared" si="13"/>
        <v/>
      </c>
      <c r="W101" s="15" t="str">
        <f t="shared" si="9"/>
        <v/>
      </c>
      <c r="X101" s="16" t="str">
        <f t="shared" si="10"/>
        <v/>
      </c>
      <c r="Y101" s="16" t="str">
        <f t="shared" si="11"/>
        <v/>
      </c>
      <c r="Z101" s="16" t="str">
        <f t="shared" si="12"/>
        <v/>
      </c>
    </row>
    <row r="102" spans="1:26" x14ac:dyDescent="0.4">
      <c r="A102" s="140"/>
      <c r="B102" s="158" t="str">
        <f>IFERROR(VLOOKUP(A102,'1. Applicant Roster'!A:C,2,FALSE)&amp;", "&amp;LEFT(VLOOKUP(A102,'1. Applicant Roster'!A:C,3,FALSE),1)&amp;".","Enter valid WISEid")</f>
        <v>Enter valid WISEid</v>
      </c>
      <c r="C102" s="142"/>
      <c r="D102" s="143"/>
      <c r="E102" s="138" t="str">
        <f>IF(C102="Program",IFERROR(INDEX('3. Programs'!B:B,MATCH(D102,'3. Programs'!A:A,0)),"Enter valid program ID"),"")</f>
        <v/>
      </c>
      <c r="F102" s="289" t="str">
        <f>IF(C102="Program",IFERROR(INDEX('3. Programs'!L:L,MATCH(D102,'3. Programs'!A:A,0)),""),"")</f>
        <v/>
      </c>
      <c r="G102" s="97"/>
      <c r="H102" s="82"/>
      <c r="I102" s="291" t="str">
        <f>IFERROR(IF(C102="Program",(IF(OR(F102="Days",F102="Caseload"),1,G102)*H102)/(IF(OR(F102="Days",F102="Caseload"),1,INDEX('3. Programs'!N:N,MATCH(D102,'3. Programs'!A:A,0)))*INDEX('3. Programs'!O:O,MATCH(D102,'3. Programs'!A:A,0))),""),0)</f>
        <v/>
      </c>
      <c r="J102" s="20" t="str">
        <f>IFERROR(IF($C102="Program",ROUNDDOWN(SUMIF('3. Programs'!$A:$A,$D102,'3. Programs'!Q:Q),2)*IFERROR(INDEX('3. Programs'!$O:$O,MATCH($D102,'3. Programs'!$A:$A,0)),0)*$I102,""),0)</f>
        <v/>
      </c>
      <c r="K102" s="15" t="str">
        <f>IFERROR(IF($C102="Program",ROUNDDOWN(SUMIF('3. Programs'!$A:$A,$D102,'3. Programs'!R:R),2)*IFERROR(INDEX('3. Programs'!$O:$O,MATCH($D102,'3. Programs'!$A:$A,0)),0)*$I102,""),0)</f>
        <v/>
      </c>
      <c r="L102" s="15" t="str">
        <f>IFERROR(IF($C102="Program",ROUNDDOWN(SUMIF('3. Programs'!$A:$A,$D102,'3. Programs'!S:S),2)*IFERROR(INDEX('3. Programs'!$O:$O,MATCH($D102,'3. Programs'!$A:$A,0)),0)*$I102,""),0)</f>
        <v/>
      </c>
      <c r="M102" s="17" t="str">
        <f t="shared" si="14"/>
        <v/>
      </c>
      <c r="N102" s="122"/>
      <c r="O102" s="123"/>
      <c r="P102" s="169"/>
      <c r="Q102" s="245"/>
      <c r="R102" s="124"/>
      <c r="S102" s="125"/>
      <c r="T102" s="125"/>
      <c r="U102" s="126"/>
      <c r="V102" s="19" t="str">
        <f t="shared" si="13"/>
        <v/>
      </c>
      <c r="W102" s="15" t="str">
        <f t="shared" si="9"/>
        <v/>
      </c>
      <c r="X102" s="16" t="str">
        <f t="shared" si="10"/>
        <v/>
      </c>
      <c r="Y102" s="16" t="str">
        <f t="shared" si="11"/>
        <v/>
      </c>
      <c r="Z102" s="16" t="str">
        <f t="shared" si="12"/>
        <v/>
      </c>
    </row>
    <row r="103" spans="1:26" x14ac:dyDescent="0.4">
      <c r="A103" s="140"/>
      <c r="B103" s="158" t="str">
        <f>IFERROR(VLOOKUP(A103,'1. Applicant Roster'!A:C,2,FALSE)&amp;", "&amp;LEFT(VLOOKUP(A103,'1. Applicant Roster'!A:C,3,FALSE),1)&amp;".","Enter valid WISEid")</f>
        <v>Enter valid WISEid</v>
      </c>
      <c r="C103" s="142"/>
      <c r="D103" s="143"/>
      <c r="E103" s="138" t="str">
        <f>IF(C103="Program",IFERROR(INDEX('3. Programs'!B:B,MATCH(D103,'3. Programs'!A:A,0)),"Enter valid program ID"),"")</f>
        <v/>
      </c>
      <c r="F103" s="289" t="str">
        <f>IF(C103="Program",IFERROR(INDEX('3. Programs'!L:L,MATCH(D103,'3. Programs'!A:A,0)),""),"")</f>
        <v/>
      </c>
      <c r="G103" s="97"/>
      <c r="H103" s="82"/>
      <c r="I103" s="291" t="str">
        <f>IFERROR(IF(C103="Program",(IF(OR(F103="Days",F103="Caseload"),1,G103)*H103)/(IF(OR(F103="Days",F103="Caseload"),1,INDEX('3. Programs'!N:N,MATCH(D103,'3. Programs'!A:A,0)))*INDEX('3. Programs'!O:O,MATCH(D103,'3. Programs'!A:A,0))),""),0)</f>
        <v/>
      </c>
      <c r="J103" s="20" t="str">
        <f>IFERROR(IF($C103="Program",ROUNDDOWN(SUMIF('3. Programs'!$A:$A,$D103,'3. Programs'!Q:Q),2)*IFERROR(INDEX('3. Programs'!$O:$O,MATCH($D103,'3. Programs'!$A:$A,0)),0)*$I103,""),0)</f>
        <v/>
      </c>
      <c r="K103" s="15" t="str">
        <f>IFERROR(IF($C103="Program",ROUNDDOWN(SUMIF('3. Programs'!$A:$A,$D103,'3. Programs'!R:R),2)*IFERROR(INDEX('3. Programs'!$O:$O,MATCH($D103,'3. Programs'!$A:$A,0)),0)*$I103,""),0)</f>
        <v/>
      </c>
      <c r="L103" s="15" t="str">
        <f>IFERROR(IF($C103="Program",ROUNDDOWN(SUMIF('3. Programs'!$A:$A,$D103,'3. Programs'!S:S),2)*IFERROR(INDEX('3. Programs'!$O:$O,MATCH($D103,'3. Programs'!$A:$A,0)),0)*$I103,""),0)</f>
        <v/>
      </c>
      <c r="M103" s="17" t="str">
        <f t="shared" si="14"/>
        <v/>
      </c>
      <c r="N103" s="122"/>
      <c r="O103" s="123"/>
      <c r="P103" s="169"/>
      <c r="Q103" s="245"/>
      <c r="R103" s="124"/>
      <c r="S103" s="125"/>
      <c r="T103" s="125"/>
      <c r="U103" s="126"/>
      <c r="V103" s="19" t="str">
        <f t="shared" si="13"/>
        <v/>
      </c>
      <c r="W103" s="15" t="str">
        <f t="shared" si="9"/>
        <v/>
      </c>
      <c r="X103" s="16" t="str">
        <f t="shared" si="10"/>
        <v/>
      </c>
      <c r="Y103" s="16" t="str">
        <f t="shared" si="11"/>
        <v/>
      </c>
      <c r="Z103" s="16" t="str">
        <f t="shared" si="12"/>
        <v/>
      </c>
    </row>
    <row r="104" spans="1:26" x14ac:dyDescent="0.4">
      <c r="A104" s="140"/>
      <c r="B104" s="158" t="str">
        <f>IFERROR(VLOOKUP(A104,'1. Applicant Roster'!A:C,2,FALSE)&amp;", "&amp;LEFT(VLOOKUP(A104,'1. Applicant Roster'!A:C,3,FALSE),1)&amp;".","Enter valid WISEid")</f>
        <v>Enter valid WISEid</v>
      </c>
      <c r="C104" s="142"/>
      <c r="D104" s="143"/>
      <c r="E104" s="138" t="str">
        <f>IF(C104="Program",IFERROR(INDEX('3. Programs'!B:B,MATCH(D104,'3. Programs'!A:A,0)),"Enter valid program ID"),"")</f>
        <v/>
      </c>
      <c r="F104" s="289" t="str">
        <f>IF(C104="Program",IFERROR(INDEX('3. Programs'!L:L,MATCH(D104,'3. Programs'!A:A,0)),""),"")</f>
        <v/>
      </c>
      <c r="G104" s="97"/>
      <c r="H104" s="82"/>
      <c r="I104" s="291" t="str">
        <f>IFERROR(IF(C104="Program",(IF(OR(F104="Days",F104="Caseload"),1,G104)*H104)/(IF(OR(F104="Days",F104="Caseload"),1,INDEX('3. Programs'!N:N,MATCH(D104,'3. Programs'!A:A,0)))*INDEX('3. Programs'!O:O,MATCH(D104,'3. Programs'!A:A,0))),""),0)</f>
        <v/>
      </c>
      <c r="J104" s="20" t="str">
        <f>IFERROR(IF($C104="Program",ROUNDDOWN(SUMIF('3. Programs'!$A:$A,$D104,'3. Programs'!Q:Q),2)*IFERROR(INDEX('3. Programs'!$O:$O,MATCH($D104,'3. Programs'!$A:$A,0)),0)*$I104,""),0)</f>
        <v/>
      </c>
      <c r="K104" s="15" t="str">
        <f>IFERROR(IF($C104="Program",ROUNDDOWN(SUMIF('3. Programs'!$A:$A,$D104,'3. Programs'!R:R),2)*IFERROR(INDEX('3. Programs'!$O:$O,MATCH($D104,'3. Programs'!$A:$A,0)),0)*$I104,""),0)</f>
        <v/>
      </c>
      <c r="L104" s="15" t="str">
        <f>IFERROR(IF($C104="Program",ROUNDDOWN(SUMIF('3. Programs'!$A:$A,$D104,'3. Programs'!S:S),2)*IFERROR(INDEX('3. Programs'!$O:$O,MATCH($D104,'3. Programs'!$A:$A,0)),0)*$I104,""),0)</f>
        <v/>
      </c>
      <c r="M104" s="17" t="str">
        <f t="shared" si="14"/>
        <v/>
      </c>
      <c r="N104" s="122"/>
      <c r="O104" s="123"/>
      <c r="P104" s="169"/>
      <c r="Q104" s="245"/>
      <c r="R104" s="124"/>
      <c r="S104" s="125"/>
      <c r="T104" s="125"/>
      <c r="U104" s="126"/>
      <c r="V104" s="19" t="str">
        <f t="shared" si="13"/>
        <v/>
      </c>
      <c r="W104" s="15" t="str">
        <f t="shared" si="9"/>
        <v/>
      </c>
      <c r="X104" s="16" t="str">
        <f t="shared" si="10"/>
        <v/>
      </c>
      <c r="Y104" s="16" t="str">
        <f t="shared" si="11"/>
        <v/>
      </c>
      <c r="Z104" s="16" t="str">
        <f t="shared" si="12"/>
        <v/>
      </c>
    </row>
    <row r="105" spans="1:26" x14ac:dyDescent="0.4">
      <c r="A105" s="140"/>
      <c r="B105" s="158" t="str">
        <f>IFERROR(VLOOKUP(A105,'1. Applicant Roster'!A:C,2,FALSE)&amp;", "&amp;LEFT(VLOOKUP(A105,'1. Applicant Roster'!A:C,3,FALSE),1)&amp;".","Enter valid WISEid")</f>
        <v>Enter valid WISEid</v>
      </c>
      <c r="C105" s="142"/>
      <c r="D105" s="143"/>
      <c r="E105" s="138" t="str">
        <f>IF(C105="Program",IFERROR(INDEX('3. Programs'!B:B,MATCH(D105,'3. Programs'!A:A,0)),"Enter valid program ID"),"")</f>
        <v/>
      </c>
      <c r="F105" s="289" t="str">
        <f>IF(C105="Program",IFERROR(INDEX('3. Programs'!L:L,MATCH(D105,'3. Programs'!A:A,0)),""),"")</f>
        <v/>
      </c>
      <c r="G105" s="97"/>
      <c r="H105" s="82"/>
      <c r="I105" s="291" t="str">
        <f>IFERROR(IF(C105="Program",(IF(OR(F105="Days",F105="Caseload"),1,G105)*H105)/(IF(OR(F105="Days",F105="Caseload"),1,INDEX('3. Programs'!N:N,MATCH(D105,'3. Programs'!A:A,0)))*INDEX('3. Programs'!O:O,MATCH(D105,'3. Programs'!A:A,0))),""),0)</f>
        <v/>
      </c>
      <c r="J105" s="20" t="str">
        <f>IFERROR(IF($C105="Program",ROUNDDOWN(SUMIF('3. Programs'!$A:$A,$D105,'3. Programs'!Q:Q),2)*IFERROR(INDEX('3. Programs'!$O:$O,MATCH($D105,'3. Programs'!$A:$A,0)),0)*$I105,""),0)</f>
        <v/>
      </c>
      <c r="K105" s="15" t="str">
        <f>IFERROR(IF($C105="Program",ROUNDDOWN(SUMIF('3. Programs'!$A:$A,$D105,'3. Programs'!R:R),2)*IFERROR(INDEX('3. Programs'!$O:$O,MATCH($D105,'3. Programs'!$A:$A,0)),0)*$I105,""),0)</f>
        <v/>
      </c>
      <c r="L105" s="15" t="str">
        <f>IFERROR(IF($C105="Program",ROUNDDOWN(SUMIF('3. Programs'!$A:$A,$D105,'3. Programs'!S:S),2)*IFERROR(INDEX('3. Programs'!$O:$O,MATCH($D105,'3. Programs'!$A:$A,0)),0)*$I105,""),0)</f>
        <v/>
      </c>
      <c r="M105" s="17" t="str">
        <f t="shared" si="14"/>
        <v/>
      </c>
      <c r="N105" s="122"/>
      <c r="O105" s="123"/>
      <c r="P105" s="169"/>
      <c r="Q105" s="245"/>
      <c r="R105" s="124"/>
      <c r="S105" s="125"/>
      <c r="T105" s="125"/>
      <c r="U105" s="126"/>
      <c r="V105" s="19" t="str">
        <f t="shared" si="13"/>
        <v/>
      </c>
      <c r="W105" s="15" t="str">
        <f t="shared" si="9"/>
        <v/>
      </c>
      <c r="X105" s="16" t="str">
        <f t="shared" si="10"/>
        <v/>
      </c>
      <c r="Y105" s="16" t="str">
        <f t="shared" si="11"/>
        <v/>
      </c>
      <c r="Z105" s="16" t="str">
        <f t="shared" si="12"/>
        <v/>
      </c>
    </row>
    <row r="106" spans="1:26" x14ac:dyDescent="0.4">
      <c r="A106" s="140"/>
      <c r="B106" s="158" t="str">
        <f>IFERROR(VLOOKUP(A106,'1. Applicant Roster'!A:C,2,FALSE)&amp;", "&amp;LEFT(VLOOKUP(A106,'1. Applicant Roster'!A:C,3,FALSE),1)&amp;".","Enter valid WISEid")</f>
        <v>Enter valid WISEid</v>
      </c>
      <c r="C106" s="142"/>
      <c r="D106" s="143"/>
      <c r="E106" s="138" t="str">
        <f>IF(C106="Program",IFERROR(INDEX('3. Programs'!B:B,MATCH(D106,'3. Programs'!A:A,0)),"Enter valid program ID"),"")</f>
        <v/>
      </c>
      <c r="F106" s="289" t="str">
        <f>IF(C106="Program",IFERROR(INDEX('3. Programs'!L:L,MATCH(D106,'3. Programs'!A:A,0)),""),"")</f>
        <v/>
      </c>
      <c r="G106" s="97"/>
      <c r="H106" s="82"/>
      <c r="I106" s="291" t="str">
        <f>IFERROR(IF(C106="Program",(IF(OR(F106="Days",F106="Caseload"),1,G106)*H106)/(IF(OR(F106="Days",F106="Caseload"),1,INDEX('3. Programs'!N:N,MATCH(D106,'3. Programs'!A:A,0)))*INDEX('3. Programs'!O:O,MATCH(D106,'3. Programs'!A:A,0))),""),0)</f>
        <v/>
      </c>
      <c r="J106" s="20" t="str">
        <f>IFERROR(IF($C106="Program",ROUNDDOWN(SUMIF('3. Programs'!$A:$A,$D106,'3. Programs'!Q:Q),2)*IFERROR(INDEX('3. Programs'!$O:$O,MATCH($D106,'3. Programs'!$A:$A,0)),0)*$I106,""),0)</f>
        <v/>
      </c>
      <c r="K106" s="15" t="str">
        <f>IFERROR(IF($C106="Program",ROUNDDOWN(SUMIF('3. Programs'!$A:$A,$D106,'3. Programs'!R:R),2)*IFERROR(INDEX('3. Programs'!$O:$O,MATCH($D106,'3. Programs'!$A:$A,0)),0)*$I106,""),0)</f>
        <v/>
      </c>
      <c r="L106" s="15" t="str">
        <f>IFERROR(IF($C106="Program",ROUNDDOWN(SUMIF('3. Programs'!$A:$A,$D106,'3. Programs'!S:S),2)*IFERROR(INDEX('3. Programs'!$O:$O,MATCH($D106,'3. Programs'!$A:$A,0)),0)*$I106,""),0)</f>
        <v/>
      </c>
      <c r="M106" s="17" t="str">
        <f t="shared" si="14"/>
        <v/>
      </c>
      <c r="N106" s="122"/>
      <c r="O106" s="123"/>
      <c r="P106" s="169"/>
      <c r="Q106" s="245"/>
      <c r="R106" s="124"/>
      <c r="S106" s="125"/>
      <c r="T106" s="125"/>
      <c r="U106" s="126"/>
      <c r="V106" s="19" t="str">
        <f t="shared" si="13"/>
        <v/>
      </c>
      <c r="W106" s="15" t="str">
        <f t="shared" si="9"/>
        <v/>
      </c>
      <c r="X106" s="16" t="str">
        <f t="shared" si="10"/>
        <v/>
      </c>
      <c r="Y106" s="16" t="str">
        <f t="shared" si="11"/>
        <v/>
      </c>
      <c r="Z106" s="16" t="str">
        <f t="shared" si="12"/>
        <v/>
      </c>
    </row>
    <row r="107" spans="1:26" x14ac:dyDescent="0.4">
      <c r="A107" s="140"/>
      <c r="B107" s="158" t="str">
        <f>IFERROR(VLOOKUP(A107,'1. Applicant Roster'!A:C,2,FALSE)&amp;", "&amp;LEFT(VLOOKUP(A107,'1. Applicant Roster'!A:C,3,FALSE),1)&amp;".","Enter valid WISEid")</f>
        <v>Enter valid WISEid</v>
      </c>
      <c r="C107" s="142"/>
      <c r="D107" s="143"/>
      <c r="E107" s="138" t="str">
        <f>IF(C107="Program",IFERROR(INDEX('3. Programs'!B:B,MATCH(D107,'3. Programs'!A:A,0)),"Enter valid program ID"),"")</f>
        <v/>
      </c>
      <c r="F107" s="289" t="str">
        <f>IF(C107="Program",IFERROR(INDEX('3. Programs'!L:L,MATCH(D107,'3. Programs'!A:A,0)),""),"")</f>
        <v/>
      </c>
      <c r="G107" s="97"/>
      <c r="H107" s="82"/>
      <c r="I107" s="291" t="str">
        <f>IFERROR(IF(C107="Program",(IF(OR(F107="Days",F107="Caseload"),1,G107)*H107)/(IF(OR(F107="Days",F107="Caseload"),1,INDEX('3. Programs'!N:N,MATCH(D107,'3. Programs'!A:A,0)))*INDEX('3. Programs'!O:O,MATCH(D107,'3. Programs'!A:A,0))),""),0)</f>
        <v/>
      </c>
      <c r="J107" s="20" t="str">
        <f>IFERROR(IF($C107="Program",ROUNDDOWN(SUMIF('3. Programs'!$A:$A,$D107,'3. Programs'!Q:Q),2)*IFERROR(INDEX('3. Programs'!$O:$O,MATCH($D107,'3. Programs'!$A:$A,0)),0)*$I107,""),0)</f>
        <v/>
      </c>
      <c r="K107" s="15" t="str">
        <f>IFERROR(IF($C107="Program",ROUNDDOWN(SUMIF('3. Programs'!$A:$A,$D107,'3. Programs'!R:R),2)*IFERROR(INDEX('3. Programs'!$O:$O,MATCH($D107,'3. Programs'!$A:$A,0)),0)*$I107,""),0)</f>
        <v/>
      </c>
      <c r="L107" s="15" t="str">
        <f>IFERROR(IF($C107="Program",ROUNDDOWN(SUMIF('3. Programs'!$A:$A,$D107,'3. Programs'!S:S),2)*IFERROR(INDEX('3. Programs'!$O:$O,MATCH($D107,'3. Programs'!$A:$A,0)),0)*$I107,""),0)</f>
        <v/>
      </c>
      <c r="M107" s="17" t="str">
        <f t="shared" si="14"/>
        <v/>
      </c>
      <c r="N107" s="122"/>
      <c r="O107" s="123"/>
      <c r="P107" s="169"/>
      <c r="Q107" s="245"/>
      <c r="R107" s="124"/>
      <c r="S107" s="125"/>
      <c r="T107" s="125"/>
      <c r="U107" s="126"/>
      <c r="V107" s="19" t="str">
        <f t="shared" si="13"/>
        <v/>
      </c>
      <c r="W107" s="15" t="str">
        <f t="shared" si="9"/>
        <v/>
      </c>
      <c r="X107" s="16" t="str">
        <f t="shared" si="10"/>
        <v/>
      </c>
      <c r="Y107" s="16" t="str">
        <f t="shared" si="11"/>
        <v/>
      </c>
      <c r="Z107" s="16" t="str">
        <f t="shared" si="12"/>
        <v/>
      </c>
    </row>
    <row r="108" spans="1:26" x14ac:dyDescent="0.4">
      <c r="A108" s="140"/>
      <c r="B108" s="158" t="str">
        <f>IFERROR(VLOOKUP(A108,'1. Applicant Roster'!A:C,2,FALSE)&amp;", "&amp;LEFT(VLOOKUP(A108,'1. Applicant Roster'!A:C,3,FALSE),1)&amp;".","Enter valid WISEid")</f>
        <v>Enter valid WISEid</v>
      </c>
      <c r="C108" s="142"/>
      <c r="D108" s="143"/>
      <c r="E108" s="138" t="str">
        <f>IF(C108="Program",IFERROR(INDEX('3. Programs'!B:B,MATCH(D108,'3. Programs'!A:A,0)),"Enter valid program ID"),"")</f>
        <v/>
      </c>
      <c r="F108" s="289" t="str">
        <f>IF(C108="Program",IFERROR(INDEX('3. Programs'!L:L,MATCH(D108,'3. Programs'!A:A,0)),""),"")</f>
        <v/>
      </c>
      <c r="G108" s="97"/>
      <c r="H108" s="82"/>
      <c r="I108" s="291" t="str">
        <f>IFERROR(IF(C108="Program",(IF(OR(F108="Days",F108="Caseload"),1,G108)*H108)/(IF(OR(F108="Days",F108="Caseload"),1,INDEX('3. Programs'!N:N,MATCH(D108,'3. Programs'!A:A,0)))*INDEX('3. Programs'!O:O,MATCH(D108,'3. Programs'!A:A,0))),""),0)</f>
        <v/>
      </c>
      <c r="J108" s="20" t="str">
        <f>IFERROR(IF($C108="Program",ROUNDDOWN(SUMIF('3. Programs'!$A:$A,$D108,'3. Programs'!Q:Q),2)*IFERROR(INDEX('3. Programs'!$O:$O,MATCH($D108,'3. Programs'!$A:$A,0)),0)*$I108,""),0)</f>
        <v/>
      </c>
      <c r="K108" s="15" t="str">
        <f>IFERROR(IF($C108="Program",ROUNDDOWN(SUMIF('3. Programs'!$A:$A,$D108,'3. Programs'!R:R),2)*IFERROR(INDEX('3. Programs'!$O:$O,MATCH($D108,'3. Programs'!$A:$A,0)),0)*$I108,""),0)</f>
        <v/>
      </c>
      <c r="L108" s="15" t="str">
        <f>IFERROR(IF($C108="Program",ROUNDDOWN(SUMIF('3. Programs'!$A:$A,$D108,'3. Programs'!S:S),2)*IFERROR(INDEX('3. Programs'!$O:$O,MATCH($D108,'3. Programs'!$A:$A,0)),0)*$I108,""),0)</f>
        <v/>
      </c>
      <c r="M108" s="17" t="str">
        <f t="shared" si="14"/>
        <v/>
      </c>
      <c r="N108" s="122"/>
      <c r="O108" s="123"/>
      <c r="P108" s="169"/>
      <c r="Q108" s="245"/>
      <c r="R108" s="124"/>
      <c r="S108" s="125"/>
      <c r="T108" s="125"/>
      <c r="U108" s="126"/>
      <c r="V108" s="19" t="str">
        <f t="shared" si="13"/>
        <v/>
      </c>
      <c r="W108" s="15" t="str">
        <f t="shared" si="9"/>
        <v/>
      </c>
      <c r="X108" s="16" t="str">
        <f t="shared" si="10"/>
        <v/>
      </c>
      <c r="Y108" s="16" t="str">
        <f t="shared" si="11"/>
        <v/>
      </c>
      <c r="Z108" s="16" t="str">
        <f t="shared" si="12"/>
        <v/>
      </c>
    </row>
    <row r="109" spans="1:26" x14ac:dyDescent="0.4">
      <c r="A109" s="140"/>
      <c r="B109" s="158" t="str">
        <f>IFERROR(VLOOKUP(A109,'1. Applicant Roster'!A:C,2,FALSE)&amp;", "&amp;LEFT(VLOOKUP(A109,'1. Applicant Roster'!A:C,3,FALSE),1)&amp;".","Enter valid WISEid")</f>
        <v>Enter valid WISEid</v>
      </c>
      <c r="C109" s="142"/>
      <c r="D109" s="143"/>
      <c r="E109" s="138" t="str">
        <f>IF(C109="Program",IFERROR(INDEX('3. Programs'!B:B,MATCH(D109,'3. Programs'!A:A,0)),"Enter valid program ID"),"")</f>
        <v/>
      </c>
      <c r="F109" s="289" t="str">
        <f>IF(C109="Program",IFERROR(INDEX('3. Programs'!L:L,MATCH(D109,'3. Programs'!A:A,0)),""),"")</f>
        <v/>
      </c>
      <c r="G109" s="97"/>
      <c r="H109" s="82"/>
      <c r="I109" s="291" t="str">
        <f>IFERROR(IF(C109="Program",(IF(OR(F109="Days",F109="Caseload"),1,G109)*H109)/(IF(OR(F109="Days",F109="Caseload"),1,INDEX('3. Programs'!N:N,MATCH(D109,'3. Programs'!A:A,0)))*INDEX('3. Programs'!O:O,MATCH(D109,'3. Programs'!A:A,0))),""),0)</f>
        <v/>
      </c>
      <c r="J109" s="20" t="str">
        <f>IFERROR(IF($C109="Program",ROUNDDOWN(SUMIF('3. Programs'!$A:$A,$D109,'3. Programs'!Q:Q),2)*IFERROR(INDEX('3. Programs'!$O:$O,MATCH($D109,'3. Programs'!$A:$A,0)),0)*$I109,""),0)</f>
        <v/>
      </c>
      <c r="K109" s="15" t="str">
        <f>IFERROR(IF($C109="Program",ROUNDDOWN(SUMIF('3. Programs'!$A:$A,$D109,'3. Programs'!R:R),2)*IFERROR(INDEX('3. Programs'!$O:$O,MATCH($D109,'3. Programs'!$A:$A,0)),0)*$I109,""),0)</f>
        <v/>
      </c>
      <c r="L109" s="15" t="str">
        <f>IFERROR(IF($C109="Program",ROUNDDOWN(SUMIF('3. Programs'!$A:$A,$D109,'3. Programs'!S:S),2)*IFERROR(INDEX('3. Programs'!$O:$O,MATCH($D109,'3. Programs'!$A:$A,0)),0)*$I109,""),0)</f>
        <v/>
      </c>
      <c r="M109" s="17" t="str">
        <f t="shared" si="14"/>
        <v/>
      </c>
      <c r="N109" s="122"/>
      <c r="O109" s="123"/>
      <c r="P109" s="169"/>
      <c r="Q109" s="245"/>
      <c r="R109" s="124"/>
      <c r="S109" s="125"/>
      <c r="T109" s="125"/>
      <c r="U109" s="126"/>
      <c r="V109" s="19" t="str">
        <f t="shared" si="13"/>
        <v/>
      </c>
      <c r="W109" s="15" t="str">
        <f t="shared" si="9"/>
        <v/>
      </c>
      <c r="X109" s="16" t="str">
        <f t="shared" si="10"/>
        <v/>
      </c>
      <c r="Y109" s="16" t="str">
        <f t="shared" si="11"/>
        <v/>
      </c>
      <c r="Z109" s="16" t="str">
        <f t="shared" si="12"/>
        <v/>
      </c>
    </row>
    <row r="110" spans="1:26" x14ac:dyDescent="0.4">
      <c r="A110" s="140"/>
      <c r="B110" s="158" t="str">
        <f>IFERROR(VLOOKUP(A110,'1. Applicant Roster'!A:C,2,FALSE)&amp;", "&amp;LEFT(VLOOKUP(A110,'1. Applicant Roster'!A:C,3,FALSE),1)&amp;".","Enter valid WISEid")</f>
        <v>Enter valid WISEid</v>
      </c>
      <c r="C110" s="142"/>
      <c r="D110" s="143"/>
      <c r="E110" s="138" t="str">
        <f>IF(C110="Program",IFERROR(INDEX('3. Programs'!B:B,MATCH(D110,'3. Programs'!A:A,0)),"Enter valid program ID"),"")</f>
        <v/>
      </c>
      <c r="F110" s="289" t="str">
        <f>IF(C110="Program",IFERROR(INDEX('3. Programs'!L:L,MATCH(D110,'3. Programs'!A:A,0)),""),"")</f>
        <v/>
      </c>
      <c r="G110" s="97"/>
      <c r="H110" s="82"/>
      <c r="I110" s="291" t="str">
        <f>IFERROR(IF(C110="Program",(IF(OR(F110="Days",F110="Caseload"),1,G110)*H110)/(IF(OR(F110="Days",F110="Caseload"),1,INDEX('3. Programs'!N:N,MATCH(D110,'3. Programs'!A:A,0)))*INDEX('3. Programs'!O:O,MATCH(D110,'3. Programs'!A:A,0))),""),0)</f>
        <v/>
      </c>
      <c r="J110" s="20" t="str">
        <f>IFERROR(IF($C110="Program",ROUNDDOWN(SUMIF('3. Programs'!$A:$A,$D110,'3. Programs'!Q:Q),2)*IFERROR(INDEX('3. Programs'!$O:$O,MATCH($D110,'3. Programs'!$A:$A,0)),0)*$I110,""),0)</f>
        <v/>
      </c>
      <c r="K110" s="15" t="str">
        <f>IFERROR(IF($C110="Program",ROUNDDOWN(SUMIF('3. Programs'!$A:$A,$D110,'3. Programs'!R:R),2)*IFERROR(INDEX('3. Programs'!$O:$O,MATCH($D110,'3. Programs'!$A:$A,0)),0)*$I110,""),0)</f>
        <v/>
      </c>
      <c r="L110" s="15" t="str">
        <f>IFERROR(IF($C110="Program",ROUNDDOWN(SUMIF('3. Programs'!$A:$A,$D110,'3. Programs'!S:S),2)*IFERROR(INDEX('3. Programs'!$O:$O,MATCH($D110,'3. Programs'!$A:$A,0)),0)*$I110,""),0)</f>
        <v/>
      </c>
      <c r="M110" s="17" t="str">
        <f t="shared" si="14"/>
        <v/>
      </c>
      <c r="N110" s="122"/>
      <c r="O110" s="123"/>
      <c r="P110" s="169"/>
      <c r="Q110" s="245"/>
      <c r="R110" s="124"/>
      <c r="S110" s="125"/>
      <c r="T110" s="125"/>
      <c r="U110" s="126"/>
      <c r="V110" s="19" t="str">
        <f t="shared" si="13"/>
        <v/>
      </c>
      <c r="W110" s="15" t="str">
        <f t="shared" si="9"/>
        <v/>
      </c>
      <c r="X110" s="16" t="str">
        <f t="shared" si="10"/>
        <v/>
      </c>
      <c r="Y110" s="16" t="str">
        <f t="shared" si="11"/>
        <v/>
      </c>
      <c r="Z110" s="16" t="str">
        <f t="shared" si="12"/>
        <v/>
      </c>
    </row>
    <row r="111" spans="1:26" x14ac:dyDescent="0.4">
      <c r="A111" s="140"/>
      <c r="B111" s="158" t="str">
        <f>IFERROR(VLOOKUP(A111,'1. Applicant Roster'!A:C,2,FALSE)&amp;", "&amp;LEFT(VLOOKUP(A111,'1. Applicant Roster'!A:C,3,FALSE),1)&amp;".","Enter valid WISEid")</f>
        <v>Enter valid WISEid</v>
      </c>
      <c r="C111" s="142"/>
      <c r="D111" s="143"/>
      <c r="E111" s="138" t="str">
        <f>IF(C111="Program",IFERROR(INDEX('3. Programs'!B:B,MATCH(D111,'3. Programs'!A:A,0)),"Enter valid program ID"),"")</f>
        <v/>
      </c>
      <c r="F111" s="289" t="str">
        <f>IF(C111="Program",IFERROR(INDEX('3. Programs'!L:L,MATCH(D111,'3. Programs'!A:A,0)),""),"")</f>
        <v/>
      </c>
      <c r="G111" s="97"/>
      <c r="H111" s="82"/>
      <c r="I111" s="291" t="str">
        <f>IFERROR(IF(C111="Program",(IF(OR(F111="Days",F111="Caseload"),1,G111)*H111)/(IF(OR(F111="Days",F111="Caseload"),1,INDEX('3. Programs'!N:N,MATCH(D111,'3. Programs'!A:A,0)))*INDEX('3. Programs'!O:O,MATCH(D111,'3. Programs'!A:A,0))),""),0)</f>
        <v/>
      </c>
      <c r="J111" s="20" t="str">
        <f>IFERROR(IF($C111="Program",ROUNDDOWN(SUMIF('3. Programs'!$A:$A,$D111,'3. Programs'!Q:Q),2)*IFERROR(INDEX('3. Programs'!$O:$O,MATCH($D111,'3. Programs'!$A:$A,0)),0)*$I111,""),0)</f>
        <v/>
      </c>
      <c r="K111" s="15" t="str">
        <f>IFERROR(IF($C111="Program",ROUNDDOWN(SUMIF('3. Programs'!$A:$A,$D111,'3. Programs'!R:R),2)*IFERROR(INDEX('3. Programs'!$O:$O,MATCH($D111,'3. Programs'!$A:$A,0)),0)*$I111,""),0)</f>
        <v/>
      </c>
      <c r="L111" s="15" t="str">
        <f>IFERROR(IF($C111="Program",ROUNDDOWN(SUMIF('3. Programs'!$A:$A,$D111,'3. Programs'!S:S),2)*IFERROR(INDEX('3. Programs'!$O:$O,MATCH($D111,'3. Programs'!$A:$A,0)),0)*$I111,""),0)</f>
        <v/>
      </c>
      <c r="M111" s="17" t="str">
        <f t="shared" si="14"/>
        <v/>
      </c>
      <c r="N111" s="122"/>
      <c r="O111" s="123"/>
      <c r="P111" s="169"/>
      <c r="Q111" s="245"/>
      <c r="R111" s="124"/>
      <c r="S111" s="125"/>
      <c r="T111" s="125"/>
      <c r="U111" s="126"/>
      <c r="V111" s="19" t="str">
        <f t="shared" si="13"/>
        <v/>
      </c>
      <c r="W111" s="15" t="str">
        <f t="shared" si="9"/>
        <v/>
      </c>
      <c r="X111" s="16" t="str">
        <f t="shared" si="10"/>
        <v/>
      </c>
      <c r="Y111" s="16" t="str">
        <f t="shared" si="11"/>
        <v/>
      </c>
      <c r="Z111" s="16" t="str">
        <f t="shared" si="12"/>
        <v/>
      </c>
    </row>
    <row r="112" spans="1:26" x14ac:dyDescent="0.4">
      <c r="A112" s="140"/>
      <c r="B112" s="158" t="str">
        <f>IFERROR(VLOOKUP(A112,'1. Applicant Roster'!A:C,2,FALSE)&amp;", "&amp;LEFT(VLOOKUP(A112,'1. Applicant Roster'!A:C,3,FALSE),1)&amp;".","Enter valid WISEid")</f>
        <v>Enter valid WISEid</v>
      </c>
      <c r="C112" s="142"/>
      <c r="D112" s="143"/>
      <c r="E112" s="138" t="str">
        <f>IF(C112="Program",IFERROR(INDEX('3. Programs'!B:B,MATCH(D112,'3. Programs'!A:A,0)),"Enter valid program ID"),"")</f>
        <v/>
      </c>
      <c r="F112" s="289" t="str">
        <f>IF(C112="Program",IFERROR(INDEX('3. Programs'!L:L,MATCH(D112,'3. Programs'!A:A,0)),""),"")</f>
        <v/>
      </c>
      <c r="G112" s="97"/>
      <c r="H112" s="82"/>
      <c r="I112" s="291" t="str">
        <f>IFERROR(IF(C112="Program",(IF(OR(F112="Days",F112="Caseload"),1,G112)*H112)/(IF(OR(F112="Days",F112="Caseload"),1,INDEX('3. Programs'!N:N,MATCH(D112,'3. Programs'!A:A,0)))*INDEX('3. Programs'!O:O,MATCH(D112,'3. Programs'!A:A,0))),""),0)</f>
        <v/>
      </c>
      <c r="J112" s="20" t="str">
        <f>IFERROR(IF($C112="Program",ROUNDDOWN(SUMIF('3. Programs'!$A:$A,$D112,'3. Programs'!Q:Q),2)*IFERROR(INDEX('3. Programs'!$O:$O,MATCH($D112,'3. Programs'!$A:$A,0)),0)*$I112,""),0)</f>
        <v/>
      </c>
      <c r="K112" s="15" t="str">
        <f>IFERROR(IF($C112="Program",ROUNDDOWN(SUMIF('3. Programs'!$A:$A,$D112,'3. Programs'!R:R),2)*IFERROR(INDEX('3. Programs'!$O:$O,MATCH($D112,'3. Programs'!$A:$A,0)),0)*$I112,""),0)</f>
        <v/>
      </c>
      <c r="L112" s="15" t="str">
        <f>IFERROR(IF($C112="Program",ROUNDDOWN(SUMIF('3. Programs'!$A:$A,$D112,'3. Programs'!S:S),2)*IFERROR(INDEX('3. Programs'!$O:$O,MATCH($D112,'3. Programs'!$A:$A,0)),0)*$I112,""),0)</f>
        <v/>
      </c>
      <c r="M112" s="17" t="str">
        <f t="shared" si="14"/>
        <v/>
      </c>
      <c r="N112" s="122"/>
      <c r="O112" s="123"/>
      <c r="P112" s="169"/>
      <c r="Q112" s="245"/>
      <c r="R112" s="124"/>
      <c r="S112" s="125"/>
      <c r="T112" s="125"/>
      <c r="U112" s="126"/>
      <c r="V112" s="19" t="str">
        <f t="shared" si="13"/>
        <v/>
      </c>
      <c r="W112" s="15" t="str">
        <f t="shared" si="9"/>
        <v/>
      </c>
      <c r="X112" s="16" t="str">
        <f t="shared" si="10"/>
        <v/>
      </c>
      <c r="Y112" s="16" t="str">
        <f t="shared" si="11"/>
        <v/>
      </c>
      <c r="Z112" s="16" t="str">
        <f t="shared" si="12"/>
        <v/>
      </c>
    </row>
    <row r="113" spans="1:26" x14ac:dyDescent="0.4">
      <c r="A113" s="140"/>
      <c r="B113" s="158" t="str">
        <f>IFERROR(VLOOKUP(A113,'1. Applicant Roster'!A:C,2,FALSE)&amp;", "&amp;LEFT(VLOOKUP(A113,'1. Applicant Roster'!A:C,3,FALSE),1)&amp;".","Enter valid WISEid")</f>
        <v>Enter valid WISEid</v>
      </c>
      <c r="C113" s="142"/>
      <c r="D113" s="143"/>
      <c r="E113" s="138" t="str">
        <f>IF(C113="Program",IFERROR(INDEX('3. Programs'!B:B,MATCH(D113,'3. Programs'!A:A,0)),"Enter valid program ID"),"")</f>
        <v/>
      </c>
      <c r="F113" s="289" t="str">
        <f>IF(C113="Program",IFERROR(INDEX('3. Programs'!L:L,MATCH(D113,'3. Programs'!A:A,0)),""),"")</f>
        <v/>
      </c>
      <c r="G113" s="97"/>
      <c r="H113" s="82"/>
      <c r="I113" s="291" t="str">
        <f>IFERROR(IF(C113="Program",(IF(OR(F113="Days",F113="Caseload"),1,G113)*H113)/(IF(OR(F113="Days",F113="Caseload"),1,INDEX('3. Programs'!N:N,MATCH(D113,'3. Programs'!A:A,0)))*INDEX('3. Programs'!O:O,MATCH(D113,'3. Programs'!A:A,0))),""),0)</f>
        <v/>
      </c>
      <c r="J113" s="20" t="str">
        <f>IFERROR(IF($C113="Program",ROUNDDOWN(SUMIF('3. Programs'!$A:$A,$D113,'3. Programs'!Q:Q),2)*IFERROR(INDEX('3. Programs'!$O:$O,MATCH($D113,'3. Programs'!$A:$A,0)),0)*$I113,""),0)</f>
        <v/>
      </c>
      <c r="K113" s="15" t="str">
        <f>IFERROR(IF($C113="Program",ROUNDDOWN(SUMIF('3. Programs'!$A:$A,$D113,'3. Programs'!R:R),2)*IFERROR(INDEX('3. Programs'!$O:$O,MATCH($D113,'3. Programs'!$A:$A,0)),0)*$I113,""),0)</f>
        <v/>
      </c>
      <c r="L113" s="15" t="str">
        <f>IFERROR(IF($C113="Program",ROUNDDOWN(SUMIF('3. Programs'!$A:$A,$D113,'3. Programs'!S:S),2)*IFERROR(INDEX('3. Programs'!$O:$O,MATCH($D113,'3. Programs'!$A:$A,0)),0)*$I113,""),0)</f>
        <v/>
      </c>
      <c r="M113" s="17" t="str">
        <f t="shared" si="14"/>
        <v/>
      </c>
      <c r="N113" s="122"/>
      <c r="O113" s="123"/>
      <c r="P113" s="169"/>
      <c r="Q113" s="245"/>
      <c r="R113" s="124"/>
      <c r="S113" s="125"/>
      <c r="T113" s="125"/>
      <c r="U113" s="126"/>
      <c r="V113" s="19" t="str">
        <f t="shared" si="13"/>
        <v/>
      </c>
      <c r="W113" s="15" t="str">
        <f t="shared" si="9"/>
        <v/>
      </c>
      <c r="X113" s="16" t="str">
        <f t="shared" si="10"/>
        <v/>
      </c>
      <c r="Y113" s="16" t="str">
        <f t="shared" si="11"/>
        <v/>
      </c>
      <c r="Z113" s="16" t="str">
        <f t="shared" si="12"/>
        <v/>
      </c>
    </row>
    <row r="114" spans="1:26" x14ac:dyDescent="0.4">
      <c r="A114" s="140"/>
      <c r="B114" s="158" t="str">
        <f>IFERROR(VLOOKUP(A114,'1. Applicant Roster'!A:C,2,FALSE)&amp;", "&amp;LEFT(VLOOKUP(A114,'1. Applicant Roster'!A:C,3,FALSE),1)&amp;".","Enter valid WISEid")</f>
        <v>Enter valid WISEid</v>
      </c>
      <c r="C114" s="142"/>
      <c r="D114" s="143"/>
      <c r="E114" s="138" t="str">
        <f>IF(C114="Program",IFERROR(INDEX('3. Programs'!B:B,MATCH(D114,'3. Programs'!A:A,0)),"Enter valid program ID"),"")</f>
        <v/>
      </c>
      <c r="F114" s="289" t="str">
        <f>IF(C114="Program",IFERROR(INDEX('3. Programs'!L:L,MATCH(D114,'3. Programs'!A:A,0)),""),"")</f>
        <v/>
      </c>
      <c r="G114" s="97"/>
      <c r="H114" s="82"/>
      <c r="I114" s="291" t="str">
        <f>IFERROR(IF(C114="Program",(IF(OR(F114="Days",F114="Caseload"),1,G114)*H114)/(IF(OR(F114="Days",F114="Caseload"),1,INDEX('3. Programs'!N:N,MATCH(D114,'3. Programs'!A:A,0)))*INDEX('3. Programs'!O:O,MATCH(D114,'3. Programs'!A:A,0))),""),0)</f>
        <v/>
      </c>
      <c r="J114" s="20" t="str">
        <f>IFERROR(IF($C114="Program",ROUNDDOWN(SUMIF('3. Programs'!$A:$A,$D114,'3. Programs'!Q:Q),2)*IFERROR(INDEX('3. Programs'!$O:$O,MATCH($D114,'3. Programs'!$A:$A,0)),0)*$I114,""),0)</f>
        <v/>
      </c>
      <c r="K114" s="15" t="str">
        <f>IFERROR(IF($C114="Program",ROUNDDOWN(SUMIF('3. Programs'!$A:$A,$D114,'3. Programs'!R:R),2)*IFERROR(INDEX('3. Programs'!$O:$O,MATCH($D114,'3. Programs'!$A:$A,0)),0)*$I114,""),0)</f>
        <v/>
      </c>
      <c r="L114" s="15" t="str">
        <f>IFERROR(IF($C114="Program",ROUNDDOWN(SUMIF('3. Programs'!$A:$A,$D114,'3. Programs'!S:S),2)*IFERROR(INDEX('3. Programs'!$O:$O,MATCH($D114,'3. Programs'!$A:$A,0)),0)*$I114,""),0)</f>
        <v/>
      </c>
      <c r="M114" s="17" t="str">
        <f t="shared" si="14"/>
        <v/>
      </c>
      <c r="N114" s="122"/>
      <c r="O114" s="123"/>
      <c r="P114" s="169"/>
      <c r="Q114" s="245"/>
      <c r="R114" s="124"/>
      <c r="S114" s="125"/>
      <c r="T114" s="125"/>
      <c r="U114" s="126"/>
      <c r="V114" s="19" t="str">
        <f t="shared" si="13"/>
        <v/>
      </c>
      <c r="W114" s="15" t="str">
        <f t="shared" si="9"/>
        <v/>
      </c>
      <c r="X114" s="16" t="str">
        <f t="shared" si="10"/>
        <v/>
      </c>
      <c r="Y114" s="16" t="str">
        <f t="shared" si="11"/>
        <v/>
      </c>
      <c r="Z114" s="16" t="str">
        <f t="shared" si="12"/>
        <v/>
      </c>
    </row>
    <row r="115" spans="1:26" x14ac:dyDescent="0.4">
      <c r="A115" s="140"/>
      <c r="B115" s="158" t="str">
        <f>IFERROR(VLOOKUP(A115,'1. Applicant Roster'!A:C,2,FALSE)&amp;", "&amp;LEFT(VLOOKUP(A115,'1. Applicant Roster'!A:C,3,FALSE),1)&amp;".","Enter valid WISEid")</f>
        <v>Enter valid WISEid</v>
      </c>
      <c r="C115" s="142"/>
      <c r="D115" s="143"/>
      <c r="E115" s="138" t="str">
        <f>IF(C115="Program",IFERROR(INDEX('3. Programs'!B:B,MATCH(D115,'3. Programs'!A:A,0)),"Enter valid program ID"),"")</f>
        <v/>
      </c>
      <c r="F115" s="289" t="str">
        <f>IF(C115="Program",IFERROR(INDEX('3. Programs'!L:L,MATCH(D115,'3. Programs'!A:A,0)),""),"")</f>
        <v/>
      </c>
      <c r="G115" s="97"/>
      <c r="H115" s="82"/>
      <c r="I115" s="291" t="str">
        <f>IFERROR(IF(C115="Program",(IF(OR(F115="Days",F115="Caseload"),1,G115)*H115)/(IF(OR(F115="Days",F115="Caseload"),1,INDEX('3. Programs'!N:N,MATCH(D115,'3. Programs'!A:A,0)))*INDEX('3. Programs'!O:O,MATCH(D115,'3. Programs'!A:A,0))),""),0)</f>
        <v/>
      </c>
      <c r="J115" s="20" t="str">
        <f>IFERROR(IF($C115="Program",ROUNDDOWN(SUMIF('3. Programs'!$A:$A,$D115,'3. Programs'!Q:Q),2)*IFERROR(INDEX('3. Programs'!$O:$O,MATCH($D115,'3. Programs'!$A:$A,0)),0)*$I115,""),0)</f>
        <v/>
      </c>
      <c r="K115" s="15" t="str">
        <f>IFERROR(IF($C115="Program",ROUNDDOWN(SUMIF('3. Programs'!$A:$A,$D115,'3. Programs'!R:R),2)*IFERROR(INDEX('3. Programs'!$O:$O,MATCH($D115,'3. Programs'!$A:$A,0)),0)*$I115,""),0)</f>
        <v/>
      </c>
      <c r="L115" s="15" t="str">
        <f>IFERROR(IF($C115="Program",ROUNDDOWN(SUMIF('3. Programs'!$A:$A,$D115,'3. Programs'!S:S),2)*IFERROR(INDEX('3. Programs'!$O:$O,MATCH($D115,'3. Programs'!$A:$A,0)),0)*$I115,""),0)</f>
        <v/>
      </c>
      <c r="M115" s="17" t="str">
        <f t="shared" si="14"/>
        <v/>
      </c>
      <c r="N115" s="122"/>
      <c r="O115" s="123"/>
      <c r="P115" s="169"/>
      <c r="Q115" s="245"/>
      <c r="R115" s="124"/>
      <c r="S115" s="125"/>
      <c r="T115" s="125"/>
      <c r="U115" s="126"/>
      <c r="V115" s="19" t="str">
        <f t="shared" si="13"/>
        <v/>
      </c>
      <c r="W115" s="15" t="str">
        <f t="shared" si="9"/>
        <v/>
      </c>
      <c r="X115" s="16" t="str">
        <f t="shared" si="10"/>
        <v/>
      </c>
      <c r="Y115" s="16" t="str">
        <f t="shared" si="11"/>
        <v/>
      </c>
      <c r="Z115" s="16" t="str">
        <f t="shared" si="12"/>
        <v/>
      </c>
    </row>
    <row r="116" spans="1:26" x14ac:dyDescent="0.4">
      <c r="A116" s="140"/>
      <c r="B116" s="158" t="str">
        <f>IFERROR(VLOOKUP(A116,'1. Applicant Roster'!A:C,2,FALSE)&amp;", "&amp;LEFT(VLOOKUP(A116,'1. Applicant Roster'!A:C,3,FALSE),1)&amp;".","Enter valid WISEid")</f>
        <v>Enter valid WISEid</v>
      </c>
      <c r="C116" s="142"/>
      <c r="D116" s="143"/>
      <c r="E116" s="138" t="str">
        <f>IF(C116="Program",IFERROR(INDEX('3. Programs'!B:B,MATCH(D116,'3. Programs'!A:A,0)),"Enter valid program ID"),"")</f>
        <v/>
      </c>
      <c r="F116" s="289" t="str">
        <f>IF(C116="Program",IFERROR(INDEX('3. Programs'!L:L,MATCH(D116,'3. Programs'!A:A,0)),""),"")</f>
        <v/>
      </c>
      <c r="G116" s="97"/>
      <c r="H116" s="82"/>
      <c r="I116" s="291" t="str">
        <f>IFERROR(IF(C116="Program",(IF(OR(F116="Days",F116="Caseload"),1,G116)*H116)/(IF(OR(F116="Days",F116="Caseload"),1,INDEX('3. Programs'!N:N,MATCH(D116,'3. Programs'!A:A,0)))*INDEX('3. Programs'!O:O,MATCH(D116,'3. Programs'!A:A,0))),""),0)</f>
        <v/>
      </c>
      <c r="J116" s="20" t="str">
        <f>IFERROR(IF($C116="Program",ROUNDDOWN(SUMIF('3. Programs'!$A:$A,$D116,'3. Programs'!Q:Q),2)*IFERROR(INDEX('3. Programs'!$O:$O,MATCH($D116,'3. Programs'!$A:$A,0)),0)*$I116,""),0)</f>
        <v/>
      </c>
      <c r="K116" s="15" t="str">
        <f>IFERROR(IF($C116="Program",ROUNDDOWN(SUMIF('3. Programs'!$A:$A,$D116,'3. Programs'!R:R),2)*IFERROR(INDEX('3. Programs'!$O:$O,MATCH($D116,'3. Programs'!$A:$A,0)),0)*$I116,""),0)</f>
        <v/>
      </c>
      <c r="L116" s="15" t="str">
        <f>IFERROR(IF($C116="Program",ROUNDDOWN(SUMIF('3. Programs'!$A:$A,$D116,'3. Programs'!S:S),2)*IFERROR(INDEX('3. Programs'!$O:$O,MATCH($D116,'3. Programs'!$A:$A,0)),0)*$I116,""),0)</f>
        <v/>
      </c>
      <c r="M116" s="17" t="str">
        <f t="shared" si="14"/>
        <v/>
      </c>
      <c r="N116" s="122"/>
      <c r="O116" s="123"/>
      <c r="P116" s="169"/>
      <c r="Q116" s="245"/>
      <c r="R116" s="124"/>
      <c r="S116" s="125"/>
      <c r="T116" s="125"/>
      <c r="U116" s="126"/>
      <c r="V116" s="19" t="str">
        <f t="shared" si="13"/>
        <v/>
      </c>
      <c r="W116" s="15" t="str">
        <f t="shared" si="9"/>
        <v/>
      </c>
      <c r="X116" s="16" t="str">
        <f t="shared" si="10"/>
        <v/>
      </c>
      <c r="Y116" s="16" t="str">
        <f t="shared" si="11"/>
        <v/>
      </c>
      <c r="Z116" s="16" t="str">
        <f t="shared" si="12"/>
        <v/>
      </c>
    </row>
    <row r="117" spans="1:26" x14ac:dyDescent="0.4">
      <c r="A117" s="140"/>
      <c r="B117" s="158" t="str">
        <f>IFERROR(VLOOKUP(A117,'1. Applicant Roster'!A:C,2,FALSE)&amp;", "&amp;LEFT(VLOOKUP(A117,'1. Applicant Roster'!A:C,3,FALSE),1)&amp;".","Enter valid WISEid")</f>
        <v>Enter valid WISEid</v>
      </c>
      <c r="C117" s="142"/>
      <c r="D117" s="143"/>
      <c r="E117" s="138" t="str">
        <f>IF(C117="Program",IFERROR(INDEX('3. Programs'!B:B,MATCH(D117,'3. Programs'!A:A,0)),"Enter valid program ID"),"")</f>
        <v/>
      </c>
      <c r="F117" s="289" t="str">
        <f>IF(C117="Program",IFERROR(INDEX('3. Programs'!L:L,MATCH(D117,'3. Programs'!A:A,0)),""),"")</f>
        <v/>
      </c>
      <c r="G117" s="97"/>
      <c r="H117" s="82"/>
      <c r="I117" s="291" t="str">
        <f>IFERROR(IF(C117="Program",(IF(OR(F117="Days",F117="Caseload"),1,G117)*H117)/(IF(OR(F117="Days",F117="Caseload"),1,INDEX('3. Programs'!N:N,MATCH(D117,'3. Programs'!A:A,0)))*INDEX('3. Programs'!O:O,MATCH(D117,'3. Programs'!A:A,0))),""),0)</f>
        <v/>
      </c>
      <c r="J117" s="20" t="str">
        <f>IFERROR(IF($C117="Program",ROUNDDOWN(SUMIF('3. Programs'!$A:$A,$D117,'3. Programs'!Q:Q),2)*IFERROR(INDEX('3. Programs'!$O:$O,MATCH($D117,'3. Programs'!$A:$A,0)),0)*$I117,""),0)</f>
        <v/>
      </c>
      <c r="K117" s="15" t="str">
        <f>IFERROR(IF($C117="Program",ROUNDDOWN(SUMIF('3. Programs'!$A:$A,$D117,'3. Programs'!R:R),2)*IFERROR(INDEX('3. Programs'!$O:$O,MATCH($D117,'3. Programs'!$A:$A,0)),0)*$I117,""),0)</f>
        <v/>
      </c>
      <c r="L117" s="15" t="str">
        <f>IFERROR(IF($C117="Program",ROUNDDOWN(SUMIF('3. Programs'!$A:$A,$D117,'3. Programs'!S:S),2)*IFERROR(INDEX('3. Programs'!$O:$O,MATCH($D117,'3. Programs'!$A:$A,0)),0)*$I117,""),0)</f>
        <v/>
      </c>
      <c r="M117" s="17" t="str">
        <f t="shared" si="14"/>
        <v/>
      </c>
      <c r="N117" s="122"/>
      <c r="O117" s="123"/>
      <c r="P117" s="169"/>
      <c r="Q117" s="245"/>
      <c r="R117" s="124"/>
      <c r="S117" s="125"/>
      <c r="T117" s="125"/>
      <c r="U117" s="126"/>
      <c r="V117" s="19" t="str">
        <f t="shared" si="13"/>
        <v/>
      </c>
      <c r="W117" s="15" t="str">
        <f t="shared" si="9"/>
        <v/>
      </c>
      <c r="X117" s="16" t="str">
        <f t="shared" si="10"/>
        <v/>
      </c>
      <c r="Y117" s="16" t="str">
        <f t="shared" si="11"/>
        <v/>
      </c>
      <c r="Z117" s="16" t="str">
        <f t="shared" si="12"/>
        <v/>
      </c>
    </row>
    <row r="118" spans="1:26" x14ac:dyDescent="0.4">
      <c r="A118" s="140"/>
      <c r="B118" s="158" t="str">
        <f>IFERROR(VLOOKUP(A118,'1. Applicant Roster'!A:C,2,FALSE)&amp;", "&amp;LEFT(VLOOKUP(A118,'1. Applicant Roster'!A:C,3,FALSE),1)&amp;".","Enter valid WISEid")</f>
        <v>Enter valid WISEid</v>
      </c>
      <c r="C118" s="142"/>
      <c r="D118" s="143"/>
      <c r="E118" s="138" t="str">
        <f>IF(C118="Program",IFERROR(INDEX('3. Programs'!B:B,MATCH(D118,'3. Programs'!A:A,0)),"Enter valid program ID"),"")</f>
        <v/>
      </c>
      <c r="F118" s="289" t="str">
        <f>IF(C118="Program",IFERROR(INDEX('3. Programs'!L:L,MATCH(D118,'3. Programs'!A:A,0)),""),"")</f>
        <v/>
      </c>
      <c r="G118" s="97"/>
      <c r="H118" s="82"/>
      <c r="I118" s="291" t="str">
        <f>IFERROR(IF(C118="Program",(IF(OR(F118="Days",F118="Caseload"),1,G118)*H118)/(IF(OR(F118="Days",F118="Caseload"),1,INDEX('3. Programs'!N:N,MATCH(D118,'3. Programs'!A:A,0)))*INDEX('3. Programs'!O:O,MATCH(D118,'3. Programs'!A:A,0))),""),0)</f>
        <v/>
      </c>
      <c r="J118" s="20" t="str">
        <f>IFERROR(IF($C118="Program",ROUNDDOWN(SUMIF('3. Programs'!$A:$A,$D118,'3. Programs'!Q:Q),2)*IFERROR(INDEX('3. Programs'!$O:$O,MATCH($D118,'3. Programs'!$A:$A,0)),0)*$I118,""),0)</f>
        <v/>
      </c>
      <c r="K118" s="15" t="str">
        <f>IFERROR(IF($C118="Program",ROUNDDOWN(SUMIF('3. Programs'!$A:$A,$D118,'3. Programs'!R:R),2)*IFERROR(INDEX('3. Programs'!$O:$O,MATCH($D118,'3. Programs'!$A:$A,0)),0)*$I118,""),0)</f>
        <v/>
      </c>
      <c r="L118" s="15" t="str">
        <f>IFERROR(IF($C118="Program",ROUNDDOWN(SUMIF('3. Programs'!$A:$A,$D118,'3. Programs'!S:S),2)*IFERROR(INDEX('3. Programs'!$O:$O,MATCH($D118,'3. Programs'!$A:$A,0)),0)*$I118,""),0)</f>
        <v/>
      </c>
      <c r="M118" s="17" t="str">
        <f t="shared" si="14"/>
        <v/>
      </c>
      <c r="N118" s="122"/>
      <c r="O118" s="123"/>
      <c r="P118" s="169"/>
      <c r="Q118" s="245"/>
      <c r="R118" s="124"/>
      <c r="S118" s="125"/>
      <c r="T118" s="125"/>
      <c r="U118" s="126"/>
      <c r="V118" s="19" t="str">
        <f t="shared" si="13"/>
        <v/>
      </c>
      <c r="W118" s="15" t="str">
        <f t="shared" si="9"/>
        <v/>
      </c>
      <c r="X118" s="16" t="str">
        <f t="shared" si="10"/>
        <v/>
      </c>
      <c r="Y118" s="16" t="str">
        <f t="shared" si="11"/>
        <v/>
      </c>
      <c r="Z118" s="16" t="str">
        <f t="shared" si="12"/>
        <v/>
      </c>
    </row>
    <row r="119" spans="1:26" x14ac:dyDescent="0.4">
      <c r="A119" s="140"/>
      <c r="B119" s="158" t="str">
        <f>IFERROR(VLOOKUP(A119,'1. Applicant Roster'!A:C,2,FALSE)&amp;", "&amp;LEFT(VLOOKUP(A119,'1. Applicant Roster'!A:C,3,FALSE),1)&amp;".","Enter valid WISEid")</f>
        <v>Enter valid WISEid</v>
      </c>
      <c r="C119" s="142"/>
      <c r="D119" s="143"/>
      <c r="E119" s="138" t="str">
        <f>IF(C119="Program",IFERROR(INDEX('3. Programs'!B:B,MATCH(D119,'3. Programs'!A:A,0)),"Enter valid program ID"),"")</f>
        <v/>
      </c>
      <c r="F119" s="289" t="str">
        <f>IF(C119="Program",IFERROR(INDEX('3. Programs'!L:L,MATCH(D119,'3. Programs'!A:A,0)),""),"")</f>
        <v/>
      </c>
      <c r="G119" s="97"/>
      <c r="H119" s="82"/>
      <c r="I119" s="291" t="str">
        <f>IFERROR(IF(C119="Program",(IF(OR(F119="Days",F119="Caseload"),1,G119)*H119)/(IF(OR(F119="Days",F119="Caseload"),1,INDEX('3. Programs'!N:N,MATCH(D119,'3. Programs'!A:A,0)))*INDEX('3. Programs'!O:O,MATCH(D119,'3. Programs'!A:A,0))),""),0)</f>
        <v/>
      </c>
      <c r="J119" s="20" t="str">
        <f>IFERROR(IF($C119="Program",ROUNDDOWN(SUMIF('3. Programs'!$A:$A,$D119,'3. Programs'!Q:Q),2)*IFERROR(INDEX('3. Programs'!$O:$O,MATCH($D119,'3. Programs'!$A:$A,0)),0)*$I119,""),0)</f>
        <v/>
      </c>
      <c r="K119" s="15" t="str">
        <f>IFERROR(IF($C119="Program",ROUNDDOWN(SUMIF('3. Programs'!$A:$A,$D119,'3. Programs'!R:R),2)*IFERROR(INDEX('3. Programs'!$O:$O,MATCH($D119,'3. Programs'!$A:$A,0)),0)*$I119,""),0)</f>
        <v/>
      </c>
      <c r="L119" s="15" t="str">
        <f>IFERROR(IF($C119="Program",ROUNDDOWN(SUMIF('3. Programs'!$A:$A,$D119,'3. Programs'!S:S),2)*IFERROR(INDEX('3. Programs'!$O:$O,MATCH($D119,'3. Programs'!$A:$A,0)),0)*$I119,""),0)</f>
        <v/>
      </c>
      <c r="M119" s="17" t="str">
        <f t="shared" si="14"/>
        <v/>
      </c>
      <c r="N119" s="122"/>
      <c r="O119" s="123"/>
      <c r="P119" s="169"/>
      <c r="Q119" s="245"/>
      <c r="R119" s="124"/>
      <c r="S119" s="125"/>
      <c r="T119" s="125"/>
      <c r="U119" s="126"/>
      <c r="V119" s="19" t="str">
        <f t="shared" si="13"/>
        <v/>
      </c>
      <c r="W119" s="15" t="str">
        <f t="shared" si="9"/>
        <v/>
      </c>
      <c r="X119" s="16" t="str">
        <f t="shared" si="10"/>
        <v/>
      </c>
      <c r="Y119" s="16" t="str">
        <f t="shared" si="11"/>
        <v/>
      </c>
      <c r="Z119" s="16" t="str">
        <f t="shared" si="12"/>
        <v/>
      </c>
    </row>
    <row r="120" spans="1:26" x14ac:dyDescent="0.4">
      <c r="A120" s="140"/>
      <c r="B120" s="158" t="str">
        <f>IFERROR(VLOOKUP(A120,'1. Applicant Roster'!A:C,2,FALSE)&amp;", "&amp;LEFT(VLOOKUP(A120,'1. Applicant Roster'!A:C,3,FALSE),1)&amp;".","Enter valid WISEid")</f>
        <v>Enter valid WISEid</v>
      </c>
      <c r="C120" s="142"/>
      <c r="D120" s="143"/>
      <c r="E120" s="138" t="str">
        <f>IF(C120="Program",IFERROR(INDEX('3. Programs'!B:B,MATCH(D120,'3. Programs'!A:A,0)),"Enter valid program ID"),"")</f>
        <v/>
      </c>
      <c r="F120" s="289" t="str">
        <f>IF(C120="Program",IFERROR(INDEX('3. Programs'!L:L,MATCH(D120,'3. Programs'!A:A,0)),""),"")</f>
        <v/>
      </c>
      <c r="G120" s="97"/>
      <c r="H120" s="82"/>
      <c r="I120" s="291" t="str">
        <f>IFERROR(IF(C120="Program",(IF(OR(F120="Days",F120="Caseload"),1,G120)*H120)/(IF(OR(F120="Days",F120="Caseload"),1,INDEX('3. Programs'!N:N,MATCH(D120,'3. Programs'!A:A,0)))*INDEX('3. Programs'!O:O,MATCH(D120,'3. Programs'!A:A,0))),""),0)</f>
        <v/>
      </c>
      <c r="J120" s="20" t="str">
        <f>IFERROR(IF($C120="Program",ROUNDDOWN(SUMIF('3. Programs'!$A:$A,$D120,'3. Programs'!Q:Q),2)*IFERROR(INDEX('3. Programs'!$O:$O,MATCH($D120,'3. Programs'!$A:$A,0)),0)*$I120,""),0)</f>
        <v/>
      </c>
      <c r="K120" s="15" t="str">
        <f>IFERROR(IF($C120="Program",ROUNDDOWN(SUMIF('3. Programs'!$A:$A,$D120,'3. Programs'!R:R),2)*IFERROR(INDEX('3. Programs'!$O:$O,MATCH($D120,'3. Programs'!$A:$A,0)),0)*$I120,""),0)</f>
        <v/>
      </c>
      <c r="L120" s="15" t="str">
        <f>IFERROR(IF($C120="Program",ROUNDDOWN(SUMIF('3. Programs'!$A:$A,$D120,'3. Programs'!S:S),2)*IFERROR(INDEX('3. Programs'!$O:$O,MATCH($D120,'3. Programs'!$A:$A,0)),0)*$I120,""),0)</f>
        <v/>
      </c>
      <c r="M120" s="17" t="str">
        <f t="shared" si="14"/>
        <v/>
      </c>
      <c r="N120" s="122"/>
      <c r="O120" s="123"/>
      <c r="P120" s="169"/>
      <c r="Q120" s="245"/>
      <c r="R120" s="124"/>
      <c r="S120" s="125"/>
      <c r="T120" s="125"/>
      <c r="U120" s="126"/>
      <c r="V120" s="19" t="str">
        <f t="shared" si="13"/>
        <v/>
      </c>
      <c r="W120" s="15" t="str">
        <f t="shared" si="9"/>
        <v/>
      </c>
      <c r="X120" s="16" t="str">
        <f t="shared" si="10"/>
        <v/>
      </c>
      <c r="Y120" s="16" t="str">
        <f t="shared" si="11"/>
        <v/>
      </c>
      <c r="Z120" s="16" t="str">
        <f t="shared" si="12"/>
        <v/>
      </c>
    </row>
    <row r="121" spans="1:26" x14ac:dyDescent="0.4">
      <c r="A121" s="140"/>
      <c r="B121" s="158" t="str">
        <f>IFERROR(VLOOKUP(A121,'1. Applicant Roster'!A:C,2,FALSE)&amp;", "&amp;LEFT(VLOOKUP(A121,'1. Applicant Roster'!A:C,3,FALSE),1)&amp;".","Enter valid WISEid")</f>
        <v>Enter valid WISEid</v>
      </c>
      <c r="C121" s="142"/>
      <c r="D121" s="143"/>
      <c r="E121" s="138" t="str">
        <f>IF(C121="Program",IFERROR(INDEX('3. Programs'!B:B,MATCH(D121,'3. Programs'!A:A,0)),"Enter valid program ID"),"")</f>
        <v/>
      </c>
      <c r="F121" s="289" t="str">
        <f>IF(C121="Program",IFERROR(INDEX('3. Programs'!L:L,MATCH(D121,'3. Programs'!A:A,0)),""),"")</f>
        <v/>
      </c>
      <c r="G121" s="97"/>
      <c r="H121" s="82"/>
      <c r="I121" s="291" t="str">
        <f>IFERROR(IF(C121="Program",(IF(OR(F121="Days",F121="Caseload"),1,G121)*H121)/(IF(OR(F121="Days",F121="Caseload"),1,INDEX('3. Programs'!N:N,MATCH(D121,'3. Programs'!A:A,0)))*INDEX('3. Programs'!O:O,MATCH(D121,'3. Programs'!A:A,0))),""),0)</f>
        <v/>
      </c>
      <c r="J121" s="20" t="str">
        <f>IFERROR(IF($C121="Program",ROUNDDOWN(SUMIF('3. Programs'!$A:$A,$D121,'3. Programs'!Q:Q),2)*IFERROR(INDEX('3. Programs'!$O:$O,MATCH($D121,'3. Programs'!$A:$A,0)),0)*$I121,""),0)</f>
        <v/>
      </c>
      <c r="K121" s="15" t="str">
        <f>IFERROR(IF($C121="Program",ROUNDDOWN(SUMIF('3. Programs'!$A:$A,$D121,'3. Programs'!R:R),2)*IFERROR(INDEX('3. Programs'!$O:$O,MATCH($D121,'3. Programs'!$A:$A,0)),0)*$I121,""),0)</f>
        <v/>
      </c>
      <c r="L121" s="15" t="str">
        <f>IFERROR(IF($C121="Program",ROUNDDOWN(SUMIF('3. Programs'!$A:$A,$D121,'3. Programs'!S:S),2)*IFERROR(INDEX('3. Programs'!$O:$O,MATCH($D121,'3. Programs'!$A:$A,0)),0)*$I121,""),0)</f>
        <v/>
      </c>
      <c r="M121" s="17" t="str">
        <f t="shared" si="14"/>
        <v/>
      </c>
      <c r="N121" s="122"/>
      <c r="O121" s="123"/>
      <c r="P121" s="169"/>
      <c r="Q121" s="245"/>
      <c r="R121" s="124"/>
      <c r="S121" s="125"/>
      <c r="T121" s="125"/>
      <c r="U121" s="126"/>
      <c r="V121" s="19" t="str">
        <f t="shared" si="13"/>
        <v/>
      </c>
      <c r="W121" s="15" t="str">
        <f t="shared" si="9"/>
        <v/>
      </c>
      <c r="X121" s="16" t="str">
        <f t="shared" si="10"/>
        <v/>
      </c>
      <c r="Y121" s="16" t="str">
        <f t="shared" si="11"/>
        <v/>
      </c>
      <c r="Z121" s="16" t="str">
        <f t="shared" si="12"/>
        <v/>
      </c>
    </row>
    <row r="122" spans="1:26" x14ac:dyDescent="0.4">
      <c r="A122" s="140"/>
      <c r="B122" s="158" t="str">
        <f>IFERROR(VLOOKUP(A122,'1. Applicant Roster'!A:C,2,FALSE)&amp;", "&amp;LEFT(VLOOKUP(A122,'1. Applicant Roster'!A:C,3,FALSE),1)&amp;".","Enter valid WISEid")</f>
        <v>Enter valid WISEid</v>
      </c>
      <c r="C122" s="142"/>
      <c r="D122" s="143"/>
      <c r="E122" s="138" t="str">
        <f>IF(C122="Program",IFERROR(INDEX('3. Programs'!B:B,MATCH(D122,'3. Programs'!A:A,0)),"Enter valid program ID"),"")</f>
        <v/>
      </c>
      <c r="F122" s="289" t="str">
        <f>IF(C122="Program",IFERROR(INDEX('3. Programs'!L:L,MATCH(D122,'3. Programs'!A:A,0)),""),"")</f>
        <v/>
      </c>
      <c r="G122" s="97"/>
      <c r="H122" s="82"/>
      <c r="I122" s="291" t="str">
        <f>IFERROR(IF(C122="Program",(IF(OR(F122="Days",F122="Caseload"),1,G122)*H122)/(IF(OR(F122="Days",F122="Caseload"),1,INDEX('3. Programs'!N:N,MATCH(D122,'3. Programs'!A:A,0)))*INDEX('3. Programs'!O:O,MATCH(D122,'3. Programs'!A:A,0))),""),0)</f>
        <v/>
      </c>
      <c r="J122" s="20" t="str">
        <f>IFERROR(IF($C122="Program",ROUNDDOWN(SUMIF('3. Programs'!$A:$A,$D122,'3. Programs'!Q:Q),2)*IFERROR(INDEX('3. Programs'!$O:$O,MATCH($D122,'3. Programs'!$A:$A,0)),0)*$I122,""),0)</f>
        <v/>
      </c>
      <c r="K122" s="15" t="str">
        <f>IFERROR(IF($C122="Program",ROUNDDOWN(SUMIF('3. Programs'!$A:$A,$D122,'3. Programs'!R:R),2)*IFERROR(INDEX('3. Programs'!$O:$O,MATCH($D122,'3. Programs'!$A:$A,0)),0)*$I122,""),0)</f>
        <v/>
      </c>
      <c r="L122" s="15" t="str">
        <f>IFERROR(IF($C122="Program",ROUNDDOWN(SUMIF('3. Programs'!$A:$A,$D122,'3. Programs'!S:S),2)*IFERROR(INDEX('3. Programs'!$O:$O,MATCH($D122,'3. Programs'!$A:$A,0)),0)*$I122,""),0)</f>
        <v/>
      </c>
      <c r="M122" s="17" t="str">
        <f t="shared" si="14"/>
        <v/>
      </c>
      <c r="N122" s="122"/>
      <c r="O122" s="123"/>
      <c r="P122" s="169"/>
      <c r="Q122" s="245"/>
      <c r="R122" s="124"/>
      <c r="S122" s="125"/>
      <c r="T122" s="125"/>
      <c r="U122" s="126"/>
      <c r="V122" s="19" t="str">
        <f t="shared" si="13"/>
        <v/>
      </c>
      <c r="W122" s="15" t="str">
        <f t="shared" si="9"/>
        <v/>
      </c>
      <c r="X122" s="16" t="str">
        <f t="shared" si="10"/>
        <v/>
      </c>
      <c r="Y122" s="16" t="str">
        <f t="shared" si="11"/>
        <v/>
      </c>
      <c r="Z122" s="16" t="str">
        <f t="shared" si="12"/>
        <v/>
      </c>
    </row>
    <row r="123" spans="1:26" x14ac:dyDescent="0.4">
      <c r="A123" s="140"/>
      <c r="B123" s="158" t="str">
        <f>IFERROR(VLOOKUP(A123,'1. Applicant Roster'!A:C,2,FALSE)&amp;", "&amp;LEFT(VLOOKUP(A123,'1. Applicant Roster'!A:C,3,FALSE),1)&amp;".","Enter valid WISEid")</f>
        <v>Enter valid WISEid</v>
      </c>
      <c r="C123" s="142"/>
      <c r="D123" s="143"/>
      <c r="E123" s="138" t="str">
        <f>IF(C123="Program",IFERROR(INDEX('3. Programs'!B:B,MATCH(D123,'3. Programs'!A:A,0)),"Enter valid program ID"),"")</f>
        <v/>
      </c>
      <c r="F123" s="289" t="str">
        <f>IF(C123="Program",IFERROR(INDEX('3. Programs'!L:L,MATCH(D123,'3. Programs'!A:A,0)),""),"")</f>
        <v/>
      </c>
      <c r="G123" s="97"/>
      <c r="H123" s="82"/>
      <c r="I123" s="291" t="str">
        <f>IFERROR(IF(C123="Program",(IF(OR(F123="Days",F123="Caseload"),1,G123)*H123)/(IF(OR(F123="Days",F123="Caseload"),1,INDEX('3. Programs'!N:N,MATCH(D123,'3. Programs'!A:A,0)))*INDEX('3. Programs'!O:O,MATCH(D123,'3. Programs'!A:A,0))),""),0)</f>
        <v/>
      </c>
      <c r="J123" s="20" t="str">
        <f>IFERROR(IF($C123="Program",ROUNDDOWN(SUMIF('3. Programs'!$A:$A,$D123,'3. Programs'!Q:Q),2)*IFERROR(INDEX('3. Programs'!$O:$O,MATCH($D123,'3. Programs'!$A:$A,0)),0)*$I123,""),0)</f>
        <v/>
      </c>
      <c r="K123" s="15" t="str">
        <f>IFERROR(IF($C123="Program",ROUNDDOWN(SUMIF('3. Programs'!$A:$A,$D123,'3. Programs'!R:R),2)*IFERROR(INDEX('3. Programs'!$O:$O,MATCH($D123,'3. Programs'!$A:$A,0)),0)*$I123,""),0)</f>
        <v/>
      </c>
      <c r="L123" s="15" t="str">
        <f>IFERROR(IF($C123="Program",ROUNDDOWN(SUMIF('3. Programs'!$A:$A,$D123,'3. Programs'!S:S),2)*IFERROR(INDEX('3. Programs'!$O:$O,MATCH($D123,'3. Programs'!$A:$A,0)),0)*$I123,""),0)</f>
        <v/>
      </c>
      <c r="M123" s="17" t="str">
        <f t="shared" si="14"/>
        <v/>
      </c>
      <c r="N123" s="122"/>
      <c r="O123" s="123"/>
      <c r="P123" s="169"/>
      <c r="Q123" s="245"/>
      <c r="R123" s="124"/>
      <c r="S123" s="125"/>
      <c r="T123" s="125"/>
      <c r="U123" s="126"/>
      <c r="V123" s="19" t="str">
        <f t="shared" si="13"/>
        <v/>
      </c>
      <c r="W123" s="15" t="str">
        <f t="shared" si="9"/>
        <v/>
      </c>
      <c r="X123" s="16" t="str">
        <f t="shared" si="10"/>
        <v/>
      </c>
      <c r="Y123" s="16" t="str">
        <f t="shared" si="11"/>
        <v/>
      </c>
      <c r="Z123" s="16" t="str">
        <f t="shared" si="12"/>
        <v/>
      </c>
    </row>
    <row r="124" spans="1:26" x14ac:dyDescent="0.4">
      <c r="A124" s="140"/>
      <c r="B124" s="158" t="str">
        <f>IFERROR(VLOOKUP(A124,'1. Applicant Roster'!A:C,2,FALSE)&amp;", "&amp;LEFT(VLOOKUP(A124,'1. Applicant Roster'!A:C,3,FALSE),1)&amp;".","Enter valid WISEid")</f>
        <v>Enter valid WISEid</v>
      </c>
      <c r="C124" s="142"/>
      <c r="D124" s="143"/>
      <c r="E124" s="138" t="str">
        <f>IF(C124="Program",IFERROR(INDEX('3. Programs'!B:B,MATCH(D124,'3. Programs'!A:A,0)),"Enter valid program ID"),"")</f>
        <v/>
      </c>
      <c r="F124" s="289" t="str">
        <f>IF(C124="Program",IFERROR(INDEX('3. Programs'!L:L,MATCH(D124,'3. Programs'!A:A,0)),""),"")</f>
        <v/>
      </c>
      <c r="G124" s="97"/>
      <c r="H124" s="82"/>
      <c r="I124" s="291" t="str">
        <f>IFERROR(IF(C124="Program",(IF(OR(F124="Days",F124="Caseload"),1,G124)*H124)/(IF(OR(F124="Days",F124="Caseload"),1,INDEX('3. Programs'!N:N,MATCH(D124,'3. Programs'!A:A,0)))*INDEX('3. Programs'!O:O,MATCH(D124,'3. Programs'!A:A,0))),""),0)</f>
        <v/>
      </c>
      <c r="J124" s="20" t="str">
        <f>IFERROR(IF($C124="Program",ROUNDDOWN(SUMIF('3. Programs'!$A:$A,$D124,'3. Programs'!Q:Q),2)*IFERROR(INDEX('3. Programs'!$O:$O,MATCH($D124,'3. Programs'!$A:$A,0)),0)*$I124,""),0)</f>
        <v/>
      </c>
      <c r="K124" s="15" t="str">
        <f>IFERROR(IF($C124="Program",ROUNDDOWN(SUMIF('3. Programs'!$A:$A,$D124,'3. Programs'!R:R),2)*IFERROR(INDEX('3. Programs'!$O:$O,MATCH($D124,'3. Programs'!$A:$A,0)),0)*$I124,""),0)</f>
        <v/>
      </c>
      <c r="L124" s="15" t="str">
        <f>IFERROR(IF($C124="Program",ROUNDDOWN(SUMIF('3. Programs'!$A:$A,$D124,'3. Programs'!S:S),2)*IFERROR(INDEX('3. Programs'!$O:$O,MATCH($D124,'3. Programs'!$A:$A,0)),0)*$I124,""),0)</f>
        <v/>
      </c>
      <c r="M124" s="17" t="str">
        <f t="shared" si="14"/>
        <v/>
      </c>
      <c r="N124" s="122"/>
      <c r="O124" s="123"/>
      <c r="P124" s="169"/>
      <c r="Q124" s="245"/>
      <c r="R124" s="124"/>
      <c r="S124" s="125"/>
      <c r="T124" s="125"/>
      <c r="U124" s="126"/>
      <c r="V124" s="19" t="str">
        <f t="shared" si="13"/>
        <v/>
      </c>
      <c r="W124" s="15" t="str">
        <f t="shared" si="9"/>
        <v/>
      </c>
      <c r="X124" s="16" t="str">
        <f t="shared" si="10"/>
        <v/>
      </c>
      <c r="Y124" s="16" t="str">
        <f t="shared" si="11"/>
        <v/>
      </c>
      <c r="Z124" s="16" t="str">
        <f t="shared" si="12"/>
        <v/>
      </c>
    </row>
    <row r="125" spans="1:26" x14ac:dyDescent="0.4">
      <c r="A125" s="140"/>
      <c r="B125" s="158" t="str">
        <f>IFERROR(VLOOKUP(A125,'1. Applicant Roster'!A:C,2,FALSE)&amp;", "&amp;LEFT(VLOOKUP(A125,'1. Applicant Roster'!A:C,3,FALSE),1)&amp;".","Enter valid WISEid")</f>
        <v>Enter valid WISEid</v>
      </c>
      <c r="C125" s="142"/>
      <c r="D125" s="143"/>
      <c r="E125" s="138" t="str">
        <f>IF(C125="Program",IFERROR(INDEX('3. Programs'!B:B,MATCH(D125,'3. Programs'!A:A,0)),"Enter valid program ID"),"")</f>
        <v/>
      </c>
      <c r="F125" s="289" t="str">
        <f>IF(C125="Program",IFERROR(INDEX('3. Programs'!L:L,MATCH(D125,'3. Programs'!A:A,0)),""),"")</f>
        <v/>
      </c>
      <c r="G125" s="97"/>
      <c r="H125" s="82"/>
      <c r="I125" s="291" t="str">
        <f>IFERROR(IF(C125="Program",(IF(OR(F125="Days",F125="Caseload"),1,G125)*H125)/(IF(OR(F125="Days",F125="Caseload"),1,INDEX('3. Programs'!N:N,MATCH(D125,'3. Programs'!A:A,0)))*INDEX('3. Programs'!O:O,MATCH(D125,'3. Programs'!A:A,0))),""),0)</f>
        <v/>
      </c>
      <c r="J125" s="20" t="str">
        <f>IFERROR(IF($C125="Program",ROUNDDOWN(SUMIF('3. Programs'!$A:$A,$D125,'3. Programs'!Q:Q),2)*IFERROR(INDEX('3. Programs'!$O:$O,MATCH($D125,'3. Programs'!$A:$A,0)),0)*$I125,""),0)</f>
        <v/>
      </c>
      <c r="K125" s="15" t="str">
        <f>IFERROR(IF($C125="Program",ROUNDDOWN(SUMIF('3. Programs'!$A:$A,$D125,'3. Programs'!R:R),2)*IFERROR(INDEX('3. Programs'!$O:$O,MATCH($D125,'3. Programs'!$A:$A,0)),0)*$I125,""),0)</f>
        <v/>
      </c>
      <c r="L125" s="15" t="str">
        <f>IFERROR(IF($C125="Program",ROUNDDOWN(SUMIF('3. Programs'!$A:$A,$D125,'3. Programs'!S:S),2)*IFERROR(INDEX('3. Programs'!$O:$O,MATCH($D125,'3. Programs'!$A:$A,0)),0)*$I125,""),0)</f>
        <v/>
      </c>
      <c r="M125" s="17" t="str">
        <f t="shared" si="14"/>
        <v/>
      </c>
      <c r="N125" s="122"/>
      <c r="O125" s="123"/>
      <c r="P125" s="169"/>
      <c r="Q125" s="245"/>
      <c r="R125" s="124"/>
      <c r="S125" s="125"/>
      <c r="T125" s="125"/>
      <c r="U125" s="126"/>
      <c r="V125" s="19" t="str">
        <f t="shared" si="13"/>
        <v/>
      </c>
      <c r="W125" s="15" t="str">
        <f t="shared" si="9"/>
        <v/>
      </c>
      <c r="X125" s="16" t="str">
        <f t="shared" si="10"/>
        <v/>
      </c>
      <c r="Y125" s="16" t="str">
        <f t="shared" si="11"/>
        <v/>
      </c>
      <c r="Z125" s="16" t="str">
        <f t="shared" si="12"/>
        <v/>
      </c>
    </row>
    <row r="126" spans="1:26" x14ac:dyDescent="0.4">
      <c r="A126" s="140"/>
      <c r="B126" s="158" t="str">
        <f>IFERROR(VLOOKUP(A126,'1. Applicant Roster'!A:C,2,FALSE)&amp;", "&amp;LEFT(VLOOKUP(A126,'1. Applicant Roster'!A:C,3,FALSE),1)&amp;".","Enter valid WISEid")</f>
        <v>Enter valid WISEid</v>
      </c>
      <c r="C126" s="142"/>
      <c r="D126" s="143"/>
      <c r="E126" s="138" t="str">
        <f>IF(C126="Program",IFERROR(INDEX('3. Programs'!B:B,MATCH(D126,'3. Programs'!A:A,0)),"Enter valid program ID"),"")</f>
        <v/>
      </c>
      <c r="F126" s="289" t="str">
        <f>IF(C126="Program",IFERROR(INDEX('3. Programs'!L:L,MATCH(D126,'3. Programs'!A:A,0)),""),"")</f>
        <v/>
      </c>
      <c r="G126" s="97"/>
      <c r="H126" s="82"/>
      <c r="I126" s="291" t="str">
        <f>IFERROR(IF(C126="Program",(IF(OR(F126="Days",F126="Caseload"),1,G126)*H126)/(IF(OR(F126="Days",F126="Caseload"),1,INDEX('3. Programs'!N:N,MATCH(D126,'3. Programs'!A:A,0)))*INDEX('3. Programs'!O:O,MATCH(D126,'3. Programs'!A:A,0))),""),0)</f>
        <v/>
      </c>
      <c r="J126" s="20" t="str">
        <f>IFERROR(IF($C126="Program",ROUNDDOWN(SUMIF('3. Programs'!$A:$A,$D126,'3. Programs'!Q:Q),2)*IFERROR(INDEX('3. Programs'!$O:$O,MATCH($D126,'3. Programs'!$A:$A,0)),0)*$I126,""),0)</f>
        <v/>
      </c>
      <c r="K126" s="15" t="str">
        <f>IFERROR(IF($C126="Program",ROUNDDOWN(SUMIF('3. Programs'!$A:$A,$D126,'3. Programs'!R:R),2)*IFERROR(INDEX('3. Programs'!$O:$O,MATCH($D126,'3. Programs'!$A:$A,0)),0)*$I126,""),0)</f>
        <v/>
      </c>
      <c r="L126" s="15" t="str">
        <f>IFERROR(IF($C126="Program",ROUNDDOWN(SUMIF('3. Programs'!$A:$A,$D126,'3. Programs'!S:S),2)*IFERROR(INDEX('3. Programs'!$O:$O,MATCH($D126,'3. Programs'!$A:$A,0)),0)*$I126,""),0)</f>
        <v/>
      </c>
      <c r="M126" s="17" t="str">
        <f t="shared" si="14"/>
        <v/>
      </c>
      <c r="N126" s="122"/>
      <c r="O126" s="123"/>
      <c r="P126" s="169"/>
      <c r="Q126" s="245"/>
      <c r="R126" s="124"/>
      <c r="S126" s="125"/>
      <c r="T126" s="125"/>
      <c r="U126" s="126"/>
      <c r="V126" s="19" t="str">
        <f t="shared" si="13"/>
        <v/>
      </c>
      <c r="W126" s="15" t="str">
        <f t="shared" si="9"/>
        <v/>
      </c>
      <c r="X126" s="16" t="str">
        <f t="shared" si="10"/>
        <v/>
      </c>
      <c r="Y126" s="16" t="str">
        <f t="shared" si="11"/>
        <v/>
      </c>
      <c r="Z126" s="16" t="str">
        <f t="shared" si="12"/>
        <v/>
      </c>
    </row>
    <row r="127" spans="1:26" x14ac:dyDescent="0.4">
      <c r="A127" s="140"/>
      <c r="B127" s="158" t="str">
        <f>IFERROR(VLOOKUP(A127,'1. Applicant Roster'!A:C,2,FALSE)&amp;", "&amp;LEFT(VLOOKUP(A127,'1. Applicant Roster'!A:C,3,FALSE),1)&amp;".","Enter valid WISEid")</f>
        <v>Enter valid WISEid</v>
      </c>
      <c r="C127" s="142"/>
      <c r="D127" s="143"/>
      <c r="E127" s="138" t="str">
        <f>IF(C127="Program",IFERROR(INDEX('3. Programs'!B:B,MATCH(D127,'3. Programs'!A:A,0)),"Enter valid program ID"),"")</f>
        <v/>
      </c>
      <c r="F127" s="289" t="str">
        <f>IF(C127="Program",IFERROR(INDEX('3. Programs'!L:L,MATCH(D127,'3. Programs'!A:A,0)),""),"")</f>
        <v/>
      </c>
      <c r="G127" s="97"/>
      <c r="H127" s="82"/>
      <c r="I127" s="291" t="str">
        <f>IFERROR(IF(C127="Program",(IF(OR(F127="Days",F127="Caseload"),1,G127)*H127)/(IF(OR(F127="Days",F127="Caseload"),1,INDEX('3. Programs'!N:N,MATCH(D127,'3. Programs'!A:A,0)))*INDEX('3. Programs'!O:O,MATCH(D127,'3. Programs'!A:A,0))),""),0)</f>
        <v/>
      </c>
      <c r="J127" s="20" t="str">
        <f>IFERROR(IF($C127="Program",ROUNDDOWN(SUMIF('3. Programs'!$A:$A,$D127,'3. Programs'!Q:Q),2)*IFERROR(INDEX('3. Programs'!$O:$O,MATCH($D127,'3. Programs'!$A:$A,0)),0)*$I127,""),0)</f>
        <v/>
      </c>
      <c r="K127" s="15" t="str">
        <f>IFERROR(IF($C127="Program",ROUNDDOWN(SUMIF('3. Programs'!$A:$A,$D127,'3. Programs'!R:R),2)*IFERROR(INDEX('3. Programs'!$O:$O,MATCH($D127,'3. Programs'!$A:$A,0)),0)*$I127,""),0)</f>
        <v/>
      </c>
      <c r="L127" s="15" t="str">
        <f>IFERROR(IF($C127="Program",ROUNDDOWN(SUMIF('3. Programs'!$A:$A,$D127,'3. Programs'!S:S),2)*IFERROR(INDEX('3. Programs'!$O:$O,MATCH($D127,'3. Programs'!$A:$A,0)),0)*$I127,""),0)</f>
        <v/>
      </c>
      <c r="M127" s="17" t="str">
        <f t="shared" si="14"/>
        <v/>
      </c>
      <c r="N127" s="122"/>
      <c r="O127" s="123"/>
      <c r="P127" s="169"/>
      <c r="Q127" s="245"/>
      <c r="R127" s="124"/>
      <c r="S127" s="125"/>
      <c r="T127" s="125"/>
      <c r="U127" s="126"/>
      <c r="V127" s="19" t="str">
        <f t="shared" si="13"/>
        <v/>
      </c>
      <c r="W127" s="15" t="str">
        <f t="shared" si="9"/>
        <v/>
      </c>
      <c r="X127" s="16" t="str">
        <f t="shared" si="10"/>
        <v/>
      </c>
      <c r="Y127" s="16" t="str">
        <f t="shared" si="11"/>
        <v/>
      </c>
      <c r="Z127" s="16" t="str">
        <f t="shared" si="12"/>
        <v/>
      </c>
    </row>
    <row r="128" spans="1:26" x14ac:dyDescent="0.4">
      <c r="A128" s="140"/>
      <c r="B128" s="158" t="str">
        <f>IFERROR(VLOOKUP(A128,'1. Applicant Roster'!A:C,2,FALSE)&amp;", "&amp;LEFT(VLOOKUP(A128,'1. Applicant Roster'!A:C,3,FALSE),1)&amp;".","Enter valid WISEid")</f>
        <v>Enter valid WISEid</v>
      </c>
      <c r="C128" s="142"/>
      <c r="D128" s="143"/>
      <c r="E128" s="138" t="str">
        <f>IF(C128="Program",IFERROR(INDEX('3. Programs'!B:B,MATCH(D128,'3. Programs'!A:A,0)),"Enter valid program ID"),"")</f>
        <v/>
      </c>
      <c r="F128" s="289" t="str">
        <f>IF(C128="Program",IFERROR(INDEX('3. Programs'!L:L,MATCH(D128,'3. Programs'!A:A,0)),""),"")</f>
        <v/>
      </c>
      <c r="G128" s="97"/>
      <c r="H128" s="82"/>
      <c r="I128" s="291" t="str">
        <f>IFERROR(IF(C128="Program",(IF(OR(F128="Days",F128="Caseload"),1,G128)*H128)/(IF(OR(F128="Days",F128="Caseload"),1,INDEX('3. Programs'!N:N,MATCH(D128,'3. Programs'!A:A,0)))*INDEX('3. Programs'!O:O,MATCH(D128,'3. Programs'!A:A,0))),""),0)</f>
        <v/>
      </c>
      <c r="J128" s="20" t="str">
        <f>IFERROR(IF($C128="Program",ROUNDDOWN(SUMIF('3. Programs'!$A:$A,$D128,'3. Programs'!Q:Q),2)*IFERROR(INDEX('3. Programs'!$O:$O,MATCH($D128,'3. Programs'!$A:$A,0)),0)*$I128,""),0)</f>
        <v/>
      </c>
      <c r="K128" s="15" t="str">
        <f>IFERROR(IF($C128="Program",ROUNDDOWN(SUMIF('3. Programs'!$A:$A,$D128,'3. Programs'!R:R),2)*IFERROR(INDEX('3. Programs'!$O:$O,MATCH($D128,'3. Programs'!$A:$A,0)),0)*$I128,""),0)</f>
        <v/>
      </c>
      <c r="L128" s="15" t="str">
        <f>IFERROR(IF($C128="Program",ROUNDDOWN(SUMIF('3. Programs'!$A:$A,$D128,'3. Programs'!S:S),2)*IFERROR(INDEX('3. Programs'!$O:$O,MATCH($D128,'3. Programs'!$A:$A,0)),0)*$I128,""),0)</f>
        <v/>
      </c>
      <c r="M128" s="17" t="str">
        <f t="shared" si="14"/>
        <v/>
      </c>
      <c r="N128" s="122"/>
      <c r="O128" s="123"/>
      <c r="P128" s="169"/>
      <c r="Q128" s="245"/>
      <c r="R128" s="124"/>
      <c r="S128" s="125"/>
      <c r="T128" s="125"/>
      <c r="U128" s="126"/>
      <c r="V128" s="19" t="str">
        <f t="shared" si="13"/>
        <v/>
      </c>
      <c r="W128" s="15" t="str">
        <f t="shared" si="9"/>
        <v/>
      </c>
      <c r="X128" s="16" t="str">
        <f t="shared" si="10"/>
        <v/>
      </c>
      <c r="Y128" s="16" t="str">
        <f t="shared" si="11"/>
        <v/>
      </c>
      <c r="Z128" s="16" t="str">
        <f t="shared" si="12"/>
        <v/>
      </c>
    </row>
    <row r="129" spans="1:26" x14ac:dyDescent="0.4">
      <c r="A129" s="140"/>
      <c r="B129" s="158" t="str">
        <f>IFERROR(VLOOKUP(A129,'1. Applicant Roster'!A:C,2,FALSE)&amp;", "&amp;LEFT(VLOOKUP(A129,'1. Applicant Roster'!A:C,3,FALSE),1)&amp;".","Enter valid WISEid")</f>
        <v>Enter valid WISEid</v>
      </c>
      <c r="C129" s="142"/>
      <c r="D129" s="143"/>
      <c r="E129" s="138" t="str">
        <f>IF(C129="Program",IFERROR(INDEX('3. Programs'!B:B,MATCH(D129,'3. Programs'!A:A,0)),"Enter valid program ID"),"")</f>
        <v/>
      </c>
      <c r="F129" s="289" t="str">
        <f>IF(C129="Program",IFERROR(INDEX('3. Programs'!L:L,MATCH(D129,'3. Programs'!A:A,0)),""),"")</f>
        <v/>
      </c>
      <c r="G129" s="97"/>
      <c r="H129" s="82"/>
      <c r="I129" s="291" t="str">
        <f>IFERROR(IF(C129="Program",(IF(OR(F129="Days",F129="Caseload"),1,G129)*H129)/(IF(OR(F129="Days",F129="Caseload"),1,INDEX('3. Programs'!N:N,MATCH(D129,'3. Programs'!A:A,0)))*INDEX('3. Programs'!O:O,MATCH(D129,'3. Programs'!A:A,0))),""),0)</f>
        <v/>
      </c>
      <c r="J129" s="20" t="str">
        <f>IFERROR(IF($C129="Program",ROUNDDOWN(SUMIF('3. Programs'!$A:$A,$D129,'3. Programs'!Q:Q),2)*IFERROR(INDEX('3. Programs'!$O:$O,MATCH($D129,'3. Programs'!$A:$A,0)),0)*$I129,""),0)</f>
        <v/>
      </c>
      <c r="K129" s="15" t="str">
        <f>IFERROR(IF($C129="Program",ROUNDDOWN(SUMIF('3. Programs'!$A:$A,$D129,'3. Programs'!R:R),2)*IFERROR(INDEX('3. Programs'!$O:$O,MATCH($D129,'3. Programs'!$A:$A,0)),0)*$I129,""),0)</f>
        <v/>
      </c>
      <c r="L129" s="15" t="str">
        <f>IFERROR(IF($C129="Program",ROUNDDOWN(SUMIF('3. Programs'!$A:$A,$D129,'3. Programs'!S:S),2)*IFERROR(INDEX('3. Programs'!$O:$O,MATCH($D129,'3. Programs'!$A:$A,0)),0)*$I129,""),0)</f>
        <v/>
      </c>
      <c r="M129" s="17" t="str">
        <f t="shared" si="14"/>
        <v/>
      </c>
      <c r="N129" s="122"/>
      <c r="O129" s="123"/>
      <c r="P129" s="169"/>
      <c r="Q129" s="245"/>
      <c r="R129" s="124"/>
      <c r="S129" s="125"/>
      <c r="T129" s="125"/>
      <c r="U129" s="126"/>
      <c r="V129" s="19" t="str">
        <f t="shared" si="13"/>
        <v/>
      </c>
      <c r="W129" s="15" t="str">
        <f t="shared" si="9"/>
        <v/>
      </c>
      <c r="X129" s="16" t="str">
        <f t="shared" si="10"/>
        <v/>
      </c>
      <c r="Y129" s="16" t="str">
        <f t="shared" si="11"/>
        <v/>
      </c>
      <c r="Z129" s="16" t="str">
        <f t="shared" si="12"/>
        <v/>
      </c>
    </row>
    <row r="130" spans="1:26" x14ac:dyDescent="0.4">
      <c r="A130" s="140"/>
      <c r="B130" s="158" t="str">
        <f>IFERROR(VLOOKUP(A130,'1. Applicant Roster'!A:C,2,FALSE)&amp;", "&amp;LEFT(VLOOKUP(A130,'1. Applicant Roster'!A:C,3,FALSE),1)&amp;".","Enter valid WISEid")</f>
        <v>Enter valid WISEid</v>
      </c>
      <c r="C130" s="142"/>
      <c r="D130" s="143"/>
      <c r="E130" s="138" t="str">
        <f>IF(C130="Program",IFERROR(INDEX('3. Programs'!B:B,MATCH(D130,'3. Programs'!A:A,0)),"Enter valid program ID"),"")</f>
        <v/>
      </c>
      <c r="F130" s="289" t="str">
        <f>IF(C130="Program",IFERROR(INDEX('3. Programs'!L:L,MATCH(D130,'3. Programs'!A:A,0)),""),"")</f>
        <v/>
      </c>
      <c r="G130" s="97"/>
      <c r="H130" s="82"/>
      <c r="I130" s="291" t="str">
        <f>IFERROR(IF(C130="Program",(IF(OR(F130="Days",F130="Caseload"),1,G130)*H130)/(IF(OR(F130="Days",F130="Caseload"),1,INDEX('3. Programs'!N:N,MATCH(D130,'3. Programs'!A:A,0)))*INDEX('3. Programs'!O:O,MATCH(D130,'3. Programs'!A:A,0))),""),0)</f>
        <v/>
      </c>
      <c r="J130" s="20" t="str">
        <f>IFERROR(IF($C130="Program",ROUNDDOWN(SUMIF('3. Programs'!$A:$A,$D130,'3. Programs'!Q:Q),2)*IFERROR(INDEX('3. Programs'!$O:$O,MATCH($D130,'3. Programs'!$A:$A,0)),0)*$I130,""),0)</f>
        <v/>
      </c>
      <c r="K130" s="15" t="str">
        <f>IFERROR(IF($C130="Program",ROUNDDOWN(SUMIF('3. Programs'!$A:$A,$D130,'3. Programs'!R:R),2)*IFERROR(INDEX('3. Programs'!$O:$O,MATCH($D130,'3. Programs'!$A:$A,0)),0)*$I130,""),0)</f>
        <v/>
      </c>
      <c r="L130" s="15" t="str">
        <f>IFERROR(IF($C130="Program",ROUNDDOWN(SUMIF('3. Programs'!$A:$A,$D130,'3. Programs'!S:S),2)*IFERROR(INDEX('3. Programs'!$O:$O,MATCH($D130,'3. Programs'!$A:$A,0)),0)*$I130,""),0)</f>
        <v/>
      </c>
      <c r="M130" s="17" t="str">
        <f t="shared" si="14"/>
        <v/>
      </c>
      <c r="N130" s="122"/>
      <c r="O130" s="123"/>
      <c r="P130" s="169"/>
      <c r="Q130" s="245"/>
      <c r="R130" s="124"/>
      <c r="S130" s="125"/>
      <c r="T130" s="125"/>
      <c r="U130" s="126"/>
      <c r="V130" s="19" t="str">
        <f t="shared" si="13"/>
        <v/>
      </c>
      <c r="W130" s="15" t="str">
        <f t="shared" si="9"/>
        <v/>
      </c>
      <c r="X130" s="16" t="str">
        <f t="shared" si="10"/>
        <v/>
      </c>
      <c r="Y130" s="16" t="str">
        <f t="shared" si="11"/>
        <v/>
      </c>
      <c r="Z130" s="16" t="str">
        <f t="shared" si="12"/>
        <v/>
      </c>
    </row>
    <row r="131" spans="1:26" x14ac:dyDescent="0.4">
      <c r="A131" s="140"/>
      <c r="B131" s="158" t="str">
        <f>IFERROR(VLOOKUP(A131,'1. Applicant Roster'!A:C,2,FALSE)&amp;", "&amp;LEFT(VLOOKUP(A131,'1. Applicant Roster'!A:C,3,FALSE),1)&amp;".","Enter valid WISEid")</f>
        <v>Enter valid WISEid</v>
      </c>
      <c r="C131" s="142"/>
      <c r="D131" s="143"/>
      <c r="E131" s="138" t="str">
        <f>IF(C131="Program",IFERROR(INDEX('3. Programs'!B:B,MATCH(D131,'3. Programs'!A:A,0)),"Enter valid program ID"),"")</f>
        <v/>
      </c>
      <c r="F131" s="289" t="str">
        <f>IF(C131="Program",IFERROR(INDEX('3. Programs'!L:L,MATCH(D131,'3. Programs'!A:A,0)),""),"")</f>
        <v/>
      </c>
      <c r="G131" s="97"/>
      <c r="H131" s="82"/>
      <c r="I131" s="291" t="str">
        <f>IFERROR(IF(C131="Program",(IF(OR(F131="Days",F131="Caseload"),1,G131)*H131)/(IF(OR(F131="Days",F131="Caseload"),1,INDEX('3. Programs'!N:N,MATCH(D131,'3. Programs'!A:A,0)))*INDEX('3. Programs'!O:O,MATCH(D131,'3. Programs'!A:A,0))),""),0)</f>
        <v/>
      </c>
      <c r="J131" s="20" t="str">
        <f>IFERROR(IF($C131="Program",ROUNDDOWN(SUMIF('3. Programs'!$A:$A,$D131,'3. Programs'!Q:Q),2)*IFERROR(INDEX('3. Programs'!$O:$O,MATCH($D131,'3. Programs'!$A:$A,0)),0)*$I131,""),0)</f>
        <v/>
      </c>
      <c r="K131" s="15" t="str">
        <f>IFERROR(IF($C131="Program",ROUNDDOWN(SUMIF('3. Programs'!$A:$A,$D131,'3. Programs'!R:R),2)*IFERROR(INDEX('3. Programs'!$O:$O,MATCH($D131,'3. Programs'!$A:$A,0)),0)*$I131,""),0)</f>
        <v/>
      </c>
      <c r="L131" s="15" t="str">
        <f>IFERROR(IF($C131="Program",ROUNDDOWN(SUMIF('3. Programs'!$A:$A,$D131,'3. Programs'!S:S),2)*IFERROR(INDEX('3. Programs'!$O:$O,MATCH($D131,'3. Programs'!$A:$A,0)),0)*$I131,""),0)</f>
        <v/>
      </c>
      <c r="M131" s="17" t="str">
        <f t="shared" si="14"/>
        <v/>
      </c>
      <c r="N131" s="122"/>
      <c r="O131" s="123"/>
      <c r="P131" s="169"/>
      <c r="Q131" s="245"/>
      <c r="R131" s="124"/>
      <c r="S131" s="125"/>
      <c r="T131" s="125"/>
      <c r="U131" s="126"/>
      <c r="V131" s="19" t="str">
        <f t="shared" si="13"/>
        <v/>
      </c>
      <c r="W131" s="15" t="str">
        <f t="shared" si="9"/>
        <v/>
      </c>
      <c r="X131" s="16" t="str">
        <f t="shared" si="10"/>
        <v/>
      </c>
      <c r="Y131" s="16" t="str">
        <f t="shared" si="11"/>
        <v/>
      </c>
      <c r="Z131" s="16" t="str">
        <f t="shared" si="12"/>
        <v/>
      </c>
    </row>
    <row r="132" spans="1:26" x14ac:dyDescent="0.4">
      <c r="A132" s="140"/>
      <c r="B132" s="158" t="str">
        <f>IFERROR(VLOOKUP(A132,'1. Applicant Roster'!A:C,2,FALSE)&amp;", "&amp;LEFT(VLOOKUP(A132,'1. Applicant Roster'!A:C,3,FALSE),1)&amp;".","Enter valid WISEid")</f>
        <v>Enter valid WISEid</v>
      </c>
      <c r="C132" s="142"/>
      <c r="D132" s="143"/>
      <c r="E132" s="138" t="str">
        <f>IF(C132="Program",IFERROR(INDEX('3. Programs'!B:B,MATCH(D132,'3. Programs'!A:A,0)),"Enter valid program ID"),"")</f>
        <v/>
      </c>
      <c r="F132" s="289" t="str">
        <f>IF(C132="Program",IFERROR(INDEX('3. Programs'!L:L,MATCH(D132,'3. Programs'!A:A,0)),""),"")</f>
        <v/>
      </c>
      <c r="G132" s="97"/>
      <c r="H132" s="82"/>
      <c r="I132" s="291" t="str">
        <f>IFERROR(IF(C132="Program",(IF(OR(F132="Days",F132="Caseload"),1,G132)*H132)/(IF(OR(F132="Days",F132="Caseload"),1,INDEX('3. Programs'!N:N,MATCH(D132,'3. Programs'!A:A,0)))*INDEX('3. Programs'!O:O,MATCH(D132,'3. Programs'!A:A,0))),""),0)</f>
        <v/>
      </c>
      <c r="J132" s="20" t="str">
        <f>IFERROR(IF($C132="Program",ROUNDDOWN(SUMIF('3. Programs'!$A:$A,$D132,'3. Programs'!Q:Q),2)*IFERROR(INDEX('3. Programs'!$O:$O,MATCH($D132,'3. Programs'!$A:$A,0)),0)*$I132,""),0)</f>
        <v/>
      </c>
      <c r="K132" s="15" t="str">
        <f>IFERROR(IF($C132="Program",ROUNDDOWN(SUMIF('3. Programs'!$A:$A,$D132,'3. Programs'!R:R),2)*IFERROR(INDEX('3. Programs'!$O:$O,MATCH($D132,'3. Programs'!$A:$A,0)),0)*$I132,""),0)</f>
        <v/>
      </c>
      <c r="L132" s="15" t="str">
        <f>IFERROR(IF($C132="Program",ROUNDDOWN(SUMIF('3. Programs'!$A:$A,$D132,'3. Programs'!S:S),2)*IFERROR(INDEX('3. Programs'!$O:$O,MATCH($D132,'3. Programs'!$A:$A,0)),0)*$I132,""),0)</f>
        <v/>
      </c>
      <c r="M132" s="17" t="str">
        <f t="shared" si="14"/>
        <v/>
      </c>
      <c r="N132" s="122"/>
      <c r="O132" s="123"/>
      <c r="P132" s="169"/>
      <c r="Q132" s="245"/>
      <c r="R132" s="124"/>
      <c r="S132" s="125"/>
      <c r="T132" s="125"/>
      <c r="U132" s="126"/>
      <c r="V132" s="19" t="str">
        <f t="shared" si="13"/>
        <v/>
      </c>
      <c r="W132" s="15" t="str">
        <f t="shared" si="9"/>
        <v/>
      </c>
      <c r="X132" s="16" t="str">
        <f t="shared" si="10"/>
        <v/>
      </c>
      <c r="Y132" s="16" t="str">
        <f t="shared" si="11"/>
        <v/>
      </c>
      <c r="Z132" s="16" t="str">
        <f t="shared" si="12"/>
        <v/>
      </c>
    </row>
    <row r="133" spans="1:26" x14ac:dyDescent="0.4">
      <c r="A133" s="140"/>
      <c r="B133" s="158" t="str">
        <f>IFERROR(VLOOKUP(A133,'1. Applicant Roster'!A:C,2,FALSE)&amp;", "&amp;LEFT(VLOOKUP(A133,'1. Applicant Roster'!A:C,3,FALSE),1)&amp;".","Enter valid WISEid")</f>
        <v>Enter valid WISEid</v>
      </c>
      <c r="C133" s="142"/>
      <c r="D133" s="143"/>
      <c r="E133" s="138" t="str">
        <f>IF(C133="Program",IFERROR(INDEX('3. Programs'!B:B,MATCH(D133,'3. Programs'!A:A,0)),"Enter valid program ID"),"")</f>
        <v/>
      </c>
      <c r="F133" s="289" t="str">
        <f>IF(C133="Program",IFERROR(INDEX('3. Programs'!L:L,MATCH(D133,'3. Programs'!A:A,0)),""),"")</f>
        <v/>
      </c>
      <c r="G133" s="97"/>
      <c r="H133" s="82"/>
      <c r="I133" s="291" t="str">
        <f>IFERROR(IF(C133="Program",(IF(OR(F133="Days",F133="Caseload"),1,G133)*H133)/(IF(OR(F133="Days",F133="Caseload"),1,INDEX('3. Programs'!N:N,MATCH(D133,'3. Programs'!A:A,0)))*INDEX('3. Programs'!O:O,MATCH(D133,'3. Programs'!A:A,0))),""),0)</f>
        <v/>
      </c>
      <c r="J133" s="20" t="str">
        <f>IFERROR(IF($C133="Program",ROUNDDOWN(SUMIF('3. Programs'!$A:$A,$D133,'3. Programs'!Q:Q),2)*IFERROR(INDEX('3. Programs'!$O:$O,MATCH($D133,'3. Programs'!$A:$A,0)),0)*$I133,""),0)</f>
        <v/>
      </c>
      <c r="K133" s="15" t="str">
        <f>IFERROR(IF($C133="Program",ROUNDDOWN(SUMIF('3. Programs'!$A:$A,$D133,'3. Programs'!R:R),2)*IFERROR(INDEX('3. Programs'!$O:$O,MATCH($D133,'3. Programs'!$A:$A,0)),0)*$I133,""),0)</f>
        <v/>
      </c>
      <c r="L133" s="15" t="str">
        <f>IFERROR(IF($C133="Program",ROUNDDOWN(SUMIF('3. Programs'!$A:$A,$D133,'3. Programs'!S:S),2)*IFERROR(INDEX('3. Programs'!$O:$O,MATCH($D133,'3. Programs'!$A:$A,0)),0)*$I133,""),0)</f>
        <v/>
      </c>
      <c r="M133" s="17" t="str">
        <f t="shared" si="14"/>
        <v/>
      </c>
      <c r="N133" s="122"/>
      <c r="O133" s="123"/>
      <c r="P133" s="169"/>
      <c r="Q133" s="245"/>
      <c r="R133" s="124"/>
      <c r="S133" s="125"/>
      <c r="T133" s="125"/>
      <c r="U133" s="126"/>
      <c r="V133" s="19" t="str">
        <f t="shared" si="13"/>
        <v/>
      </c>
      <c r="W133" s="15" t="str">
        <f t="shared" si="9"/>
        <v/>
      </c>
      <c r="X133" s="16" t="str">
        <f t="shared" si="10"/>
        <v/>
      </c>
      <c r="Y133" s="16" t="str">
        <f t="shared" si="11"/>
        <v/>
      </c>
      <c r="Z133" s="16" t="str">
        <f t="shared" si="12"/>
        <v/>
      </c>
    </row>
    <row r="134" spans="1:26" x14ac:dyDescent="0.4">
      <c r="A134" s="140"/>
      <c r="B134" s="158" t="str">
        <f>IFERROR(VLOOKUP(A134,'1. Applicant Roster'!A:C,2,FALSE)&amp;", "&amp;LEFT(VLOOKUP(A134,'1. Applicant Roster'!A:C,3,FALSE),1)&amp;".","Enter valid WISEid")</f>
        <v>Enter valid WISEid</v>
      </c>
      <c r="C134" s="142"/>
      <c r="D134" s="143"/>
      <c r="E134" s="138" t="str">
        <f>IF(C134="Program",IFERROR(INDEX('3. Programs'!B:B,MATCH(D134,'3. Programs'!A:A,0)),"Enter valid program ID"),"")</f>
        <v/>
      </c>
      <c r="F134" s="289" t="str">
        <f>IF(C134="Program",IFERROR(INDEX('3. Programs'!L:L,MATCH(D134,'3. Programs'!A:A,0)),""),"")</f>
        <v/>
      </c>
      <c r="G134" s="97"/>
      <c r="H134" s="82"/>
      <c r="I134" s="291" t="str">
        <f>IFERROR(IF(C134="Program",(IF(OR(F134="Days",F134="Caseload"),1,G134)*H134)/(IF(OR(F134="Days",F134="Caseload"),1,INDEX('3. Programs'!N:N,MATCH(D134,'3. Programs'!A:A,0)))*INDEX('3. Programs'!O:O,MATCH(D134,'3. Programs'!A:A,0))),""),0)</f>
        <v/>
      </c>
      <c r="J134" s="20" t="str">
        <f>IFERROR(IF($C134="Program",ROUNDDOWN(SUMIF('3. Programs'!$A:$A,$D134,'3. Programs'!Q:Q),2)*IFERROR(INDEX('3. Programs'!$O:$O,MATCH($D134,'3. Programs'!$A:$A,0)),0)*$I134,""),0)</f>
        <v/>
      </c>
      <c r="K134" s="15" t="str">
        <f>IFERROR(IF($C134="Program",ROUNDDOWN(SUMIF('3. Programs'!$A:$A,$D134,'3. Programs'!R:R),2)*IFERROR(INDEX('3. Programs'!$O:$O,MATCH($D134,'3. Programs'!$A:$A,0)),0)*$I134,""),0)</f>
        <v/>
      </c>
      <c r="L134" s="15" t="str">
        <f>IFERROR(IF($C134="Program",ROUNDDOWN(SUMIF('3. Programs'!$A:$A,$D134,'3. Programs'!S:S),2)*IFERROR(INDEX('3. Programs'!$O:$O,MATCH($D134,'3. Programs'!$A:$A,0)),0)*$I134,""),0)</f>
        <v/>
      </c>
      <c r="M134" s="17" t="str">
        <f t="shared" si="14"/>
        <v/>
      </c>
      <c r="N134" s="122"/>
      <c r="O134" s="123"/>
      <c r="P134" s="169"/>
      <c r="Q134" s="245"/>
      <c r="R134" s="124"/>
      <c r="S134" s="125"/>
      <c r="T134" s="125"/>
      <c r="U134" s="126"/>
      <c r="V134" s="19" t="str">
        <f t="shared" si="13"/>
        <v/>
      </c>
      <c r="W134" s="15" t="str">
        <f t="shared" si="9"/>
        <v/>
      </c>
      <c r="X134" s="16" t="str">
        <f t="shared" si="10"/>
        <v/>
      </c>
      <c r="Y134" s="16" t="str">
        <f t="shared" si="11"/>
        <v/>
      </c>
      <c r="Z134" s="16" t="str">
        <f t="shared" si="12"/>
        <v/>
      </c>
    </row>
    <row r="135" spans="1:26" x14ac:dyDescent="0.4">
      <c r="A135" s="140"/>
      <c r="B135" s="158" t="str">
        <f>IFERROR(VLOOKUP(A135,'1. Applicant Roster'!A:C,2,FALSE)&amp;", "&amp;LEFT(VLOOKUP(A135,'1. Applicant Roster'!A:C,3,FALSE),1)&amp;".","Enter valid WISEid")</f>
        <v>Enter valid WISEid</v>
      </c>
      <c r="C135" s="142"/>
      <c r="D135" s="143"/>
      <c r="E135" s="138" t="str">
        <f>IF(C135="Program",IFERROR(INDEX('3. Programs'!B:B,MATCH(D135,'3. Programs'!A:A,0)),"Enter valid program ID"),"")</f>
        <v/>
      </c>
      <c r="F135" s="289" t="str">
        <f>IF(C135="Program",IFERROR(INDEX('3. Programs'!L:L,MATCH(D135,'3. Programs'!A:A,0)),""),"")</f>
        <v/>
      </c>
      <c r="G135" s="97"/>
      <c r="H135" s="82"/>
      <c r="I135" s="291" t="str">
        <f>IFERROR(IF(C135="Program",(IF(OR(F135="Days",F135="Caseload"),1,G135)*H135)/(IF(OR(F135="Days",F135="Caseload"),1,INDEX('3. Programs'!N:N,MATCH(D135,'3. Programs'!A:A,0)))*INDEX('3. Programs'!O:O,MATCH(D135,'3. Programs'!A:A,0))),""),0)</f>
        <v/>
      </c>
      <c r="J135" s="20" t="str">
        <f>IFERROR(IF($C135="Program",ROUNDDOWN(SUMIF('3. Programs'!$A:$A,$D135,'3. Programs'!Q:Q),2)*IFERROR(INDEX('3. Programs'!$O:$O,MATCH($D135,'3. Programs'!$A:$A,0)),0)*$I135,""),0)</f>
        <v/>
      </c>
      <c r="K135" s="15" t="str">
        <f>IFERROR(IF($C135="Program",ROUNDDOWN(SUMIF('3. Programs'!$A:$A,$D135,'3. Programs'!R:R),2)*IFERROR(INDEX('3. Programs'!$O:$O,MATCH($D135,'3. Programs'!$A:$A,0)),0)*$I135,""),0)</f>
        <v/>
      </c>
      <c r="L135" s="15" t="str">
        <f>IFERROR(IF($C135="Program",ROUNDDOWN(SUMIF('3. Programs'!$A:$A,$D135,'3. Programs'!S:S),2)*IFERROR(INDEX('3. Programs'!$O:$O,MATCH($D135,'3. Programs'!$A:$A,0)),0)*$I135,""),0)</f>
        <v/>
      </c>
      <c r="M135" s="17" t="str">
        <f t="shared" si="14"/>
        <v/>
      </c>
      <c r="N135" s="122"/>
      <c r="O135" s="123"/>
      <c r="P135" s="169"/>
      <c r="Q135" s="245"/>
      <c r="R135" s="124"/>
      <c r="S135" s="125"/>
      <c r="T135" s="125"/>
      <c r="U135" s="126"/>
      <c r="V135" s="19" t="str">
        <f t="shared" si="13"/>
        <v/>
      </c>
      <c r="W135" s="15" t="str">
        <f t="shared" si="9"/>
        <v/>
      </c>
      <c r="X135" s="16" t="str">
        <f t="shared" si="10"/>
        <v/>
      </c>
      <c r="Y135" s="16" t="str">
        <f t="shared" si="11"/>
        <v/>
      </c>
      <c r="Z135" s="16" t="str">
        <f t="shared" si="12"/>
        <v/>
      </c>
    </row>
    <row r="136" spans="1:26" x14ac:dyDescent="0.4">
      <c r="A136" s="140"/>
      <c r="B136" s="158" t="str">
        <f>IFERROR(VLOOKUP(A136,'1. Applicant Roster'!A:C,2,FALSE)&amp;", "&amp;LEFT(VLOOKUP(A136,'1. Applicant Roster'!A:C,3,FALSE),1)&amp;".","Enter valid WISEid")</f>
        <v>Enter valid WISEid</v>
      </c>
      <c r="C136" s="142"/>
      <c r="D136" s="143"/>
      <c r="E136" s="138" t="str">
        <f>IF(C136="Program",IFERROR(INDEX('3. Programs'!B:B,MATCH(D136,'3. Programs'!A:A,0)),"Enter valid program ID"),"")</f>
        <v/>
      </c>
      <c r="F136" s="289" t="str">
        <f>IF(C136="Program",IFERROR(INDEX('3. Programs'!L:L,MATCH(D136,'3. Programs'!A:A,0)),""),"")</f>
        <v/>
      </c>
      <c r="G136" s="97"/>
      <c r="H136" s="82"/>
      <c r="I136" s="291" t="str">
        <f>IFERROR(IF(C136="Program",(IF(OR(F136="Days",F136="Caseload"),1,G136)*H136)/(IF(OR(F136="Days",F136="Caseload"),1,INDEX('3. Programs'!N:N,MATCH(D136,'3. Programs'!A:A,0)))*INDEX('3. Programs'!O:O,MATCH(D136,'3. Programs'!A:A,0))),""),0)</f>
        <v/>
      </c>
      <c r="J136" s="20" t="str">
        <f>IFERROR(IF($C136="Program",ROUNDDOWN(SUMIF('3. Programs'!$A:$A,$D136,'3. Programs'!Q:Q),2)*IFERROR(INDEX('3. Programs'!$O:$O,MATCH($D136,'3. Programs'!$A:$A,0)),0)*$I136,""),0)</f>
        <v/>
      </c>
      <c r="K136" s="15" t="str">
        <f>IFERROR(IF($C136="Program",ROUNDDOWN(SUMIF('3. Programs'!$A:$A,$D136,'3. Programs'!R:R),2)*IFERROR(INDEX('3. Programs'!$O:$O,MATCH($D136,'3. Programs'!$A:$A,0)),0)*$I136,""),0)</f>
        <v/>
      </c>
      <c r="L136" s="15" t="str">
        <f>IFERROR(IF($C136="Program",ROUNDDOWN(SUMIF('3. Programs'!$A:$A,$D136,'3. Programs'!S:S),2)*IFERROR(INDEX('3. Programs'!$O:$O,MATCH($D136,'3. Programs'!$A:$A,0)),0)*$I136,""),0)</f>
        <v/>
      </c>
      <c r="M136" s="17" t="str">
        <f t="shared" si="14"/>
        <v/>
      </c>
      <c r="N136" s="122"/>
      <c r="O136" s="123"/>
      <c r="P136" s="169"/>
      <c r="Q136" s="245"/>
      <c r="R136" s="124"/>
      <c r="S136" s="125"/>
      <c r="T136" s="125"/>
      <c r="U136" s="126"/>
      <c r="V136" s="19" t="str">
        <f t="shared" si="13"/>
        <v/>
      </c>
      <c r="W136" s="15" t="str">
        <f t="shared" si="9"/>
        <v/>
      </c>
      <c r="X136" s="16" t="str">
        <f t="shared" si="10"/>
        <v/>
      </c>
      <c r="Y136" s="16" t="str">
        <f t="shared" si="11"/>
        <v/>
      </c>
      <c r="Z136" s="16" t="str">
        <f t="shared" si="12"/>
        <v/>
      </c>
    </row>
    <row r="137" spans="1:26" x14ac:dyDescent="0.4">
      <c r="A137" s="140"/>
      <c r="B137" s="158" t="str">
        <f>IFERROR(VLOOKUP(A137,'1. Applicant Roster'!A:C,2,FALSE)&amp;", "&amp;LEFT(VLOOKUP(A137,'1. Applicant Roster'!A:C,3,FALSE),1)&amp;".","Enter valid WISEid")</f>
        <v>Enter valid WISEid</v>
      </c>
      <c r="C137" s="142"/>
      <c r="D137" s="143"/>
      <c r="E137" s="138" t="str">
        <f>IF(C137="Program",IFERROR(INDEX('3. Programs'!B:B,MATCH(D137,'3. Programs'!A:A,0)),"Enter valid program ID"),"")</f>
        <v/>
      </c>
      <c r="F137" s="289" t="str">
        <f>IF(C137="Program",IFERROR(INDEX('3. Programs'!L:L,MATCH(D137,'3. Programs'!A:A,0)),""),"")</f>
        <v/>
      </c>
      <c r="G137" s="97"/>
      <c r="H137" s="82"/>
      <c r="I137" s="291" t="str">
        <f>IFERROR(IF(C137="Program",(IF(OR(F137="Days",F137="Caseload"),1,G137)*H137)/(IF(OR(F137="Days",F137="Caseload"),1,INDEX('3. Programs'!N:N,MATCH(D137,'3. Programs'!A:A,0)))*INDEX('3. Programs'!O:O,MATCH(D137,'3. Programs'!A:A,0))),""),0)</f>
        <v/>
      </c>
      <c r="J137" s="20" t="str">
        <f>IFERROR(IF($C137="Program",ROUNDDOWN(SUMIF('3. Programs'!$A:$A,$D137,'3. Programs'!Q:Q),2)*IFERROR(INDEX('3. Programs'!$O:$O,MATCH($D137,'3. Programs'!$A:$A,0)),0)*$I137,""),0)</f>
        <v/>
      </c>
      <c r="K137" s="15" t="str">
        <f>IFERROR(IF($C137="Program",ROUNDDOWN(SUMIF('3. Programs'!$A:$A,$D137,'3. Programs'!R:R),2)*IFERROR(INDEX('3. Programs'!$O:$O,MATCH($D137,'3. Programs'!$A:$A,0)),0)*$I137,""),0)</f>
        <v/>
      </c>
      <c r="L137" s="15" t="str">
        <f>IFERROR(IF($C137="Program",ROUNDDOWN(SUMIF('3. Programs'!$A:$A,$D137,'3. Programs'!S:S),2)*IFERROR(INDEX('3. Programs'!$O:$O,MATCH($D137,'3. Programs'!$A:$A,0)),0)*$I137,""),0)</f>
        <v/>
      </c>
      <c r="M137" s="17" t="str">
        <f t="shared" si="14"/>
        <v/>
      </c>
      <c r="N137" s="122"/>
      <c r="O137" s="123"/>
      <c r="P137" s="169"/>
      <c r="Q137" s="245"/>
      <c r="R137" s="124"/>
      <c r="S137" s="125"/>
      <c r="T137" s="125"/>
      <c r="U137" s="126"/>
      <c r="V137" s="19" t="str">
        <f t="shared" si="13"/>
        <v/>
      </c>
      <c r="W137" s="15" t="str">
        <f t="shared" ref="W137:W200" si="15">IF($C137="Program",J137,IF($C137="Child-Specific",R137+S137,""))</f>
        <v/>
      </c>
      <c r="X137" s="16" t="str">
        <f t="shared" ref="X137:X200" si="16">IF($C137="Program",K137,IF($C137="Child-Specific",T137,""))</f>
        <v/>
      </c>
      <c r="Y137" s="16" t="str">
        <f t="shared" ref="Y137:Y200" si="17">IF($C137="Program",L137,IF($C137="Child-Specific",U137,""))</f>
        <v/>
      </c>
      <c r="Z137" s="16" t="str">
        <f t="shared" ref="Z137:Z200" si="18">IF(OR(C137="Child-Specific",C137="Program"),SUM(W137:Y137),"")</f>
        <v/>
      </c>
    </row>
    <row r="138" spans="1:26" x14ac:dyDescent="0.4">
      <c r="A138" s="140"/>
      <c r="B138" s="158" t="str">
        <f>IFERROR(VLOOKUP(A138,'1. Applicant Roster'!A:C,2,FALSE)&amp;", "&amp;LEFT(VLOOKUP(A138,'1. Applicant Roster'!A:C,3,FALSE),1)&amp;".","Enter valid WISEid")</f>
        <v>Enter valid WISEid</v>
      </c>
      <c r="C138" s="142"/>
      <c r="D138" s="143"/>
      <c r="E138" s="138" t="str">
        <f>IF(C138="Program",IFERROR(INDEX('3. Programs'!B:B,MATCH(D138,'3. Programs'!A:A,0)),"Enter valid program ID"),"")</f>
        <v/>
      </c>
      <c r="F138" s="289" t="str">
        <f>IF(C138="Program",IFERROR(INDEX('3. Programs'!L:L,MATCH(D138,'3. Programs'!A:A,0)),""),"")</f>
        <v/>
      </c>
      <c r="G138" s="97"/>
      <c r="H138" s="82"/>
      <c r="I138" s="291" t="str">
        <f>IFERROR(IF(C138="Program",(IF(OR(F138="Days",F138="Caseload"),1,G138)*H138)/(IF(OR(F138="Days",F138="Caseload"),1,INDEX('3. Programs'!N:N,MATCH(D138,'3. Programs'!A:A,0)))*INDEX('3. Programs'!O:O,MATCH(D138,'3. Programs'!A:A,0))),""),0)</f>
        <v/>
      </c>
      <c r="J138" s="20" t="str">
        <f>IFERROR(IF($C138="Program",ROUNDDOWN(SUMIF('3. Programs'!$A:$A,$D138,'3. Programs'!Q:Q),2)*IFERROR(INDEX('3. Programs'!$O:$O,MATCH($D138,'3. Programs'!$A:$A,0)),0)*$I138,""),0)</f>
        <v/>
      </c>
      <c r="K138" s="15" t="str">
        <f>IFERROR(IF($C138="Program",ROUNDDOWN(SUMIF('3. Programs'!$A:$A,$D138,'3. Programs'!R:R),2)*IFERROR(INDEX('3. Programs'!$O:$O,MATCH($D138,'3. Programs'!$A:$A,0)),0)*$I138,""),0)</f>
        <v/>
      </c>
      <c r="L138" s="15" t="str">
        <f>IFERROR(IF($C138="Program",ROUNDDOWN(SUMIF('3. Programs'!$A:$A,$D138,'3. Programs'!S:S),2)*IFERROR(INDEX('3. Programs'!$O:$O,MATCH($D138,'3. Programs'!$A:$A,0)),0)*$I138,""),0)</f>
        <v/>
      </c>
      <c r="M138" s="17" t="str">
        <f t="shared" si="14"/>
        <v/>
      </c>
      <c r="N138" s="122"/>
      <c r="O138" s="123"/>
      <c r="P138" s="169"/>
      <c r="Q138" s="245"/>
      <c r="R138" s="124"/>
      <c r="S138" s="125"/>
      <c r="T138" s="125"/>
      <c r="U138" s="126"/>
      <c r="V138" s="19" t="str">
        <f t="shared" ref="V138:V201" si="19">IF($C138="Child-Specific",SUM(R138:U138),"")</f>
        <v/>
      </c>
      <c r="W138" s="15" t="str">
        <f t="shared" si="15"/>
        <v/>
      </c>
      <c r="X138" s="16" t="str">
        <f t="shared" si="16"/>
        <v/>
      </c>
      <c r="Y138" s="16" t="str">
        <f t="shared" si="17"/>
        <v/>
      </c>
      <c r="Z138" s="16" t="str">
        <f t="shared" si="18"/>
        <v/>
      </c>
    </row>
    <row r="139" spans="1:26" x14ac:dyDescent="0.4">
      <c r="A139" s="140"/>
      <c r="B139" s="158" t="str">
        <f>IFERROR(VLOOKUP(A139,'1. Applicant Roster'!A:C,2,FALSE)&amp;", "&amp;LEFT(VLOOKUP(A139,'1. Applicant Roster'!A:C,3,FALSE),1)&amp;".","Enter valid WISEid")</f>
        <v>Enter valid WISEid</v>
      </c>
      <c r="C139" s="142"/>
      <c r="D139" s="143"/>
      <c r="E139" s="138" t="str">
        <f>IF(C139="Program",IFERROR(INDEX('3. Programs'!B:B,MATCH(D139,'3. Programs'!A:A,0)),"Enter valid program ID"),"")</f>
        <v/>
      </c>
      <c r="F139" s="289" t="str">
        <f>IF(C139="Program",IFERROR(INDEX('3. Programs'!L:L,MATCH(D139,'3. Programs'!A:A,0)),""),"")</f>
        <v/>
      </c>
      <c r="G139" s="97"/>
      <c r="H139" s="82"/>
      <c r="I139" s="291" t="str">
        <f>IFERROR(IF(C139="Program",(IF(OR(F139="Days",F139="Caseload"),1,G139)*H139)/(IF(OR(F139="Days",F139="Caseload"),1,INDEX('3. Programs'!N:N,MATCH(D139,'3. Programs'!A:A,0)))*INDEX('3. Programs'!O:O,MATCH(D139,'3. Programs'!A:A,0))),""),0)</f>
        <v/>
      </c>
      <c r="J139" s="20" t="str">
        <f>IFERROR(IF($C139="Program",ROUNDDOWN(SUMIF('3. Programs'!$A:$A,$D139,'3. Programs'!Q:Q),2)*IFERROR(INDEX('3. Programs'!$O:$O,MATCH($D139,'3. Programs'!$A:$A,0)),0)*$I139,""),0)</f>
        <v/>
      </c>
      <c r="K139" s="15" t="str">
        <f>IFERROR(IF($C139="Program",ROUNDDOWN(SUMIF('3. Programs'!$A:$A,$D139,'3. Programs'!R:R),2)*IFERROR(INDEX('3. Programs'!$O:$O,MATCH($D139,'3. Programs'!$A:$A,0)),0)*$I139,""),0)</f>
        <v/>
      </c>
      <c r="L139" s="15" t="str">
        <f>IFERROR(IF($C139="Program",ROUNDDOWN(SUMIF('3. Programs'!$A:$A,$D139,'3. Programs'!S:S),2)*IFERROR(INDEX('3. Programs'!$O:$O,MATCH($D139,'3. Programs'!$A:$A,0)),0)*$I139,""),0)</f>
        <v/>
      </c>
      <c r="M139" s="17" t="str">
        <f t="shared" ref="M139:M202" si="20">IF($C139="Program",SUM(J139:L139),"")</f>
        <v/>
      </c>
      <c r="N139" s="122"/>
      <c r="O139" s="123"/>
      <c r="P139" s="169"/>
      <c r="Q139" s="245"/>
      <c r="R139" s="124"/>
      <c r="S139" s="125"/>
      <c r="T139" s="125"/>
      <c r="U139" s="126"/>
      <c r="V139" s="19" t="str">
        <f t="shared" si="19"/>
        <v/>
      </c>
      <c r="W139" s="15" t="str">
        <f t="shared" si="15"/>
        <v/>
      </c>
      <c r="X139" s="16" t="str">
        <f t="shared" si="16"/>
        <v/>
      </c>
      <c r="Y139" s="16" t="str">
        <f t="shared" si="17"/>
        <v/>
      </c>
      <c r="Z139" s="16" t="str">
        <f t="shared" si="18"/>
        <v/>
      </c>
    </row>
    <row r="140" spans="1:26" x14ac:dyDescent="0.4">
      <c r="A140" s="140"/>
      <c r="B140" s="158" t="str">
        <f>IFERROR(VLOOKUP(A140,'1. Applicant Roster'!A:C,2,FALSE)&amp;", "&amp;LEFT(VLOOKUP(A140,'1. Applicant Roster'!A:C,3,FALSE),1)&amp;".","Enter valid WISEid")</f>
        <v>Enter valid WISEid</v>
      </c>
      <c r="C140" s="142"/>
      <c r="D140" s="143"/>
      <c r="E140" s="138" t="str">
        <f>IF(C140="Program",IFERROR(INDEX('3. Programs'!B:B,MATCH(D140,'3. Programs'!A:A,0)),"Enter valid program ID"),"")</f>
        <v/>
      </c>
      <c r="F140" s="289" t="str">
        <f>IF(C140="Program",IFERROR(INDEX('3. Programs'!L:L,MATCH(D140,'3. Programs'!A:A,0)),""),"")</f>
        <v/>
      </c>
      <c r="G140" s="97"/>
      <c r="H140" s="82"/>
      <c r="I140" s="291" t="str">
        <f>IFERROR(IF(C140="Program",(IF(OR(F140="Days",F140="Caseload"),1,G140)*H140)/(IF(OR(F140="Days",F140="Caseload"),1,INDEX('3. Programs'!N:N,MATCH(D140,'3. Programs'!A:A,0)))*INDEX('3. Programs'!O:O,MATCH(D140,'3. Programs'!A:A,0))),""),0)</f>
        <v/>
      </c>
      <c r="J140" s="20" t="str">
        <f>IFERROR(IF($C140="Program",ROUNDDOWN(SUMIF('3. Programs'!$A:$A,$D140,'3. Programs'!Q:Q),2)*IFERROR(INDEX('3. Programs'!$O:$O,MATCH($D140,'3. Programs'!$A:$A,0)),0)*$I140,""),0)</f>
        <v/>
      </c>
      <c r="K140" s="15" t="str">
        <f>IFERROR(IF($C140="Program",ROUNDDOWN(SUMIF('3. Programs'!$A:$A,$D140,'3. Programs'!R:R),2)*IFERROR(INDEX('3. Programs'!$O:$O,MATCH($D140,'3. Programs'!$A:$A,0)),0)*$I140,""),0)</f>
        <v/>
      </c>
      <c r="L140" s="15" t="str">
        <f>IFERROR(IF($C140="Program",ROUNDDOWN(SUMIF('3. Programs'!$A:$A,$D140,'3. Programs'!S:S),2)*IFERROR(INDEX('3. Programs'!$O:$O,MATCH($D140,'3. Programs'!$A:$A,0)),0)*$I140,""),0)</f>
        <v/>
      </c>
      <c r="M140" s="17" t="str">
        <f t="shared" si="20"/>
        <v/>
      </c>
      <c r="N140" s="122"/>
      <c r="O140" s="123"/>
      <c r="P140" s="169"/>
      <c r="Q140" s="245"/>
      <c r="R140" s="124"/>
      <c r="S140" s="125"/>
      <c r="T140" s="125"/>
      <c r="U140" s="126"/>
      <c r="V140" s="19" t="str">
        <f t="shared" si="19"/>
        <v/>
      </c>
      <c r="W140" s="15" t="str">
        <f t="shared" si="15"/>
        <v/>
      </c>
      <c r="X140" s="16" t="str">
        <f t="shared" si="16"/>
        <v/>
      </c>
      <c r="Y140" s="16" t="str">
        <f t="shared" si="17"/>
        <v/>
      </c>
      <c r="Z140" s="16" t="str">
        <f t="shared" si="18"/>
        <v/>
      </c>
    </row>
    <row r="141" spans="1:26" x14ac:dyDescent="0.4">
      <c r="A141" s="140"/>
      <c r="B141" s="158" t="str">
        <f>IFERROR(VLOOKUP(A141,'1. Applicant Roster'!A:C,2,FALSE)&amp;", "&amp;LEFT(VLOOKUP(A141,'1. Applicant Roster'!A:C,3,FALSE),1)&amp;".","Enter valid WISEid")</f>
        <v>Enter valid WISEid</v>
      </c>
      <c r="C141" s="142"/>
      <c r="D141" s="143"/>
      <c r="E141" s="138" t="str">
        <f>IF(C141="Program",IFERROR(INDEX('3. Programs'!B:B,MATCH(D141,'3. Programs'!A:A,0)),"Enter valid program ID"),"")</f>
        <v/>
      </c>
      <c r="F141" s="289" t="str">
        <f>IF(C141="Program",IFERROR(INDEX('3. Programs'!L:L,MATCH(D141,'3. Programs'!A:A,0)),""),"")</f>
        <v/>
      </c>
      <c r="G141" s="97"/>
      <c r="H141" s="82"/>
      <c r="I141" s="291" t="str">
        <f>IFERROR(IF(C141="Program",(IF(OR(F141="Days",F141="Caseload"),1,G141)*H141)/(IF(OR(F141="Days",F141="Caseload"),1,INDEX('3. Programs'!N:N,MATCH(D141,'3. Programs'!A:A,0)))*INDEX('3. Programs'!O:O,MATCH(D141,'3. Programs'!A:A,0))),""),0)</f>
        <v/>
      </c>
      <c r="J141" s="20" t="str">
        <f>IFERROR(IF($C141="Program",ROUNDDOWN(SUMIF('3. Programs'!$A:$A,$D141,'3. Programs'!Q:Q),2)*IFERROR(INDEX('3. Programs'!$O:$O,MATCH($D141,'3. Programs'!$A:$A,0)),0)*$I141,""),0)</f>
        <v/>
      </c>
      <c r="K141" s="15" t="str">
        <f>IFERROR(IF($C141="Program",ROUNDDOWN(SUMIF('3. Programs'!$A:$A,$D141,'3. Programs'!R:R),2)*IFERROR(INDEX('3. Programs'!$O:$O,MATCH($D141,'3. Programs'!$A:$A,0)),0)*$I141,""),0)</f>
        <v/>
      </c>
      <c r="L141" s="15" t="str">
        <f>IFERROR(IF($C141="Program",ROUNDDOWN(SUMIF('3. Programs'!$A:$A,$D141,'3. Programs'!S:S),2)*IFERROR(INDEX('3. Programs'!$O:$O,MATCH($D141,'3. Programs'!$A:$A,0)),0)*$I141,""),0)</f>
        <v/>
      </c>
      <c r="M141" s="17" t="str">
        <f t="shared" si="20"/>
        <v/>
      </c>
      <c r="N141" s="122"/>
      <c r="O141" s="123"/>
      <c r="P141" s="169"/>
      <c r="Q141" s="245"/>
      <c r="R141" s="124"/>
      <c r="S141" s="125"/>
      <c r="T141" s="125"/>
      <c r="U141" s="126"/>
      <c r="V141" s="19" t="str">
        <f t="shared" si="19"/>
        <v/>
      </c>
      <c r="W141" s="15" t="str">
        <f t="shared" si="15"/>
        <v/>
      </c>
      <c r="X141" s="16" t="str">
        <f t="shared" si="16"/>
        <v/>
      </c>
      <c r="Y141" s="16" t="str">
        <f t="shared" si="17"/>
        <v/>
      </c>
      <c r="Z141" s="16" t="str">
        <f t="shared" si="18"/>
        <v/>
      </c>
    </row>
    <row r="142" spans="1:26" x14ac:dyDescent="0.4">
      <c r="A142" s="140"/>
      <c r="B142" s="158" t="str">
        <f>IFERROR(VLOOKUP(A142,'1. Applicant Roster'!A:C,2,FALSE)&amp;", "&amp;LEFT(VLOOKUP(A142,'1. Applicant Roster'!A:C,3,FALSE),1)&amp;".","Enter valid WISEid")</f>
        <v>Enter valid WISEid</v>
      </c>
      <c r="C142" s="142"/>
      <c r="D142" s="143"/>
      <c r="E142" s="138" t="str">
        <f>IF(C142="Program",IFERROR(INDEX('3. Programs'!B:B,MATCH(D142,'3. Programs'!A:A,0)),"Enter valid program ID"),"")</f>
        <v/>
      </c>
      <c r="F142" s="289" t="str">
        <f>IF(C142="Program",IFERROR(INDEX('3. Programs'!L:L,MATCH(D142,'3. Programs'!A:A,0)),""),"")</f>
        <v/>
      </c>
      <c r="G142" s="97"/>
      <c r="H142" s="82"/>
      <c r="I142" s="291" t="str">
        <f>IFERROR(IF(C142="Program",(IF(OR(F142="Days",F142="Caseload"),1,G142)*H142)/(IF(OR(F142="Days",F142="Caseload"),1,INDEX('3. Programs'!N:N,MATCH(D142,'3. Programs'!A:A,0)))*INDEX('3. Programs'!O:O,MATCH(D142,'3. Programs'!A:A,0))),""),0)</f>
        <v/>
      </c>
      <c r="J142" s="20" t="str">
        <f>IFERROR(IF($C142="Program",ROUNDDOWN(SUMIF('3. Programs'!$A:$A,$D142,'3. Programs'!Q:Q),2)*IFERROR(INDEX('3. Programs'!$O:$O,MATCH($D142,'3. Programs'!$A:$A,0)),0)*$I142,""),0)</f>
        <v/>
      </c>
      <c r="K142" s="15" t="str">
        <f>IFERROR(IF($C142="Program",ROUNDDOWN(SUMIF('3. Programs'!$A:$A,$D142,'3. Programs'!R:R),2)*IFERROR(INDEX('3. Programs'!$O:$O,MATCH($D142,'3. Programs'!$A:$A,0)),0)*$I142,""),0)</f>
        <v/>
      </c>
      <c r="L142" s="15" t="str">
        <f>IFERROR(IF($C142="Program",ROUNDDOWN(SUMIF('3. Programs'!$A:$A,$D142,'3. Programs'!S:S),2)*IFERROR(INDEX('3. Programs'!$O:$O,MATCH($D142,'3. Programs'!$A:$A,0)),0)*$I142,""),0)</f>
        <v/>
      </c>
      <c r="M142" s="17" t="str">
        <f t="shared" si="20"/>
        <v/>
      </c>
      <c r="N142" s="122"/>
      <c r="O142" s="123"/>
      <c r="P142" s="169"/>
      <c r="Q142" s="245"/>
      <c r="R142" s="124"/>
      <c r="S142" s="125"/>
      <c r="T142" s="125"/>
      <c r="U142" s="126"/>
      <c r="V142" s="19" t="str">
        <f t="shared" si="19"/>
        <v/>
      </c>
      <c r="W142" s="15" t="str">
        <f t="shared" si="15"/>
        <v/>
      </c>
      <c r="X142" s="16" t="str">
        <f t="shared" si="16"/>
        <v/>
      </c>
      <c r="Y142" s="16" t="str">
        <f t="shared" si="17"/>
        <v/>
      </c>
      <c r="Z142" s="16" t="str">
        <f t="shared" si="18"/>
        <v/>
      </c>
    </row>
    <row r="143" spans="1:26" x14ac:dyDescent="0.4">
      <c r="A143" s="140"/>
      <c r="B143" s="158" t="str">
        <f>IFERROR(VLOOKUP(A143,'1. Applicant Roster'!A:C,2,FALSE)&amp;", "&amp;LEFT(VLOOKUP(A143,'1. Applicant Roster'!A:C,3,FALSE),1)&amp;".","Enter valid WISEid")</f>
        <v>Enter valid WISEid</v>
      </c>
      <c r="C143" s="142"/>
      <c r="D143" s="143"/>
      <c r="E143" s="138" t="str">
        <f>IF(C143="Program",IFERROR(INDEX('3. Programs'!B:B,MATCH(D143,'3. Programs'!A:A,0)),"Enter valid program ID"),"")</f>
        <v/>
      </c>
      <c r="F143" s="289" t="str">
        <f>IF(C143="Program",IFERROR(INDEX('3. Programs'!L:L,MATCH(D143,'3. Programs'!A:A,0)),""),"")</f>
        <v/>
      </c>
      <c r="G143" s="97"/>
      <c r="H143" s="82"/>
      <c r="I143" s="291" t="str">
        <f>IFERROR(IF(C143="Program",(IF(OR(F143="Days",F143="Caseload"),1,G143)*H143)/(IF(OR(F143="Days",F143="Caseload"),1,INDEX('3. Programs'!N:N,MATCH(D143,'3. Programs'!A:A,0)))*INDEX('3. Programs'!O:O,MATCH(D143,'3. Programs'!A:A,0))),""),0)</f>
        <v/>
      </c>
      <c r="J143" s="20" t="str">
        <f>IFERROR(IF($C143="Program",ROUNDDOWN(SUMIF('3. Programs'!$A:$A,$D143,'3. Programs'!Q:Q),2)*IFERROR(INDEX('3. Programs'!$O:$O,MATCH($D143,'3. Programs'!$A:$A,0)),0)*$I143,""),0)</f>
        <v/>
      </c>
      <c r="K143" s="15" t="str">
        <f>IFERROR(IF($C143="Program",ROUNDDOWN(SUMIF('3. Programs'!$A:$A,$D143,'3. Programs'!R:R),2)*IFERROR(INDEX('3. Programs'!$O:$O,MATCH($D143,'3. Programs'!$A:$A,0)),0)*$I143,""),0)</f>
        <v/>
      </c>
      <c r="L143" s="15" t="str">
        <f>IFERROR(IF($C143="Program",ROUNDDOWN(SUMIF('3. Programs'!$A:$A,$D143,'3. Programs'!S:S),2)*IFERROR(INDEX('3. Programs'!$O:$O,MATCH($D143,'3. Programs'!$A:$A,0)),0)*$I143,""),0)</f>
        <v/>
      </c>
      <c r="M143" s="17" t="str">
        <f t="shared" si="20"/>
        <v/>
      </c>
      <c r="N143" s="122"/>
      <c r="O143" s="123"/>
      <c r="P143" s="169"/>
      <c r="Q143" s="245"/>
      <c r="R143" s="124"/>
      <c r="S143" s="125"/>
      <c r="T143" s="125"/>
      <c r="U143" s="126"/>
      <c r="V143" s="19" t="str">
        <f t="shared" si="19"/>
        <v/>
      </c>
      <c r="W143" s="15" t="str">
        <f t="shared" si="15"/>
        <v/>
      </c>
      <c r="X143" s="16" t="str">
        <f t="shared" si="16"/>
        <v/>
      </c>
      <c r="Y143" s="16" t="str">
        <f t="shared" si="17"/>
        <v/>
      </c>
      <c r="Z143" s="16" t="str">
        <f t="shared" si="18"/>
        <v/>
      </c>
    </row>
    <row r="144" spans="1:26" x14ac:dyDescent="0.4">
      <c r="A144" s="140"/>
      <c r="B144" s="158" t="str">
        <f>IFERROR(VLOOKUP(A144,'1. Applicant Roster'!A:C,2,FALSE)&amp;", "&amp;LEFT(VLOOKUP(A144,'1. Applicant Roster'!A:C,3,FALSE),1)&amp;".","Enter valid WISEid")</f>
        <v>Enter valid WISEid</v>
      </c>
      <c r="C144" s="142"/>
      <c r="D144" s="143"/>
      <c r="E144" s="138" t="str">
        <f>IF(C144="Program",IFERROR(INDEX('3. Programs'!B:B,MATCH(D144,'3. Programs'!A:A,0)),"Enter valid program ID"),"")</f>
        <v/>
      </c>
      <c r="F144" s="289" t="str">
        <f>IF(C144="Program",IFERROR(INDEX('3. Programs'!L:L,MATCH(D144,'3. Programs'!A:A,0)),""),"")</f>
        <v/>
      </c>
      <c r="G144" s="97"/>
      <c r="H144" s="82"/>
      <c r="I144" s="291" t="str">
        <f>IFERROR(IF(C144="Program",(IF(OR(F144="Days",F144="Caseload"),1,G144)*H144)/(IF(OR(F144="Days",F144="Caseload"),1,INDEX('3. Programs'!N:N,MATCH(D144,'3. Programs'!A:A,0)))*INDEX('3. Programs'!O:O,MATCH(D144,'3. Programs'!A:A,0))),""),0)</f>
        <v/>
      </c>
      <c r="J144" s="20" t="str">
        <f>IFERROR(IF($C144="Program",ROUNDDOWN(SUMIF('3. Programs'!$A:$A,$D144,'3. Programs'!Q:Q),2)*IFERROR(INDEX('3. Programs'!$O:$O,MATCH($D144,'3. Programs'!$A:$A,0)),0)*$I144,""),0)</f>
        <v/>
      </c>
      <c r="K144" s="15" t="str">
        <f>IFERROR(IF($C144="Program",ROUNDDOWN(SUMIF('3. Programs'!$A:$A,$D144,'3. Programs'!R:R),2)*IFERROR(INDEX('3. Programs'!$O:$O,MATCH($D144,'3. Programs'!$A:$A,0)),0)*$I144,""),0)</f>
        <v/>
      </c>
      <c r="L144" s="15" t="str">
        <f>IFERROR(IF($C144="Program",ROUNDDOWN(SUMIF('3. Programs'!$A:$A,$D144,'3. Programs'!S:S),2)*IFERROR(INDEX('3. Programs'!$O:$O,MATCH($D144,'3. Programs'!$A:$A,0)),0)*$I144,""),0)</f>
        <v/>
      </c>
      <c r="M144" s="17" t="str">
        <f t="shared" si="20"/>
        <v/>
      </c>
      <c r="N144" s="122"/>
      <c r="O144" s="123"/>
      <c r="P144" s="169"/>
      <c r="Q144" s="245"/>
      <c r="R144" s="124"/>
      <c r="S144" s="125"/>
      <c r="T144" s="125"/>
      <c r="U144" s="126"/>
      <c r="V144" s="19" t="str">
        <f t="shared" si="19"/>
        <v/>
      </c>
      <c r="W144" s="15" t="str">
        <f t="shared" si="15"/>
        <v/>
      </c>
      <c r="X144" s="16" t="str">
        <f t="shared" si="16"/>
        <v/>
      </c>
      <c r="Y144" s="16" t="str">
        <f t="shared" si="17"/>
        <v/>
      </c>
      <c r="Z144" s="16" t="str">
        <f t="shared" si="18"/>
        <v/>
      </c>
    </row>
    <row r="145" spans="1:26" x14ac:dyDescent="0.4">
      <c r="A145" s="140"/>
      <c r="B145" s="158" t="str">
        <f>IFERROR(VLOOKUP(A145,'1. Applicant Roster'!A:C,2,FALSE)&amp;", "&amp;LEFT(VLOOKUP(A145,'1. Applicant Roster'!A:C,3,FALSE),1)&amp;".","Enter valid WISEid")</f>
        <v>Enter valid WISEid</v>
      </c>
      <c r="C145" s="142"/>
      <c r="D145" s="143"/>
      <c r="E145" s="138" t="str">
        <f>IF(C145="Program",IFERROR(INDEX('3. Programs'!B:B,MATCH(D145,'3. Programs'!A:A,0)),"Enter valid program ID"),"")</f>
        <v/>
      </c>
      <c r="F145" s="289" t="str">
        <f>IF(C145="Program",IFERROR(INDEX('3. Programs'!L:L,MATCH(D145,'3. Programs'!A:A,0)),""),"")</f>
        <v/>
      </c>
      <c r="G145" s="97"/>
      <c r="H145" s="82"/>
      <c r="I145" s="291" t="str">
        <f>IFERROR(IF(C145="Program",(IF(OR(F145="Days",F145="Caseload"),1,G145)*H145)/(IF(OR(F145="Days",F145="Caseload"),1,INDEX('3. Programs'!N:N,MATCH(D145,'3. Programs'!A:A,0)))*INDEX('3. Programs'!O:O,MATCH(D145,'3. Programs'!A:A,0))),""),0)</f>
        <v/>
      </c>
      <c r="J145" s="20" t="str">
        <f>IFERROR(IF($C145="Program",ROUNDDOWN(SUMIF('3. Programs'!$A:$A,$D145,'3. Programs'!Q:Q),2)*IFERROR(INDEX('3. Programs'!$O:$O,MATCH($D145,'3. Programs'!$A:$A,0)),0)*$I145,""),0)</f>
        <v/>
      </c>
      <c r="K145" s="15" t="str">
        <f>IFERROR(IF($C145="Program",ROUNDDOWN(SUMIF('3. Programs'!$A:$A,$D145,'3. Programs'!R:R),2)*IFERROR(INDEX('3. Programs'!$O:$O,MATCH($D145,'3. Programs'!$A:$A,0)),0)*$I145,""),0)</f>
        <v/>
      </c>
      <c r="L145" s="15" t="str">
        <f>IFERROR(IF($C145="Program",ROUNDDOWN(SUMIF('3. Programs'!$A:$A,$D145,'3. Programs'!S:S),2)*IFERROR(INDEX('3. Programs'!$O:$O,MATCH($D145,'3. Programs'!$A:$A,0)),0)*$I145,""),0)</f>
        <v/>
      </c>
      <c r="M145" s="17" t="str">
        <f t="shared" si="20"/>
        <v/>
      </c>
      <c r="N145" s="122"/>
      <c r="O145" s="123"/>
      <c r="P145" s="169"/>
      <c r="Q145" s="245"/>
      <c r="R145" s="124"/>
      <c r="S145" s="125"/>
      <c r="T145" s="125"/>
      <c r="U145" s="126"/>
      <c r="V145" s="19" t="str">
        <f t="shared" si="19"/>
        <v/>
      </c>
      <c r="W145" s="15" t="str">
        <f t="shared" si="15"/>
        <v/>
      </c>
      <c r="X145" s="16" t="str">
        <f t="shared" si="16"/>
        <v/>
      </c>
      <c r="Y145" s="16" t="str">
        <f t="shared" si="17"/>
        <v/>
      </c>
      <c r="Z145" s="16" t="str">
        <f t="shared" si="18"/>
        <v/>
      </c>
    </row>
    <row r="146" spans="1:26" x14ac:dyDescent="0.4">
      <c r="A146" s="140"/>
      <c r="B146" s="158" t="str">
        <f>IFERROR(VLOOKUP(A146,'1. Applicant Roster'!A:C,2,FALSE)&amp;", "&amp;LEFT(VLOOKUP(A146,'1. Applicant Roster'!A:C,3,FALSE),1)&amp;".","Enter valid WISEid")</f>
        <v>Enter valid WISEid</v>
      </c>
      <c r="C146" s="142"/>
      <c r="D146" s="143"/>
      <c r="E146" s="138" t="str">
        <f>IF(C146="Program",IFERROR(INDEX('3. Programs'!B:B,MATCH(D146,'3. Programs'!A:A,0)),"Enter valid program ID"),"")</f>
        <v/>
      </c>
      <c r="F146" s="289" t="str">
        <f>IF(C146="Program",IFERROR(INDEX('3. Programs'!L:L,MATCH(D146,'3. Programs'!A:A,0)),""),"")</f>
        <v/>
      </c>
      <c r="G146" s="97"/>
      <c r="H146" s="82"/>
      <c r="I146" s="291" t="str">
        <f>IFERROR(IF(C146="Program",(IF(OR(F146="Days",F146="Caseload"),1,G146)*H146)/(IF(OR(F146="Days",F146="Caseload"),1,INDEX('3. Programs'!N:N,MATCH(D146,'3. Programs'!A:A,0)))*INDEX('3. Programs'!O:O,MATCH(D146,'3. Programs'!A:A,0))),""),0)</f>
        <v/>
      </c>
      <c r="J146" s="20" t="str">
        <f>IFERROR(IF($C146="Program",ROUNDDOWN(SUMIF('3. Programs'!$A:$A,$D146,'3. Programs'!Q:Q),2)*IFERROR(INDEX('3. Programs'!$O:$O,MATCH($D146,'3. Programs'!$A:$A,0)),0)*$I146,""),0)</f>
        <v/>
      </c>
      <c r="K146" s="15" t="str">
        <f>IFERROR(IF($C146="Program",ROUNDDOWN(SUMIF('3. Programs'!$A:$A,$D146,'3. Programs'!R:R),2)*IFERROR(INDEX('3. Programs'!$O:$O,MATCH($D146,'3. Programs'!$A:$A,0)),0)*$I146,""),0)</f>
        <v/>
      </c>
      <c r="L146" s="15" t="str">
        <f>IFERROR(IF($C146="Program",ROUNDDOWN(SUMIF('3. Programs'!$A:$A,$D146,'3. Programs'!S:S),2)*IFERROR(INDEX('3. Programs'!$O:$O,MATCH($D146,'3. Programs'!$A:$A,0)),0)*$I146,""),0)</f>
        <v/>
      </c>
      <c r="M146" s="17" t="str">
        <f t="shared" si="20"/>
        <v/>
      </c>
      <c r="N146" s="122"/>
      <c r="O146" s="123"/>
      <c r="P146" s="169"/>
      <c r="Q146" s="245"/>
      <c r="R146" s="124"/>
      <c r="S146" s="125"/>
      <c r="T146" s="125"/>
      <c r="U146" s="126"/>
      <c r="V146" s="19" t="str">
        <f t="shared" si="19"/>
        <v/>
      </c>
      <c r="W146" s="15" t="str">
        <f t="shared" si="15"/>
        <v/>
      </c>
      <c r="X146" s="16" t="str">
        <f t="shared" si="16"/>
        <v/>
      </c>
      <c r="Y146" s="16" t="str">
        <f t="shared" si="17"/>
        <v/>
      </c>
      <c r="Z146" s="16" t="str">
        <f t="shared" si="18"/>
        <v/>
      </c>
    </row>
    <row r="147" spans="1:26" x14ac:dyDescent="0.4">
      <c r="A147" s="140"/>
      <c r="B147" s="158" t="str">
        <f>IFERROR(VLOOKUP(A147,'1. Applicant Roster'!A:C,2,FALSE)&amp;", "&amp;LEFT(VLOOKUP(A147,'1. Applicant Roster'!A:C,3,FALSE),1)&amp;".","Enter valid WISEid")</f>
        <v>Enter valid WISEid</v>
      </c>
      <c r="C147" s="142"/>
      <c r="D147" s="143"/>
      <c r="E147" s="138" t="str">
        <f>IF(C147="Program",IFERROR(INDEX('3. Programs'!B:B,MATCH(D147,'3. Programs'!A:A,0)),"Enter valid program ID"),"")</f>
        <v/>
      </c>
      <c r="F147" s="289" t="str">
        <f>IF(C147="Program",IFERROR(INDEX('3. Programs'!L:L,MATCH(D147,'3. Programs'!A:A,0)),""),"")</f>
        <v/>
      </c>
      <c r="G147" s="97"/>
      <c r="H147" s="82"/>
      <c r="I147" s="291" t="str">
        <f>IFERROR(IF(C147="Program",(IF(OR(F147="Days",F147="Caseload"),1,G147)*H147)/(IF(OR(F147="Days",F147="Caseload"),1,INDEX('3. Programs'!N:N,MATCH(D147,'3. Programs'!A:A,0)))*INDEX('3. Programs'!O:O,MATCH(D147,'3. Programs'!A:A,0))),""),0)</f>
        <v/>
      </c>
      <c r="J147" s="20" t="str">
        <f>IFERROR(IF($C147="Program",ROUNDDOWN(SUMIF('3. Programs'!$A:$A,$D147,'3. Programs'!Q:Q),2)*IFERROR(INDEX('3. Programs'!$O:$O,MATCH($D147,'3. Programs'!$A:$A,0)),0)*$I147,""),0)</f>
        <v/>
      </c>
      <c r="K147" s="15" t="str">
        <f>IFERROR(IF($C147="Program",ROUNDDOWN(SUMIF('3. Programs'!$A:$A,$D147,'3. Programs'!R:R),2)*IFERROR(INDEX('3. Programs'!$O:$O,MATCH($D147,'3. Programs'!$A:$A,0)),0)*$I147,""),0)</f>
        <v/>
      </c>
      <c r="L147" s="15" t="str">
        <f>IFERROR(IF($C147="Program",ROUNDDOWN(SUMIF('3. Programs'!$A:$A,$D147,'3. Programs'!S:S),2)*IFERROR(INDEX('3. Programs'!$O:$O,MATCH($D147,'3. Programs'!$A:$A,0)),0)*$I147,""),0)</f>
        <v/>
      </c>
      <c r="M147" s="17" t="str">
        <f t="shared" si="20"/>
        <v/>
      </c>
      <c r="N147" s="122"/>
      <c r="O147" s="123"/>
      <c r="P147" s="169"/>
      <c r="Q147" s="245"/>
      <c r="R147" s="124"/>
      <c r="S147" s="125"/>
      <c r="T147" s="125"/>
      <c r="U147" s="126"/>
      <c r="V147" s="19" t="str">
        <f t="shared" si="19"/>
        <v/>
      </c>
      <c r="W147" s="15" t="str">
        <f t="shared" si="15"/>
        <v/>
      </c>
      <c r="X147" s="16" t="str">
        <f t="shared" si="16"/>
        <v/>
      </c>
      <c r="Y147" s="16" t="str">
        <f t="shared" si="17"/>
        <v/>
      </c>
      <c r="Z147" s="16" t="str">
        <f t="shared" si="18"/>
        <v/>
      </c>
    </row>
    <row r="148" spans="1:26" x14ac:dyDescent="0.4">
      <c r="A148" s="140"/>
      <c r="B148" s="158" t="str">
        <f>IFERROR(VLOOKUP(A148,'1. Applicant Roster'!A:C,2,FALSE)&amp;", "&amp;LEFT(VLOOKUP(A148,'1. Applicant Roster'!A:C,3,FALSE),1)&amp;".","Enter valid WISEid")</f>
        <v>Enter valid WISEid</v>
      </c>
      <c r="C148" s="142"/>
      <c r="D148" s="143"/>
      <c r="E148" s="138" t="str">
        <f>IF(C148="Program",IFERROR(INDEX('3. Programs'!B:B,MATCH(D148,'3. Programs'!A:A,0)),"Enter valid program ID"),"")</f>
        <v/>
      </c>
      <c r="F148" s="289" t="str">
        <f>IF(C148="Program",IFERROR(INDEX('3. Programs'!L:L,MATCH(D148,'3. Programs'!A:A,0)),""),"")</f>
        <v/>
      </c>
      <c r="G148" s="97"/>
      <c r="H148" s="82"/>
      <c r="I148" s="291" t="str">
        <f>IFERROR(IF(C148="Program",(IF(OR(F148="Days",F148="Caseload"),1,G148)*H148)/(IF(OR(F148="Days",F148="Caseload"),1,INDEX('3. Programs'!N:N,MATCH(D148,'3. Programs'!A:A,0)))*INDEX('3. Programs'!O:O,MATCH(D148,'3. Programs'!A:A,0))),""),0)</f>
        <v/>
      </c>
      <c r="J148" s="20" t="str">
        <f>IFERROR(IF($C148="Program",ROUNDDOWN(SUMIF('3. Programs'!$A:$A,$D148,'3. Programs'!Q:Q),2)*IFERROR(INDEX('3. Programs'!$O:$O,MATCH($D148,'3. Programs'!$A:$A,0)),0)*$I148,""),0)</f>
        <v/>
      </c>
      <c r="K148" s="15" t="str">
        <f>IFERROR(IF($C148="Program",ROUNDDOWN(SUMIF('3. Programs'!$A:$A,$D148,'3. Programs'!R:R),2)*IFERROR(INDEX('3. Programs'!$O:$O,MATCH($D148,'3. Programs'!$A:$A,0)),0)*$I148,""),0)</f>
        <v/>
      </c>
      <c r="L148" s="15" t="str">
        <f>IFERROR(IF($C148="Program",ROUNDDOWN(SUMIF('3. Programs'!$A:$A,$D148,'3. Programs'!S:S),2)*IFERROR(INDEX('3. Programs'!$O:$O,MATCH($D148,'3. Programs'!$A:$A,0)),0)*$I148,""),0)</f>
        <v/>
      </c>
      <c r="M148" s="17" t="str">
        <f t="shared" si="20"/>
        <v/>
      </c>
      <c r="N148" s="122"/>
      <c r="O148" s="123"/>
      <c r="P148" s="169"/>
      <c r="Q148" s="245"/>
      <c r="R148" s="124"/>
      <c r="S148" s="125"/>
      <c r="T148" s="125"/>
      <c r="U148" s="126"/>
      <c r="V148" s="19" t="str">
        <f t="shared" si="19"/>
        <v/>
      </c>
      <c r="W148" s="15" t="str">
        <f t="shared" si="15"/>
        <v/>
      </c>
      <c r="X148" s="16" t="str">
        <f t="shared" si="16"/>
        <v/>
      </c>
      <c r="Y148" s="16" t="str">
        <f t="shared" si="17"/>
        <v/>
      </c>
      <c r="Z148" s="16" t="str">
        <f t="shared" si="18"/>
        <v/>
      </c>
    </row>
    <row r="149" spans="1:26" x14ac:dyDescent="0.4">
      <c r="A149" s="140"/>
      <c r="B149" s="158" t="str">
        <f>IFERROR(VLOOKUP(A149,'1. Applicant Roster'!A:C,2,FALSE)&amp;", "&amp;LEFT(VLOOKUP(A149,'1. Applicant Roster'!A:C,3,FALSE),1)&amp;".","Enter valid WISEid")</f>
        <v>Enter valid WISEid</v>
      </c>
      <c r="C149" s="142"/>
      <c r="D149" s="143"/>
      <c r="E149" s="138" t="str">
        <f>IF(C149="Program",IFERROR(INDEX('3. Programs'!B:B,MATCH(D149,'3. Programs'!A:A,0)),"Enter valid program ID"),"")</f>
        <v/>
      </c>
      <c r="F149" s="289" t="str">
        <f>IF(C149="Program",IFERROR(INDEX('3. Programs'!L:L,MATCH(D149,'3. Programs'!A:A,0)),""),"")</f>
        <v/>
      </c>
      <c r="G149" s="97"/>
      <c r="H149" s="82"/>
      <c r="I149" s="291" t="str">
        <f>IFERROR(IF(C149="Program",(IF(OR(F149="Days",F149="Caseload"),1,G149)*H149)/(IF(OR(F149="Days",F149="Caseload"),1,INDEX('3. Programs'!N:N,MATCH(D149,'3. Programs'!A:A,0)))*INDEX('3. Programs'!O:O,MATCH(D149,'3. Programs'!A:A,0))),""),0)</f>
        <v/>
      </c>
      <c r="J149" s="20" t="str">
        <f>IFERROR(IF($C149="Program",ROUNDDOWN(SUMIF('3. Programs'!$A:$A,$D149,'3. Programs'!Q:Q),2)*IFERROR(INDEX('3. Programs'!$O:$O,MATCH($D149,'3. Programs'!$A:$A,0)),0)*$I149,""),0)</f>
        <v/>
      </c>
      <c r="K149" s="15" t="str">
        <f>IFERROR(IF($C149="Program",ROUNDDOWN(SUMIF('3. Programs'!$A:$A,$D149,'3. Programs'!R:R),2)*IFERROR(INDEX('3. Programs'!$O:$O,MATCH($D149,'3. Programs'!$A:$A,0)),0)*$I149,""),0)</f>
        <v/>
      </c>
      <c r="L149" s="15" t="str">
        <f>IFERROR(IF($C149="Program",ROUNDDOWN(SUMIF('3. Programs'!$A:$A,$D149,'3. Programs'!S:S),2)*IFERROR(INDEX('3. Programs'!$O:$O,MATCH($D149,'3. Programs'!$A:$A,0)),0)*$I149,""),0)</f>
        <v/>
      </c>
      <c r="M149" s="17" t="str">
        <f t="shared" si="20"/>
        <v/>
      </c>
      <c r="N149" s="122"/>
      <c r="O149" s="123"/>
      <c r="P149" s="169"/>
      <c r="Q149" s="245"/>
      <c r="R149" s="124"/>
      <c r="S149" s="125"/>
      <c r="T149" s="125"/>
      <c r="U149" s="126"/>
      <c r="V149" s="19" t="str">
        <f t="shared" si="19"/>
        <v/>
      </c>
      <c r="W149" s="15" t="str">
        <f t="shared" si="15"/>
        <v/>
      </c>
      <c r="X149" s="16" t="str">
        <f t="shared" si="16"/>
        <v/>
      </c>
      <c r="Y149" s="16" t="str">
        <f t="shared" si="17"/>
        <v/>
      </c>
      <c r="Z149" s="16" t="str">
        <f t="shared" si="18"/>
        <v/>
      </c>
    </row>
    <row r="150" spans="1:26" x14ac:dyDescent="0.4">
      <c r="A150" s="140"/>
      <c r="B150" s="158" t="str">
        <f>IFERROR(VLOOKUP(A150,'1. Applicant Roster'!A:C,2,FALSE)&amp;", "&amp;LEFT(VLOOKUP(A150,'1. Applicant Roster'!A:C,3,FALSE),1)&amp;".","Enter valid WISEid")</f>
        <v>Enter valid WISEid</v>
      </c>
      <c r="C150" s="142"/>
      <c r="D150" s="143"/>
      <c r="E150" s="138" t="str">
        <f>IF(C150="Program",IFERROR(INDEX('3. Programs'!B:B,MATCH(D150,'3. Programs'!A:A,0)),"Enter valid program ID"),"")</f>
        <v/>
      </c>
      <c r="F150" s="289" t="str">
        <f>IF(C150="Program",IFERROR(INDEX('3. Programs'!L:L,MATCH(D150,'3. Programs'!A:A,0)),""),"")</f>
        <v/>
      </c>
      <c r="G150" s="97"/>
      <c r="H150" s="82"/>
      <c r="I150" s="291" t="str">
        <f>IFERROR(IF(C150="Program",(IF(OR(F150="Days",F150="Caseload"),1,G150)*H150)/(IF(OR(F150="Days",F150="Caseload"),1,INDEX('3. Programs'!N:N,MATCH(D150,'3. Programs'!A:A,0)))*INDEX('3. Programs'!O:O,MATCH(D150,'3. Programs'!A:A,0))),""),0)</f>
        <v/>
      </c>
      <c r="J150" s="20" t="str">
        <f>IFERROR(IF($C150="Program",ROUNDDOWN(SUMIF('3. Programs'!$A:$A,$D150,'3. Programs'!Q:Q),2)*IFERROR(INDEX('3. Programs'!$O:$O,MATCH($D150,'3. Programs'!$A:$A,0)),0)*$I150,""),0)</f>
        <v/>
      </c>
      <c r="K150" s="15" t="str">
        <f>IFERROR(IF($C150="Program",ROUNDDOWN(SUMIF('3. Programs'!$A:$A,$D150,'3. Programs'!R:R),2)*IFERROR(INDEX('3. Programs'!$O:$O,MATCH($D150,'3. Programs'!$A:$A,0)),0)*$I150,""),0)</f>
        <v/>
      </c>
      <c r="L150" s="15" t="str">
        <f>IFERROR(IF($C150="Program",ROUNDDOWN(SUMIF('3. Programs'!$A:$A,$D150,'3. Programs'!S:S),2)*IFERROR(INDEX('3. Programs'!$O:$O,MATCH($D150,'3. Programs'!$A:$A,0)),0)*$I150,""),0)</f>
        <v/>
      </c>
      <c r="M150" s="17" t="str">
        <f t="shared" si="20"/>
        <v/>
      </c>
      <c r="N150" s="122"/>
      <c r="O150" s="123"/>
      <c r="P150" s="169"/>
      <c r="Q150" s="245"/>
      <c r="R150" s="124"/>
      <c r="S150" s="125"/>
      <c r="T150" s="125"/>
      <c r="U150" s="126"/>
      <c r="V150" s="19" t="str">
        <f t="shared" si="19"/>
        <v/>
      </c>
      <c r="W150" s="15" t="str">
        <f t="shared" si="15"/>
        <v/>
      </c>
      <c r="X150" s="16" t="str">
        <f t="shared" si="16"/>
        <v/>
      </c>
      <c r="Y150" s="16" t="str">
        <f t="shared" si="17"/>
        <v/>
      </c>
      <c r="Z150" s="16" t="str">
        <f t="shared" si="18"/>
        <v/>
      </c>
    </row>
    <row r="151" spans="1:26" x14ac:dyDescent="0.4">
      <c r="A151" s="140"/>
      <c r="B151" s="158" t="str">
        <f>IFERROR(VLOOKUP(A151,'1. Applicant Roster'!A:C,2,FALSE)&amp;", "&amp;LEFT(VLOOKUP(A151,'1. Applicant Roster'!A:C,3,FALSE),1)&amp;".","Enter valid WISEid")</f>
        <v>Enter valid WISEid</v>
      </c>
      <c r="C151" s="142"/>
      <c r="D151" s="143"/>
      <c r="E151" s="138" t="str">
        <f>IF(C151="Program",IFERROR(INDEX('3. Programs'!B:B,MATCH(D151,'3. Programs'!A:A,0)),"Enter valid program ID"),"")</f>
        <v/>
      </c>
      <c r="F151" s="289" t="str">
        <f>IF(C151="Program",IFERROR(INDEX('3. Programs'!L:L,MATCH(D151,'3. Programs'!A:A,0)),""),"")</f>
        <v/>
      </c>
      <c r="G151" s="97"/>
      <c r="H151" s="82"/>
      <c r="I151" s="291" t="str">
        <f>IFERROR(IF(C151="Program",(IF(OR(F151="Days",F151="Caseload"),1,G151)*H151)/(IF(OR(F151="Days",F151="Caseload"),1,INDEX('3. Programs'!N:N,MATCH(D151,'3. Programs'!A:A,0)))*INDEX('3. Programs'!O:O,MATCH(D151,'3. Programs'!A:A,0))),""),0)</f>
        <v/>
      </c>
      <c r="J151" s="20" t="str">
        <f>IFERROR(IF($C151="Program",ROUNDDOWN(SUMIF('3. Programs'!$A:$A,$D151,'3. Programs'!Q:Q),2)*IFERROR(INDEX('3. Programs'!$O:$O,MATCH($D151,'3. Programs'!$A:$A,0)),0)*$I151,""),0)</f>
        <v/>
      </c>
      <c r="K151" s="15" t="str">
        <f>IFERROR(IF($C151="Program",ROUNDDOWN(SUMIF('3. Programs'!$A:$A,$D151,'3. Programs'!R:R),2)*IFERROR(INDEX('3. Programs'!$O:$O,MATCH($D151,'3. Programs'!$A:$A,0)),0)*$I151,""),0)</f>
        <v/>
      </c>
      <c r="L151" s="15" t="str">
        <f>IFERROR(IF($C151="Program",ROUNDDOWN(SUMIF('3. Programs'!$A:$A,$D151,'3. Programs'!S:S),2)*IFERROR(INDEX('3. Programs'!$O:$O,MATCH($D151,'3. Programs'!$A:$A,0)),0)*$I151,""),0)</f>
        <v/>
      </c>
      <c r="M151" s="17" t="str">
        <f t="shared" si="20"/>
        <v/>
      </c>
      <c r="N151" s="122"/>
      <c r="O151" s="123"/>
      <c r="P151" s="169"/>
      <c r="Q151" s="245"/>
      <c r="R151" s="124"/>
      <c r="S151" s="125"/>
      <c r="T151" s="125"/>
      <c r="U151" s="126"/>
      <c r="V151" s="19" t="str">
        <f t="shared" si="19"/>
        <v/>
      </c>
      <c r="W151" s="15" t="str">
        <f t="shared" si="15"/>
        <v/>
      </c>
      <c r="X151" s="16" t="str">
        <f t="shared" si="16"/>
        <v/>
      </c>
      <c r="Y151" s="16" t="str">
        <f t="shared" si="17"/>
        <v/>
      </c>
      <c r="Z151" s="16" t="str">
        <f t="shared" si="18"/>
        <v/>
      </c>
    </row>
    <row r="152" spans="1:26" x14ac:dyDescent="0.4">
      <c r="A152" s="140"/>
      <c r="B152" s="158" t="str">
        <f>IFERROR(VLOOKUP(A152,'1. Applicant Roster'!A:C,2,FALSE)&amp;", "&amp;LEFT(VLOOKUP(A152,'1. Applicant Roster'!A:C,3,FALSE),1)&amp;".","Enter valid WISEid")</f>
        <v>Enter valid WISEid</v>
      </c>
      <c r="C152" s="142"/>
      <c r="D152" s="143"/>
      <c r="E152" s="138" t="str">
        <f>IF(C152="Program",IFERROR(INDEX('3. Programs'!B:B,MATCH(D152,'3. Programs'!A:A,0)),"Enter valid program ID"),"")</f>
        <v/>
      </c>
      <c r="F152" s="289" t="str">
        <f>IF(C152="Program",IFERROR(INDEX('3. Programs'!L:L,MATCH(D152,'3. Programs'!A:A,0)),""),"")</f>
        <v/>
      </c>
      <c r="G152" s="97"/>
      <c r="H152" s="82"/>
      <c r="I152" s="291" t="str">
        <f>IFERROR(IF(C152="Program",(IF(OR(F152="Days",F152="Caseload"),1,G152)*H152)/(IF(OR(F152="Days",F152="Caseload"),1,INDEX('3. Programs'!N:N,MATCH(D152,'3. Programs'!A:A,0)))*INDEX('3. Programs'!O:O,MATCH(D152,'3. Programs'!A:A,0))),""),0)</f>
        <v/>
      </c>
      <c r="J152" s="20" t="str">
        <f>IFERROR(IF($C152="Program",ROUNDDOWN(SUMIF('3. Programs'!$A:$A,$D152,'3. Programs'!Q:Q),2)*IFERROR(INDEX('3. Programs'!$O:$O,MATCH($D152,'3. Programs'!$A:$A,0)),0)*$I152,""),0)</f>
        <v/>
      </c>
      <c r="K152" s="15" t="str">
        <f>IFERROR(IF($C152="Program",ROUNDDOWN(SUMIF('3. Programs'!$A:$A,$D152,'3. Programs'!R:R),2)*IFERROR(INDEX('3. Programs'!$O:$O,MATCH($D152,'3. Programs'!$A:$A,0)),0)*$I152,""),0)</f>
        <v/>
      </c>
      <c r="L152" s="15" t="str">
        <f>IFERROR(IF($C152="Program",ROUNDDOWN(SUMIF('3. Programs'!$A:$A,$D152,'3. Programs'!S:S),2)*IFERROR(INDEX('3. Programs'!$O:$O,MATCH($D152,'3. Programs'!$A:$A,0)),0)*$I152,""),0)</f>
        <v/>
      </c>
      <c r="M152" s="17" t="str">
        <f t="shared" si="20"/>
        <v/>
      </c>
      <c r="N152" s="122"/>
      <c r="O152" s="123"/>
      <c r="P152" s="169"/>
      <c r="Q152" s="245"/>
      <c r="R152" s="124"/>
      <c r="S152" s="125"/>
      <c r="T152" s="125"/>
      <c r="U152" s="126"/>
      <c r="V152" s="19" t="str">
        <f t="shared" si="19"/>
        <v/>
      </c>
      <c r="W152" s="15" t="str">
        <f t="shared" si="15"/>
        <v/>
      </c>
      <c r="X152" s="16" t="str">
        <f t="shared" si="16"/>
        <v/>
      </c>
      <c r="Y152" s="16" t="str">
        <f t="shared" si="17"/>
        <v/>
      </c>
      <c r="Z152" s="16" t="str">
        <f t="shared" si="18"/>
        <v/>
      </c>
    </row>
    <row r="153" spans="1:26" x14ac:dyDescent="0.4">
      <c r="A153" s="140"/>
      <c r="B153" s="158" t="str">
        <f>IFERROR(VLOOKUP(A153,'1. Applicant Roster'!A:C,2,FALSE)&amp;", "&amp;LEFT(VLOOKUP(A153,'1. Applicant Roster'!A:C,3,FALSE),1)&amp;".","Enter valid WISEid")</f>
        <v>Enter valid WISEid</v>
      </c>
      <c r="C153" s="142"/>
      <c r="D153" s="143"/>
      <c r="E153" s="138" t="str">
        <f>IF(C153="Program",IFERROR(INDEX('3. Programs'!B:B,MATCH(D153,'3. Programs'!A:A,0)),"Enter valid program ID"),"")</f>
        <v/>
      </c>
      <c r="F153" s="289" t="str">
        <f>IF(C153="Program",IFERROR(INDEX('3. Programs'!L:L,MATCH(D153,'3. Programs'!A:A,0)),""),"")</f>
        <v/>
      </c>
      <c r="G153" s="97"/>
      <c r="H153" s="82"/>
      <c r="I153" s="291" t="str">
        <f>IFERROR(IF(C153="Program",(IF(OR(F153="Days",F153="Caseload"),1,G153)*H153)/(IF(OR(F153="Days",F153="Caseload"),1,INDEX('3. Programs'!N:N,MATCH(D153,'3. Programs'!A:A,0)))*INDEX('3. Programs'!O:O,MATCH(D153,'3. Programs'!A:A,0))),""),0)</f>
        <v/>
      </c>
      <c r="J153" s="20" t="str">
        <f>IFERROR(IF($C153="Program",ROUNDDOWN(SUMIF('3. Programs'!$A:$A,$D153,'3. Programs'!Q:Q),2)*IFERROR(INDEX('3. Programs'!$O:$O,MATCH($D153,'3. Programs'!$A:$A,0)),0)*$I153,""),0)</f>
        <v/>
      </c>
      <c r="K153" s="15" t="str">
        <f>IFERROR(IF($C153="Program",ROUNDDOWN(SUMIF('3. Programs'!$A:$A,$D153,'3. Programs'!R:R),2)*IFERROR(INDEX('3. Programs'!$O:$O,MATCH($D153,'3. Programs'!$A:$A,0)),0)*$I153,""),0)</f>
        <v/>
      </c>
      <c r="L153" s="15" t="str">
        <f>IFERROR(IF($C153="Program",ROUNDDOWN(SUMIF('3. Programs'!$A:$A,$D153,'3. Programs'!S:S),2)*IFERROR(INDEX('3. Programs'!$O:$O,MATCH($D153,'3. Programs'!$A:$A,0)),0)*$I153,""),0)</f>
        <v/>
      </c>
      <c r="M153" s="17" t="str">
        <f t="shared" si="20"/>
        <v/>
      </c>
      <c r="N153" s="122"/>
      <c r="O153" s="123"/>
      <c r="P153" s="169"/>
      <c r="Q153" s="245"/>
      <c r="R153" s="124"/>
      <c r="S153" s="125"/>
      <c r="T153" s="125"/>
      <c r="U153" s="126"/>
      <c r="V153" s="19" t="str">
        <f t="shared" si="19"/>
        <v/>
      </c>
      <c r="W153" s="15" t="str">
        <f t="shared" si="15"/>
        <v/>
      </c>
      <c r="X153" s="16" t="str">
        <f t="shared" si="16"/>
        <v/>
      </c>
      <c r="Y153" s="16" t="str">
        <f t="shared" si="17"/>
        <v/>
      </c>
      <c r="Z153" s="16" t="str">
        <f t="shared" si="18"/>
        <v/>
      </c>
    </row>
    <row r="154" spans="1:26" x14ac:dyDescent="0.4">
      <c r="A154" s="140"/>
      <c r="B154" s="158" t="str">
        <f>IFERROR(VLOOKUP(A154,'1. Applicant Roster'!A:C,2,FALSE)&amp;", "&amp;LEFT(VLOOKUP(A154,'1. Applicant Roster'!A:C,3,FALSE),1)&amp;".","Enter valid WISEid")</f>
        <v>Enter valid WISEid</v>
      </c>
      <c r="C154" s="142"/>
      <c r="D154" s="143"/>
      <c r="E154" s="138" t="str">
        <f>IF(C154="Program",IFERROR(INDEX('3. Programs'!B:B,MATCH(D154,'3. Programs'!A:A,0)),"Enter valid program ID"),"")</f>
        <v/>
      </c>
      <c r="F154" s="289" t="str">
        <f>IF(C154="Program",IFERROR(INDEX('3. Programs'!L:L,MATCH(D154,'3. Programs'!A:A,0)),""),"")</f>
        <v/>
      </c>
      <c r="G154" s="97"/>
      <c r="H154" s="82"/>
      <c r="I154" s="291" t="str">
        <f>IFERROR(IF(C154="Program",(IF(OR(F154="Days",F154="Caseload"),1,G154)*H154)/(IF(OR(F154="Days",F154="Caseload"),1,INDEX('3. Programs'!N:N,MATCH(D154,'3. Programs'!A:A,0)))*INDEX('3. Programs'!O:O,MATCH(D154,'3. Programs'!A:A,0))),""),0)</f>
        <v/>
      </c>
      <c r="J154" s="20" t="str">
        <f>IFERROR(IF($C154="Program",ROUNDDOWN(SUMIF('3. Programs'!$A:$A,$D154,'3. Programs'!Q:Q),2)*IFERROR(INDEX('3. Programs'!$O:$O,MATCH($D154,'3. Programs'!$A:$A,0)),0)*$I154,""),0)</f>
        <v/>
      </c>
      <c r="K154" s="15" t="str">
        <f>IFERROR(IF($C154="Program",ROUNDDOWN(SUMIF('3. Programs'!$A:$A,$D154,'3. Programs'!R:R),2)*IFERROR(INDEX('3. Programs'!$O:$O,MATCH($D154,'3. Programs'!$A:$A,0)),0)*$I154,""),0)</f>
        <v/>
      </c>
      <c r="L154" s="15" t="str">
        <f>IFERROR(IF($C154="Program",ROUNDDOWN(SUMIF('3. Programs'!$A:$A,$D154,'3. Programs'!S:S),2)*IFERROR(INDEX('3. Programs'!$O:$O,MATCH($D154,'3. Programs'!$A:$A,0)),0)*$I154,""),0)</f>
        <v/>
      </c>
      <c r="M154" s="17" t="str">
        <f t="shared" si="20"/>
        <v/>
      </c>
      <c r="N154" s="122"/>
      <c r="O154" s="123"/>
      <c r="P154" s="169"/>
      <c r="Q154" s="245"/>
      <c r="R154" s="124"/>
      <c r="S154" s="125"/>
      <c r="T154" s="125"/>
      <c r="U154" s="126"/>
      <c r="V154" s="19" t="str">
        <f t="shared" si="19"/>
        <v/>
      </c>
      <c r="W154" s="15" t="str">
        <f t="shared" si="15"/>
        <v/>
      </c>
      <c r="X154" s="16" t="str">
        <f t="shared" si="16"/>
        <v/>
      </c>
      <c r="Y154" s="16" t="str">
        <f t="shared" si="17"/>
        <v/>
      </c>
      <c r="Z154" s="16" t="str">
        <f t="shared" si="18"/>
        <v/>
      </c>
    </row>
    <row r="155" spans="1:26" x14ac:dyDescent="0.4">
      <c r="A155" s="140"/>
      <c r="B155" s="158" t="str">
        <f>IFERROR(VLOOKUP(A155,'1. Applicant Roster'!A:C,2,FALSE)&amp;", "&amp;LEFT(VLOOKUP(A155,'1. Applicant Roster'!A:C,3,FALSE),1)&amp;".","Enter valid WISEid")</f>
        <v>Enter valid WISEid</v>
      </c>
      <c r="C155" s="142"/>
      <c r="D155" s="143"/>
      <c r="E155" s="138" t="str">
        <f>IF(C155="Program",IFERROR(INDEX('3. Programs'!B:B,MATCH(D155,'3. Programs'!A:A,0)),"Enter valid program ID"),"")</f>
        <v/>
      </c>
      <c r="F155" s="289" t="str">
        <f>IF(C155="Program",IFERROR(INDEX('3. Programs'!L:L,MATCH(D155,'3. Programs'!A:A,0)),""),"")</f>
        <v/>
      </c>
      <c r="G155" s="97"/>
      <c r="H155" s="82"/>
      <c r="I155" s="291" t="str">
        <f>IFERROR(IF(C155="Program",(IF(OR(F155="Days",F155="Caseload"),1,G155)*H155)/(IF(OR(F155="Days",F155="Caseload"),1,INDEX('3. Programs'!N:N,MATCH(D155,'3. Programs'!A:A,0)))*INDEX('3. Programs'!O:O,MATCH(D155,'3. Programs'!A:A,0))),""),0)</f>
        <v/>
      </c>
      <c r="J155" s="20" t="str">
        <f>IFERROR(IF($C155="Program",ROUNDDOWN(SUMIF('3. Programs'!$A:$A,$D155,'3. Programs'!Q:Q),2)*IFERROR(INDEX('3. Programs'!$O:$O,MATCH($D155,'3. Programs'!$A:$A,0)),0)*$I155,""),0)</f>
        <v/>
      </c>
      <c r="K155" s="15" t="str">
        <f>IFERROR(IF($C155="Program",ROUNDDOWN(SUMIF('3. Programs'!$A:$A,$D155,'3. Programs'!R:R),2)*IFERROR(INDEX('3. Programs'!$O:$O,MATCH($D155,'3. Programs'!$A:$A,0)),0)*$I155,""),0)</f>
        <v/>
      </c>
      <c r="L155" s="15" t="str">
        <f>IFERROR(IF($C155="Program",ROUNDDOWN(SUMIF('3. Programs'!$A:$A,$D155,'3. Programs'!S:S),2)*IFERROR(INDEX('3. Programs'!$O:$O,MATCH($D155,'3. Programs'!$A:$A,0)),0)*$I155,""),0)</f>
        <v/>
      </c>
      <c r="M155" s="17" t="str">
        <f t="shared" si="20"/>
        <v/>
      </c>
      <c r="N155" s="122"/>
      <c r="O155" s="123"/>
      <c r="P155" s="169"/>
      <c r="Q155" s="245"/>
      <c r="R155" s="124"/>
      <c r="S155" s="125"/>
      <c r="T155" s="125"/>
      <c r="U155" s="126"/>
      <c r="V155" s="19" t="str">
        <f t="shared" si="19"/>
        <v/>
      </c>
      <c r="W155" s="15" t="str">
        <f t="shared" si="15"/>
        <v/>
      </c>
      <c r="X155" s="16" t="str">
        <f t="shared" si="16"/>
        <v/>
      </c>
      <c r="Y155" s="16" t="str">
        <f t="shared" si="17"/>
        <v/>
      </c>
      <c r="Z155" s="16" t="str">
        <f t="shared" si="18"/>
        <v/>
      </c>
    </row>
    <row r="156" spans="1:26" x14ac:dyDescent="0.4">
      <c r="A156" s="140"/>
      <c r="B156" s="158" t="str">
        <f>IFERROR(VLOOKUP(A156,'1. Applicant Roster'!A:C,2,FALSE)&amp;", "&amp;LEFT(VLOOKUP(A156,'1. Applicant Roster'!A:C,3,FALSE),1)&amp;".","Enter valid WISEid")</f>
        <v>Enter valid WISEid</v>
      </c>
      <c r="C156" s="142"/>
      <c r="D156" s="143"/>
      <c r="E156" s="138" t="str">
        <f>IF(C156="Program",IFERROR(INDEX('3. Programs'!B:B,MATCH(D156,'3. Programs'!A:A,0)),"Enter valid program ID"),"")</f>
        <v/>
      </c>
      <c r="F156" s="289" t="str">
        <f>IF(C156="Program",IFERROR(INDEX('3. Programs'!L:L,MATCH(D156,'3. Programs'!A:A,0)),""),"")</f>
        <v/>
      </c>
      <c r="G156" s="97"/>
      <c r="H156" s="82"/>
      <c r="I156" s="291" t="str">
        <f>IFERROR(IF(C156="Program",(IF(OR(F156="Days",F156="Caseload"),1,G156)*H156)/(IF(OR(F156="Days",F156="Caseload"),1,INDEX('3. Programs'!N:N,MATCH(D156,'3. Programs'!A:A,0)))*INDEX('3. Programs'!O:O,MATCH(D156,'3. Programs'!A:A,0))),""),0)</f>
        <v/>
      </c>
      <c r="J156" s="20" t="str">
        <f>IFERROR(IF($C156="Program",ROUNDDOWN(SUMIF('3. Programs'!$A:$A,$D156,'3. Programs'!Q:Q),2)*IFERROR(INDEX('3. Programs'!$O:$O,MATCH($D156,'3. Programs'!$A:$A,0)),0)*$I156,""),0)</f>
        <v/>
      </c>
      <c r="K156" s="15" t="str">
        <f>IFERROR(IF($C156="Program",ROUNDDOWN(SUMIF('3. Programs'!$A:$A,$D156,'3. Programs'!R:R),2)*IFERROR(INDEX('3. Programs'!$O:$O,MATCH($D156,'3. Programs'!$A:$A,0)),0)*$I156,""),0)</f>
        <v/>
      </c>
      <c r="L156" s="15" t="str">
        <f>IFERROR(IF($C156="Program",ROUNDDOWN(SUMIF('3. Programs'!$A:$A,$D156,'3. Programs'!S:S),2)*IFERROR(INDEX('3. Programs'!$O:$O,MATCH($D156,'3. Programs'!$A:$A,0)),0)*$I156,""),0)</f>
        <v/>
      </c>
      <c r="M156" s="17" t="str">
        <f t="shared" si="20"/>
        <v/>
      </c>
      <c r="N156" s="122"/>
      <c r="O156" s="123"/>
      <c r="P156" s="169"/>
      <c r="Q156" s="245"/>
      <c r="R156" s="124"/>
      <c r="S156" s="125"/>
      <c r="T156" s="125"/>
      <c r="U156" s="126"/>
      <c r="V156" s="19" t="str">
        <f t="shared" si="19"/>
        <v/>
      </c>
      <c r="W156" s="15" t="str">
        <f t="shared" si="15"/>
        <v/>
      </c>
      <c r="X156" s="16" t="str">
        <f t="shared" si="16"/>
        <v/>
      </c>
      <c r="Y156" s="16" t="str">
        <f t="shared" si="17"/>
        <v/>
      </c>
      <c r="Z156" s="16" t="str">
        <f t="shared" si="18"/>
        <v/>
      </c>
    </row>
    <row r="157" spans="1:26" x14ac:dyDescent="0.4">
      <c r="A157" s="140"/>
      <c r="B157" s="158" t="str">
        <f>IFERROR(VLOOKUP(A157,'1. Applicant Roster'!A:C,2,FALSE)&amp;", "&amp;LEFT(VLOOKUP(A157,'1. Applicant Roster'!A:C,3,FALSE),1)&amp;".","Enter valid WISEid")</f>
        <v>Enter valid WISEid</v>
      </c>
      <c r="C157" s="142"/>
      <c r="D157" s="143"/>
      <c r="E157" s="138" t="str">
        <f>IF(C157="Program",IFERROR(INDEX('3. Programs'!B:B,MATCH(D157,'3. Programs'!A:A,0)),"Enter valid program ID"),"")</f>
        <v/>
      </c>
      <c r="F157" s="289" t="str">
        <f>IF(C157="Program",IFERROR(INDEX('3. Programs'!L:L,MATCH(D157,'3. Programs'!A:A,0)),""),"")</f>
        <v/>
      </c>
      <c r="G157" s="97"/>
      <c r="H157" s="82"/>
      <c r="I157" s="291" t="str">
        <f>IFERROR(IF(C157="Program",(IF(OR(F157="Days",F157="Caseload"),1,G157)*H157)/(IF(OR(F157="Days",F157="Caseload"),1,INDEX('3. Programs'!N:N,MATCH(D157,'3. Programs'!A:A,0)))*INDEX('3. Programs'!O:O,MATCH(D157,'3. Programs'!A:A,0))),""),0)</f>
        <v/>
      </c>
      <c r="J157" s="20" t="str">
        <f>IFERROR(IF($C157="Program",ROUNDDOWN(SUMIF('3. Programs'!$A:$A,$D157,'3. Programs'!Q:Q),2)*IFERROR(INDEX('3. Programs'!$O:$O,MATCH($D157,'3. Programs'!$A:$A,0)),0)*$I157,""),0)</f>
        <v/>
      </c>
      <c r="K157" s="15" t="str">
        <f>IFERROR(IF($C157="Program",ROUNDDOWN(SUMIF('3. Programs'!$A:$A,$D157,'3. Programs'!R:R),2)*IFERROR(INDEX('3. Programs'!$O:$O,MATCH($D157,'3. Programs'!$A:$A,0)),0)*$I157,""),0)</f>
        <v/>
      </c>
      <c r="L157" s="15" t="str">
        <f>IFERROR(IF($C157="Program",ROUNDDOWN(SUMIF('3. Programs'!$A:$A,$D157,'3. Programs'!S:S),2)*IFERROR(INDEX('3. Programs'!$O:$O,MATCH($D157,'3. Programs'!$A:$A,0)),0)*$I157,""),0)</f>
        <v/>
      </c>
      <c r="M157" s="17" t="str">
        <f t="shared" si="20"/>
        <v/>
      </c>
      <c r="N157" s="122"/>
      <c r="O157" s="123"/>
      <c r="P157" s="169"/>
      <c r="Q157" s="245"/>
      <c r="R157" s="124"/>
      <c r="S157" s="125"/>
      <c r="T157" s="125"/>
      <c r="U157" s="126"/>
      <c r="V157" s="19" t="str">
        <f t="shared" si="19"/>
        <v/>
      </c>
      <c r="W157" s="15" t="str">
        <f t="shared" si="15"/>
        <v/>
      </c>
      <c r="X157" s="16" t="str">
        <f t="shared" si="16"/>
        <v/>
      </c>
      <c r="Y157" s="16" t="str">
        <f t="shared" si="17"/>
        <v/>
      </c>
      <c r="Z157" s="16" t="str">
        <f t="shared" si="18"/>
        <v/>
      </c>
    </row>
    <row r="158" spans="1:26" x14ac:dyDescent="0.4">
      <c r="A158" s="140"/>
      <c r="B158" s="158" t="str">
        <f>IFERROR(VLOOKUP(A158,'1. Applicant Roster'!A:C,2,FALSE)&amp;", "&amp;LEFT(VLOOKUP(A158,'1. Applicant Roster'!A:C,3,FALSE),1)&amp;".","Enter valid WISEid")</f>
        <v>Enter valid WISEid</v>
      </c>
      <c r="C158" s="142"/>
      <c r="D158" s="143"/>
      <c r="E158" s="138" t="str">
        <f>IF(C158="Program",IFERROR(INDEX('3. Programs'!B:B,MATCH(D158,'3. Programs'!A:A,0)),"Enter valid program ID"),"")</f>
        <v/>
      </c>
      <c r="F158" s="289" t="str">
        <f>IF(C158="Program",IFERROR(INDEX('3. Programs'!L:L,MATCH(D158,'3. Programs'!A:A,0)),""),"")</f>
        <v/>
      </c>
      <c r="G158" s="97"/>
      <c r="H158" s="82"/>
      <c r="I158" s="291" t="str">
        <f>IFERROR(IF(C158="Program",(IF(OR(F158="Days",F158="Caseload"),1,G158)*H158)/(IF(OR(F158="Days",F158="Caseload"),1,INDEX('3. Programs'!N:N,MATCH(D158,'3. Programs'!A:A,0)))*INDEX('3. Programs'!O:O,MATCH(D158,'3. Programs'!A:A,0))),""),0)</f>
        <v/>
      </c>
      <c r="J158" s="20" t="str">
        <f>IFERROR(IF($C158="Program",ROUNDDOWN(SUMIF('3. Programs'!$A:$A,$D158,'3. Programs'!Q:Q),2)*IFERROR(INDEX('3. Programs'!$O:$O,MATCH($D158,'3. Programs'!$A:$A,0)),0)*$I158,""),0)</f>
        <v/>
      </c>
      <c r="K158" s="15" t="str">
        <f>IFERROR(IF($C158="Program",ROUNDDOWN(SUMIF('3. Programs'!$A:$A,$D158,'3. Programs'!R:R),2)*IFERROR(INDEX('3. Programs'!$O:$O,MATCH($D158,'3. Programs'!$A:$A,0)),0)*$I158,""),0)</f>
        <v/>
      </c>
      <c r="L158" s="15" t="str">
        <f>IFERROR(IF($C158="Program",ROUNDDOWN(SUMIF('3. Programs'!$A:$A,$D158,'3. Programs'!S:S),2)*IFERROR(INDEX('3. Programs'!$O:$O,MATCH($D158,'3. Programs'!$A:$A,0)),0)*$I158,""),0)</f>
        <v/>
      </c>
      <c r="M158" s="17" t="str">
        <f t="shared" si="20"/>
        <v/>
      </c>
      <c r="N158" s="122"/>
      <c r="O158" s="123"/>
      <c r="P158" s="169"/>
      <c r="Q158" s="245"/>
      <c r="R158" s="124"/>
      <c r="S158" s="125"/>
      <c r="T158" s="125"/>
      <c r="U158" s="126"/>
      <c r="V158" s="19" t="str">
        <f t="shared" si="19"/>
        <v/>
      </c>
      <c r="W158" s="15" t="str">
        <f t="shared" si="15"/>
        <v/>
      </c>
      <c r="X158" s="16" t="str">
        <f t="shared" si="16"/>
        <v/>
      </c>
      <c r="Y158" s="16" t="str">
        <f t="shared" si="17"/>
        <v/>
      </c>
      <c r="Z158" s="16" t="str">
        <f t="shared" si="18"/>
        <v/>
      </c>
    </row>
    <row r="159" spans="1:26" x14ac:dyDescent="0.4">
      <c r="A159" s="140"/>
      <c r="B159" s="158" t="str">
        <f>IFERROR(VLOOKUP(A159,'1. Applicant Roster'!A:C,2,FALSE)&amp;", "&amp;LEFT(VLOOKUP(A159,'1. Applicant Roster'!A:C,3,FALSE),1)&amp;".","Enter valid WISEid")</f>
        <v>Enter valid WISEid</v>
      </c>
      <c r="C159" s="142"/>
      <c r="D159" s="143"/>
      <c r="E159" s="138" t="str">
        <f>IF(C159="Program",IFERROR(INDEX('3. Programs'!B:B,MATCH(D159,'3. Programs'!A:A,0)),"Enter valid program ID"),"")</f>
        <v/>
      </c>
      <c r="F159" s="289" t="str">
        <f>IF(C159="Program",IFERROR(INDEX('3. Programs'!L:L,MATCH(D159,'3. Programs'!A:A,0)),""),"")</f>
        <v/>
      </c>
      <c r="G159" s="97"/>
      <c r="H159" s="82"/>
      <c r="I159" s="291" t="str">
        <f>IFERROR(IF(C159="Program",(IF(OR(F159="Days",F159="Caseload"),1,G159)*H159)/(IF(OR(F159="Days",F159="Caseload"),1,INDEX('3. Programs'!N:N,MATCH(D159,'3. Programs'!A:A,0)))*INDEX('3. Programs'!O:O,MATCH(D159,'3. Programs'!A:A,0))),""),0)</f>
        <v/>
      </c>
      <c r="J159" s="20" t="str">
        <f>IFERROR(IF($C159="Program",ROUNDDOWN(SUMIF('3. Programs'!$A:$A,$D159,'3. Programs'!Q:Q),2)*IFERROR(INDEX('3. Programs'!$O:$O,MATCH($D159,'3. Programs'!$A:$A,0)),0)*$I159,""),0)</f>
        <v/>
      </c>
      <c r="K159" s="15" t="str">
        <f>IFERROR(IF($C159="Program",ROUNDDOWN(SUMIF('3. Programs'!$A:$A,$D159,'3. Programs'!R:R),2)*IFERROR(INDEX('3. Programs'!$O:$O,MATCH($D159,'3. Programs'!$A:$A,0)),0)*$I159,""),0)</f>
        <v/>
      </c>
      <c r="L159" s="15" t="str">
        <f>IFERROR(IF($C159="Program",ROUNDDOWN(SUMIF('3. Programs'!$A:$A,$D159,'3. Programs'!S:S),2)*IFERROR(INDEX('3. Programs'!$O:$O,MATCH($D159,'3. Programs'!$A:$A,0)),0)*$I159,""),0)</f>
        <v/>
      </c>
      <c r="M159" s="17" t="str">
        <f t="shared" si="20"/>
        <v/>
      </c>
      <c r="N159" s="122"/>
      <c r="O159" s="123"/>
      <c r="P159" s="169"/>
      <c r="Q159" s="245"/>
      <c r="R159" s="124"/>
      <c r="S159" s="125"/>
      <c r="T159" s="125"/>
      <c r="U159" s="126"/>
      <c r="V159" s="19" t="str">
        <f t="shared" si="19"/>
        <v/>
      </c>
      <c r="W159" s="15" t="str">
        <f t="shared" si="15"/>
        <v/>
      </c>
      <c r="X159" s="16" t="str">
        <f t="shared" si="16"/>
        <v/>
      </c>
      <c r="Y159" s="16" t="str">
        <f t="shared" si="17"/>
        <v/>
      </c>
      <c r="Z159" s="16" t="str">
        <f t="shared" si="18"/>
        <v/>
      </c>
    </row>
    <row r="160" spans="1:26" x14ac:dyDescent="0.4">
      <c r="A160" s="140"/>
      <c r="B160" s="158" t="str">
        <f>IFERROR(VLOOKUP(A160,'1. Applicant Roster'!A:C,2,FALSE)&amp;", "&amp;LEFT(VLOOKUP(A160,'1. Applicant Roster'!A:C,3,FALSE),1)&amp;".","Enter valid WISEid")</f>
        <v>Enter valid WISEid</v>
      </c>
      <c r="C160" s="142"/>
      <c r="D160" s="143"/>
      <c r="E160" s="138" t="str">
        <f>IF(C160="Program",IFERROR(INDEX('3. Programs'!B:B,MATCH(D160,'3. Programs'!A:A,0)),"Enter valid program ID"),"")</f>
        <v/>
      </c>
      <c r="F160" s="289" t="str">
        <f>IF(C160="Program",IFERROR(INDEX('3. Programs'!L:L,MATCH(D160,'3. Programs'!A:A,0)),""),"")</f>
        <v/>
      </c>
      <c r="G160" s="97"/>
      <c r="H160" s="82"/>
      <c r="I160" s="291" t="str">
        <f>IFERROR(IF(C160="Program",(IF(OR(F160="Days",F160="Caseload"),1,G160)*H160)/(IF(OR(F160="Days",F160="Caseload"),1,INDEX('3. Programs'!N:N,MATCH(D160,'3. Programs'!A:A,0)))*INDEX('3. Programs'!O:O,MATCH(D160,'3. Programs'!A:A,0))),""),0)</f>
        <v/>
      </c>
      <c r="J160" s="20" t="str">
        <f>IFERROR(IF($C160="Program",ROUNDDOWN(SUMIF('3. Programs'!$A:$A,$D160,'3. Programs'!Q:Q),2)*IFERROR(INDEX('3. Programs'!$O:$O,MATCH($D160,'3. Programs'!$A:$A,0)),0)*$I160,""),0)</f>
        <v/>
      </c>
      <c r="K160" s="15" t="str">
        <f>IFERROR(IF($C160="Program",ROUNDDOWN(SUMIF('3. Programs'!$A:$A,$D160,'3. Programs'!R:R),2)*IFERROR(INDEX('3. Programs'!$O:$O,MATCH($D160,'3. Programs'!$A:$A,0)),0)*$I160,""),0)</f>
        <v/>
      </c>
      <c r="L160" s="15" t="str">
        <f>IFERROR(IF($C160="Program",ROUNDDOWN(SUMIF('3. Programs'!$A:$A,$D160,'3. Programs'!S:S),2)*IFERROR(INDEX('3. Programs'!$O:$O,MATCH($D160,'3. Programs'!$A:$A,0)),0)*$I160,""),0)</f>
        <v/>
      </c>
      <c r="M160" s="17" t="str">
        <f t="shared" si="20"/>
        <v/>
      </c>
      <c r="N160" s="122"/>
      <c r="O160" s="123"/>
      <c r="P160" s="169"/>
      <c r="Q160" s="245"/>
      <c r="R160" s="124"/>
      <c r="S160" s="125"/>
      <c r="T160" s="125"/>
      <c r="U160" s="126"/>
      <c r="V160" s="19" t="str">
        <f t="shared" si="19"/>
        <v/>
      </c>
      <c r="W160" s="15" t="str">
        <f t="shared" si="15"/>
        <v/>
      </c>
      <c r="X160" s="16" t="str">
        <f t="shared" si="16"/>
        <v/>
      </c>
      <c r="Y160" s="16" t="str">
        <f t="shared" si="17"/>
        <v/>
      </c>
      <c r="Z160" s="16" t="str">
        <f t="shared" si="18"/>
        <v/>
      </c>
    </row>
    <row r="161" spans="1:26" x14ac:dyDescent="0.4">
      <c r="A161" s="140"/>
      <c r="B161" s="158" t="str">
        <f>IFERROR(VLOOKUP(A161,'1. Applicant Roster'!A:C,2,FALSE)&amp;", "&amp;LEFT(VLOOKUP(A161,'1. Applicant Roster'!A:C,3,FALSE),1)&amp;".","Enter valid WISEid")</f>
        <v>Enter valid WISEid</v>
      </c>
      <c r="C161" s="142"/>
      <c r="D161" s="143"/>
      <c r="E161" s="138" t="str">
        <f>IF(C161="Program",IFERROR(INDEX('3. Programs'!B:B,MATCH(D161,'3. Programs'!A:A,0)),"Enter valid program ID"),"")</f>
        <v/>
      </c>
      <c r="F161" s="289" t="str">
        <f>IF(C161="Program",IFERROR(INDEX('3. Programs'!L:L,MATCH(D161,'3. Programs'!A:A,0)),""),"")</f>
        <v/>
      </c>
      <c r="G161" s="97"/>
      <c r="H161" s="82"/>
      <c r="I161" s="291" t="str">
        <f>IFERROR(IF(C161="Program",(IF(OR(F161="Days",F161="Caseload"),1,G161)*H161)/(IF(OR(F161="Days",F161="Caseload"),1,INDEX('3. Programs'!N:N,MATCH(D161,'3. Programs'!A:A,0)))*INDEX('3. Programs'!O:O,MATCH(D161,'3. Programs'!A:A,0))),""),0)</f>
        <v/>
      </c>
      <c r="J161" s="20" t="str">
        <f>IFERROR(IF($C161="Program",ROUNDDOWN(SUMIF('3. Programs'!$A:$A,$D161,'3. Programs'!Q:Q),2)*IFERROR(INDEX('3. Programs'!$O:$O,MATCH($D161,'3. Programs'!$A:$A,0)),0)*$I161,""),0)</f>
        <v/>
      </c>
      <c r="K161" s="15" t="str">
        <f>IFERROR(IF($C161="Program",ROUNDDOWN(SUMIF('3. Programs'!$A:$A,$D161,'3. Programs'!R:R),2)*IFERROR(INDEX('3. Programs'!$O:$O,MATCH($D161,'3. Programs'!$A:$A,0)),0)*$I161,""),0)</f>
        <v/>
      </c>
      <c r="L161" s="15" t="str">
        <f>IFERROR(IF($C161="Program",ROUNDDOWN(SUMIF('3. Programs'!$A:$A,$D161,'3. Programs'!S:S),2)*IFERROR(INDEX('3. Programs'!$O:$O,MATCH($D161,'3. Programs'!$A:$A,0)),0)*$I161,""),0)</f>
        <v/>
      </c>
      <c r="M161" s="17" t="str">
        <f t="shared" si="20"/>
        <v/>
      </c>
      <c r="N161" s="122"/>
      <c r="O161" s="123"/>
      <c r="P161" s="169"/>
      <c r="Q161" s="245"/>
      <c r="R161" s="124"/>
      <c r="S161" s="125"/>
      <c r="T161" s="125"/>
      <c r="U161" s="126"/>
      <c r="V161" s="19" t="str">
        <f t="shared" si="19"/>
        <v/>
      </c>
      <c r="W161" s="15" t="str">
        <f t="shared" si="15"/>
        <v/>
      </c>
      <c r="X161" s="16" t="str">
        <f t="shared" si="16"/>
        <v/>
      </c>
      <c r="Y161" s="16" t="str">
        <f t="shared" si="17"/>
        <v/>
      </c>
      <c r="Z161" s="16" t="str">
        <f t="shared" si="18"/>
        <v/>
      </c>
    </row>
    <row r="162" spans="1:26" x14ac:dyDescent="0.4">
      <c r="A162" s="140"/>
      <c r="B162" s="158" t="str">
        <f>IFERROR(VLOOKUP(A162,'1. Applicant Roster'!A:C,2,FALSE)&amp;", "&amp;LEFT(VLOOKUP(A162,'1. Applicant Roster'!A:C,3,FALSE),1)&amp;".","Enter valid WISEid")</f>
        <v>Enter valid WISEid</v>
      </c>
      <c r="C162" s="142"/>
      <c r="D162" s="143"/>
      <c r="E162" s="138" t="str">
        <f>IF(C162="Program",IFERROR(INDEX('3. Programs'!B:B,MATCH(D162,'3. Programs'!A:A,0)),"Enter valid program ID"),"")</f>
        <v/>
      </c>
      <c r="F162" s="289" t="str">
        <f>IF(C162="Program",IFERROR(INDEX('3. Programs'!L:L,MATCH(D162,'3. Programs'!A:A,0)),""),"")</f>
        <v/>
      </c>
      <c r="G162" s="97"/>
      <c r="H162" s="82"/>
      <c r="I162" s="291" t="str">
        <f>IFERROR(IF(C162="Program",(IF(OR(F162="Days",F162="Caseload"),1,G162)*H162)/(IF(OR(F162="Days",F162="Caseload"),1,INDEX('3. Programs'!N:N,MATCH(D162,'3. Programs'!A:A,0)))*INDEX('3. Programs'!O:O,MATCH(D162,'3. Programs'!A:A,0))),""),0)</f>
        <v/>
      </c>
      <c r="J162" s="20" t="str">
        <f>IFERROR(IF($C162="Program",ROUNDDOWN(SUMIF('3. Programs'!$A:$A,$D162,'3. Programs'!Q:Q),2)*IFERROR(INDEX('3. Programs'!$O:$O,MATCH($D162,'3. Programs'!$A:$A,0)),0)*$I162,""),0)</f>
        <v/>
      </c>
      <c r="K162" s="15" t="str">
        <f>IFERROR(IF($C162="Program",ROUNDDOWN(SUMIF('3. Programs'!$A:$A,$D162,'3. Programs'!R:R),2)*IFERROR(INDEX('3. Programs'!$O:$O,MATCH($D162,'3. Programs'!$A:$A,0)),0)*$I162,""),0)</f>
        <v/>
      </c>
      <c r="L162" s="15" t="str">
        <f>IFERROR(IF($C162="Program",ROUNDDOWN(SUMIF('3. Programs'!$A:$A,$D162,'3. Programs'!S:S),2)*IFERROR(INDEX('3. Programs'!$O:$O,MATCH($D162,'3. Programs'!$A:$A,0)),0)*$I162,""),0)</f>
        <v/>
      </c>
      <c r="M162" s="17" t="str">
        <f t="shared" si="20"/>
        <v/>
      </c>
      <c r="N162" s="122"/>
      <c r="O162" s="123"/>
      <c r="P162" s="169"/>
      <c r="Q162" s="245"/>
      <c r="R162" s="124"/>
      <c r="S162" s="125"/>
      <c r="T162" s="125"/>
      <c r="U162" s="126"/>
      <c r="V162" s="19" t="str">
        <f t="shared" si="19"/>
        <v/>
      </c>
      <c r="W162" s="15" t="str">
        <f t="shared" si="15"/>
        <v/>
      </c>
      <c r="X162" s="16" t="str">
        <f t="shared" si="16"/>
        <v/>
      </c>
      <c r="Y162" s="16" t="str">
        <f t="shared" si="17"/>
        <v/>
      </c>
      <c r="Z162" s="16" t="str">
        <f t="shared" si="18"/>
        <v/>
      </c>
    </row>
    <row r="163" spans="1:26" x14ac:dyDescent="0.4">
      <c r="A163" s="140"/>
      <c r="B163" s="158" t="str">
        <f>IFERROR(VLOOKUP(A163,'1. Applicant Roster'!A:C,2,FALSE)&amp;", "&amp;LEFT(VLOOKUP(A163,'1. Applicant Roster'!A:C,3,FALSE),1)&amp;".","Enter valid WISEid")</f>
        <v>Enter valid WISEid</v>
      </c>
      <c r="C163" s="142"/>
      <c r="D163" s="143"/>
      <c r="E163" s="138" t="str">
        <f>IF(C163="Program",IFERROR(INDEX('3. Programs'!B:B,MATCH(D163,'3. Programs'!A:A,0)),"Enter valid program ID"),"")</f>
        <v/>
      </c>
      <c r="F163" s="289" t="str">
        <f>IF(C163="Program",IFERROR(INDEX('3. Programs'!L:L,MATCH(D163,'3. Programs'!A:A,0)),""),"")</f>
        <v/>
      </c>
      <c r="G163" s="97"/>
      <c r="H163" s="82"/>
      <c r="I163" s="291" t="str">
        <f>IFERROR(IF(C163="Program",(IF(OR(F163="Days",F163="Caseload"),1,G163)*H163)/(IF(OR(F163="Days",F163="Caseload"),1,INDEX('3. Programs'!N:N,MATCH(D163,'3. Programs'!A:A,0)))*INDEX('3. Programs'!O:O,MATCH(D163,'3. Programs'!A:A,0))),""),0)</f>
        <v/>
      </c>
      <c r="J163" s="20" t="str">
        <f>IFERROR(IF($C163="Program",ROUNDDOWN(SUMIF('3. Programs'!$A:$A,$D163,'3. Programs'!Q:Q),2)*IFERROR(INDEX('3. Programs'!$O:$O,MATCH($D163,'3. Programs'!$A:$A,0)),0)*$I163,""),0)</f>
        <v/>
      </c>
      <c r="K163" s="15" t="str">
        <f>IFERROR(IF($C163="Program",ROUNDDOWN(SUMIF('3. Programs'!$A:$A,$D163,'3. Programs'!R:R),2)*IFERROR(INDEX('3. Programs'!$O:$O,MATCH($D163,'3. Programs'!$A:$A,0)),0)*$I163,""),0)</f>
        <v/>
      </c>
      <c r="L163" s="15" t="str">
        <f>IFERROR(IF($C163="Program",ROUNDDOWN(SUMIF('3. Programs'!$A:$A,$D163,'3. Programs'!S:S),2)*IFERROR(INDEX('3. Programs'!$O:$O,MATCH($D163,'3. Programs'!$A:$A,0)),0)*$I163,""),0)</f>
        <v/>
      </c>
      <c r="M163" s="17" t="str">
        <f t="shared" si="20"/>
        <v/>
      </c>
      <c r="N163" s="122"/>
      <c r="O163" s="123"/>
      <c r="P163" s="169"/>
      <c r="Q163" s="245"/>
      <c r="R163" s="124"/>
      <c r="S163" s="125"/>
      <c r="T163" s="125"/>
      <c r="U163" s="126"/>
      <c r="V163" s="19" t="str">
        <f t="shared" si="19"/>
        <v/>
      </c>
      <c r="W163" s="15" t="str">
        <f t="shared" si="15"/>
        <v/>
      </c>
      <c r="X163" s="16" t="str">
        <f t="shared" si="16"/>
        <v/>
      </c>
      <c r="Y163" s="16" t="str">
        <f t="shared" si="17"/>
        <v/>
      </c>
      <c r="Z163" s="16" t="str">
        <f t="shared" si="18"/>
        <v/>
      </c>
    </row>
    <row r="164" spans="1:26" x14ac:dyDescent="0.4">
      <c r="A164" s="140"/>
      <c r="B164" s="158" t="str">
        <f>IFERROR(VLOOKUP(A164,'1. Applicant Roster'!A:C,2,FALSE)&amp;", "&amp;LEFT(VLOOKUP(A164,'1. Applicant Roster'!A:C,3,FALSE),1)&amp;".","Enter valid WISEid")</f>
        <v>Enter valid WISEid</v>
      </c>
      <c r="C164" s="142"/>
      <c r="D164" s="143"/>
      <c r="E164" s="138" t="str">
        <f>IF(C164="Program",IFERROR(INDEX('3. Programs'!B:B,MATCH(D164,'3. Programs'!A:A,0)),"Enter valid program ID"),"")</f>
        <v/>
      </c>
      <c r="F164" s="289" t="str">
        <f>IF(C164="Program",IFERROR(INDEX('3. Programs'!L:L,MATCH(D164,'3. Programs'!A:A,0)),""),"")</f>
        <v/>
      </c>
      <c r="G164" s="97"/>
      <c r="H164" s="82"/>
      <c r="I164" s="291" t="str">
        <f>IFERROR(IF(C164="Program",(IF(OR(F164="Days",F164="Caseload"),1,G164)*H164)/(IF(OR(F164="Days",F164="Caseload"),1,INDEX('3. Programs'!N:N,MATCH(D164,'3. Programs'!A:A,0)))*INDEX('3. Programs'!O:O,MATCH(D164,'3. Programs'!A:A,0))),""),0)</f>
        <v/>
      </c>
      <c r="J164" s="20" t="str">
        <f>IFERROR(IF($C164="Program",ROUNDDOWN(SUMIF('3. Programs'!$A:$A,$D164,'3. Programs'!Q:Q),2)*IFERROR(INDEX('3. Programs'!$O:$O,MATCH($D164,'3. Programs'!$A:$A,0)),0)*$I164,""),0)</f>
        <v/>
      </c>
      <c r="K164" s="15" t="str">
        <f>IFERROR(IF($C164="Program",ROUNDDOWN(SUMIF('3. Programs'!$A:$A,$D164,'3. Programs'!R:R),2)*IFERROR(INDEX('3. Programs'!$O:$O,MATCH($D164,'3. Programs'!$A:$A,0)),0)*$I164,""),0)</f>
        <v/>
      </c>
      <c r="L164" s="15" t="str">
        <f>IFERROR(IF($C164="Program",ROUNDDOWN(SUMIF('3. Programs'!$A:$A,$D164,'3. Programs'!S:S),2)*IFERROR(INDEX('3. Programs'!$O:$O,MATCH($D164,'3. Programs'!$A:$A,0)),0)*$I164,""),0)</f>
        <v/>
      </c>
      <c r="M164" s="17" t="str">
        <f t="shared" si="20"/>
        <v/>
      </c>
      <c r="N164" s="122"/>
      <c r="O164" s="123"/>
      <c r="P164" s="169"/>
      <c r="Q164" s="245"/>
      <c r="R164" s="124"/>
      <c r="S164" s="125"/>
      <c r="T164" s="125"/>
      <c r="U164" s="126"/>
      <c r="V164" s="19" t="str">
        <f t="shared" si="19"/>
        <v/>
      </c>
      <c r="W164" s="15" t="str">
        <f t="shared" si="15"/>
        <v/>
      </c>
      <c r="X164" s="16" t="str">
        <f t="shared" si="16"/>
        <v/>
      </c>
      <c r="Y164" s="16" t="str">
        <f t="shared" si="17"/>
        <v/>
      </c>
      <c r="Z164" s="16" t="str">
        <f t="shared" si="18"/>
        <v/>
      </c>
    </row>
    <row r="165" spans="1:26" x14ac:dyDescent="0.4">
      <c r="A165" s="140"/>
      <c r="B165" s="158" t="str">
        <f>IFERROR(VLOOKUP(A165,'1. Applicant Roster'!A:C,2,FALSE)&amp;", "&amp;LEFT(VLOOKUP(A165,'1. Applicant Roster'!A:C,3,FALSE),1)&amp;".","Enter valid WISEid")</f>
        <v>Enter valid WISEid</v>
      </c>
      <c r="C165" s="142"/>
      <c r="D165" s="143"/>
      <c r="E165" s="138" t="str">
        <f>IF(C165="Program",IFERROR(INDEX('3. Programs'!B:B,MATCH(D165,'3. Programs'!A:A,0)),"Enter valid program ID"),"")</f>
        <v/>
      </c>
      <c r="F165" s="289" t="str">
        <f>IF(C165="Program",IFERROR(INDEX('3. Programs'!L:L,MATCH(D165,'3. Programs'!A:A,0)),""),"")</f>
        <v/>
      </c>
      <c r="G165" s="97"/>
      <c r="H165" s="82"/>
      <c r="I165" s="291" t="str">
        <f>IFERROR(IF(C165="Program",(IF(OR(F165="Days",F165="Caseload"),1,G165)*H165)/(IF(OR(F165="Days",F165="Caseload"),1,INDEX('3. Programs'!N:N,MATCH(D165,'3. Programs'!A:A,0)))*INDEX('3. Programs'!O:O,MATCH(D165,'3. Programs'!A:A,0))),""),0)</f>
        <v/>
      </c>
      <c r="J165" s="20" t="str">
        <f>IFERROR(IF($C165="Program",ROUNDDOWN(SUMIF('3. Programs'!$A:$A,$D165,'3. Programs'!Q:Q),2)*IFERROR(INDEX('3. Programs'!$O:$O,MATCH($D165,'3. Programs'!$A:$A,0)),0)*$I165,""),0)</f>
        <v/>
      </c>
      <c r="K165" s="15" t="str">
        <f>IFERROR(IF($C165="Program",ROUNDDOWN(SUMIF('3. Programs'!$A:$A,$D165,'3. Programs'!R:R),2)*IFERROR(INDEX('3. Programs'!$O:$O,MATCH($D165,'3. Programs'!$A:$A,0)),0)*$I165,""),0)</f>
        <v/>
      </c>
      <c r="L165" s="15" t="str">
        <f>IFERROR(IF($C165="Program",ROUNDDOWN(SUMIF('3. Programs'!$A:$A,$D165,'3. Programs'!S:S),2)*IFERROR(INDEX('3. Programs'!$O:$O,MATCH($D165,'3. Programs'!$A:$A,0)),0)*$I165,""),0)</f>
        <v/>
      </c>
      <c r="M165" s="17" t="str">
        <f t="shared" si="20"/>
        <v/>
      </c>
      <c r="N165" s="122"/>
      <c r="O165" s="123"/>
      <c r="P165" s="169"/>
      <c r="Q165" s="245"/>
      <c r="R165" s="124"/>
      <c r="S165" s="125"/>
      <c r="T165" s="125"/>
      <c r="U165" s="126"/>
      <c r="V165" s="19" t="str">
        <f t="shared" si="19"/>
        <v/>
      </c>
      <c r="W165" s="15" t="str">
        <f t="shared" si="15"/>
        <v/>
      </c>
      <c r="X165" s="16" t="str">
        <f t="shared" si="16"/>
        <v/>
      </c>
      <c r="Y165" s="16" t="str">
        <f t="shared" si="17"/>
        <v/>
      </c>
      <c r="Z165" s="16" t="str">
        <f t="shared" si="18"/>
        <v/>
      </c>
    </row>
    <row r="166" spans="1:26" x14ac:dyDescent="0.4">
      <c r="A166" s="140"/>
      <c r="B166" s="158" t="str">
        <f>IFERROR(VLOOKUP(A166,'1. Applicant Roster'!A:C,2,FALSE)&amp;", "&amp;LEFT(VLOOKUP(A166,'1. Applicant Roster'!A:C,3,FALSE),1)&amp;".","Enter valid WISEid")</f>
        <v>Enter valid WISEid</v>
      </c>
      <c r="C166" s="142"/>
      <c r="D166" s="143"/>
      <c r="E166" s="138" t="str">
        <f>IF(C166="Program",IFERROR(INDEX('3. Programs'!B:B,MATCH(D166,'3. Programs'!A:A,0)),"Enter valid program ID"),"")</f>
        <v/>
      </c>
      <c r="F166" s="289" t="str">
        <f>IF(C166="Program",IFERROR(INDEX('3. Programs'!L:L,MATCH(D166,'3. Programs'!A:A,0)),""),"")</f>
        <v/>
      </c>
      <c r="G166" s="97"/>
      <c r="H166" s="82"/>
      <c r="I166" s="291" t="str">
        <f>IFERROR(IF(C166="Program",(IF(OR(F166="Days",F166="Caseload"),1,G166)*H166)/(IF(OR(F166="Days",F166="Caseload"),1,INDEX('3. Programs'!N:N,MATCH(D166,'3. Programs'!A:A,0)))*INDEX('3. Programs'!O:O,MATCH(D166,'3. Programs'!A:A,0))),""),0)</f>
        <v/>
      </c>
      <c r="J166" s="20" t="str">
        <f>IFERROR(IF($C166="Program",ROUNDDOWN(SUMIF('3. Programs'!$A:$A,$D166,'3. Programs'!Q:Q),2)*IFERROR(INDEX('3. Programs'!$O:$O,MATCH($D166,'3. Programs'!$A:$A,0)),0)*$I166,""),0)</f>
        <v/>
      </c>
      <c r="K166" s="15" t="str">
        <f>IFERROR(IF($C166="Program",ROUNDDOWN(SUMIF('3. Programs'!$A:$A,$D166,'3. Programs'!R:R),2)*IFERROR(INDEX('3. Programs'!$O:$O,MATCH($D166,'3. Programs'!$A:$A,0)),0)*$I166,""),0)</f>
        <v/>
      </c>
      <c r="L166" s="15" t="str">
        <f>IFERROR(IF($C166="Program",ROUNDDOWN(SUMIF('3. Programs'!$A:$A,$D166,'3. Programs'!S:S),2)*IFERROR(INDEX('3. Programs'!$O:$O,MATCH($D166,'3. Programs'!$A:$A,0)),0)*$I166,""),0)</f>
        <v/>
      </c>
      <c r="M166" s="17" t="str">
        <f t="shared" si="20"/>
        <v/>
      </c>
      <c r="N166" s="122"/>
      <c r="O166" s="123"/>
      <c r="P166" s="169"/>
      <c r="Q166" s="245"/>
      <c r="R166" s="124"/>
      <c r="S166" s="125"/>
      <c r="T166" s="125"/>
      <c r="U166" s="126"/>
      <c r="V166" s="19" t="str">
        <f t="shared" si="19"/>
        <v/>
      </c>
      <c r="W166" s="15" t="str">
        <f t="shared" si="15"/>
        <v/>
      </c>
      <c r="X166" s="16" t="str">
        <f t="shared" si="16"/>
        <v/>
      </c>
      <c r="Y166" s="16" t="str">
        <f t="shared" si="17"/>
        <v/>
      </c>
      <c r="Z166" s="16" t="str">
        <f t="shared" si="18"/>
        <v/>
      </c>
    </row>
    <row r="167" spans="1:26" x14ac:dyDescent="0.4">
      <c r="A167" s="140"/>
      <c r="B167" s="158" t="str">
        <f>IFERROR(VLOOKUP(A167,'1. Applicant Roster'!A:C,2,FALSE)&amp;", "&amp;LEFT(VLOOKUP(A167,'1. Applicant Roster'!A:C,3,FALSE),1)&amp;".","Enter valid WISEid")</f>
        <v>Enter valid WISEid</v>
      </c>
      <c r="C167" s="142"/>
      <c r="D167" s="143"/>
      <c r="E167" s="138" t="str">
        <f>IF(C167="Program",IFERROR(INDEX('3. Programs'!B:B,MATCH(D167,'3. Programs'!A:A,0)),"Enter valid program ID"),"")</f>
        <v/>
      </c>
      <c r="F167" s="289" t="str">
        <f>IF(C167="Program",IFERROR(INDEX('3. Programs'!L:L,MATCH(D167,'3. Programs'!A:A,0)),""),"")</f>
        <v/>
      </c>
      <c r="G167" s="97"/>
      <c r="H167" s="82"/>
      <c r="I167" s="291" t="str">
        <f>IFERROR(IF(C167="Program",(IF(OR(F167="Days",F167="Caseload"),1,G167)*H167)/(IF(OR(F167="Days",F167="Caseload"),1,INDEX('3. Programs'!N:N,MATCH(D167,'3. Programs'!A:A,0)))*INDEX('3. Programs'!O:O,MATCH(D167,'3. Programs'!A:A,0))),""),0)</f>
        <v/>
      </c>
      <c r="J167" s="20" t="str">
        <f>IFERROR(IF($C167="Program",ROUNDDOWN(SUMIF('3. Programs'!$A:$A,$D167,'3. Programs'!Q:Q),2)*IFERROR(INDEX('3. Programs'!$O:$O,MATCH($D167,'3. Programs'!$A:$A,0)),0)*$I167,""),0)</f>
        <v/>
      </c>
      <c r="K167" s="15" t="str">
        <f>IFERROR(IF($C167="Program",ROUNDDOWN(SUMIF('3. Programs'!$A:$A,$D167,'3. Programs'!R:R),2)*IFERROR(INDEX('3. Programs'!$O:$O,MATCH($D167,'3. Programs'!$A:$A,0)),0)*$I167,""),0)</f>
        <v/>
      </c>
      <c r="L167" s="15" t="str">
        <f>IFERROR(IF($C167="Program",ROUNDDOWN(SUMIF('3. Programs'!$A:$A,$D167,'3. Programs'!S:S),2)*IFERROR(INDEX('3. Programs'!$O:$O,MATCH($D167,'3. Programs'!$A:$A,0)),0)*$I167,""),0)</f>
        <v/>
      </c>
      <c r="M167" s="17" t="str">
        <f t="shared" si="20"/>
        <v/>
      </c>
      <c r="N167" s="122"/>
      <c r="O167" s="123"/>
      <c r="P167" s="169"/>
      <c r="Q167" s="245"/>
      <c r="R167" s="124"/>
      <c r="S167" s="125"/>
      <c r="T167" s="125"/>
      <c r="U167" s="126"/>
      <c r="V167" s="19" t="str">
        <f t="shared" si="19"/>
        <v/>
      </c>
      <c r="W167" s="15" t="str">
        <f t="shared" si="15"/>
        <v/>
      </c>
      <c r="X167" s="16" t="str">
        <f t="shared" si="16"/>
        <v/>
      </c>
      <c r="Y167" s="16" t="str">
        <f t="shared" si="17"/>
        <v/>
      </c>
      <c r="Z167" s="16" t="str">
        <f t="shared" si="18"/>
        <v/>
      </c>
    </row>
    <row r="168" spans="1:26" x14ac:dyDescent="0.4">
      <c r="A168" s="140"/>
      <c r="B168" s="158" t="str">
        <f>IFERROR(VLOOKUP(A168,'1. Applicant Roster'!A:C,2,FALSE)&amp;", "&amp;LEFT(VLOOKUP(A168,'1. Applicant Roster'!A:C,3,FALSE),1)&amp;".","Enter valid WISEid")</f>
        <v>Enter valid WISEid</v>
      </c>
      <c r="C168" s="142"/>
      <c r="D168" s="143"/>
      <c r="E168" s="138" t="str">
        <f>IF(C168="Program",IFERROR(INDEX('3. Programs'!B:B,MATCH(D168,'3. Programs'!A:A,0)),"Enter valid program ID"),"")</f>
        <v/>
      </c>
      <c r="F168" s="289" t="str">
        <f>IF(C168="Program",IFERROR(INDEX('3. Programs'!L:L,MATCH(D168,'3. Programs'!A:A,0)),""),"")</f>
        <v/>
      </c>
      <c r="G168" s="97"/>
      <c r="H168" s="82"/>
      <c r="I168" s="291" t="str">
        <f>IFERROR(IF(C168="Program",(IF(OR(F168="Days",F168="Caseload"),1,G168)*H168)/(IF(OR(F168="Days",F168="Caseload"),1,INDEX('3. Programs'!N:N,MATCH(D168,'3. Programs'!A:A,0)))*INDEX('3. Programs'!O:O,MATCH(D168,'3. Programs'!A:A,0))),""),0)</f>
        <v/>
      </c>
      <c r="J168" s="20" t="str">
        <f>IFERROR(IF($C168="Program",ROUNDDOWN(SUMIF('3. Programs'!$A:$A,$D168,'3. Programs'!Q:Q),2)*IFERROR(INDEX('3. Programs'!$O:$O,MATCH($D168,'3. Programs'!$A:$A,0)),0)*$I168,""),0)</f>
        <v/>
      </c>
      <c r="K168" s="15" t="str">
        <f>IFERROR(IF($C168="Program",ROUNDDOWN(SUMIF('3. Programs'!$A:$A,$D168,'3. Programs'!R:R),2)*IFERROR(INDEX('3. Programs'!$O:$O,MATCH($D168,'3. Programs'!$A:$A,0)),0)*$I168,""),0)</f>
        <v/>
      </c>
      <c r="L168" s="15" t="str">
        <f>IFERROR(IF($C168="Program",ROUNDDOWN(SUMIF('3. Programs'!$A:$A,$D168,'3. Programs'!S:S),2)*IFERROR(INDEX('3. Programs'!$O:$O,MATCH($D168,'3. Programs'!$A:$A,0)),0)*$I168,""),0)</f>
        <v/>
      </c>
      <c r="M168" s="17" t="str">
        <f t="shared" si="20"/>
        <v/>
      </c>
      <c r="N168" s="122"/>
      <c r="O168" s="123"/>
      <c r="P168" s="169"/>
      <c r="Q168" s="245"/>
      <c r="R168" s="124"/>
      <c r="S168" s="125"/>
      <c r="T168" s="125"/>
      <c r="U168" s="126"/>
      <c r="V168" s="19" t="str">
        <f t="shared" si="19"/>
        <v/>
      </c>
      <c r="W168" s="15" t="str">
        <f t="shared" si="15"/>
        <v/>
      </c>
      <c r="X168" s="16" t="str">
        <f t="shared" si="16"/>
        <v/>
      </c>
      <c r="Y168" s="16" t="str">
        <f t="shared" si="17"/>
        <v/>
      </c>
      <c r="Z168" s="16" t="str">
        <f t="shared" si="18"/>
        <v/>
      </c>
    </row>
    <row r="169" spans="1:26" x14ac:dyDescent="0.4">
      <c r="A169" s="140"/>
      <c r="B169" s="158" t="str">
        <f>IFERROR(VLOOKUP(A169,'1. Applicant Roster'!A:C,2,FALSE)&amp;", "&amp;LEFT(VLOOKUP(A169,'1. Applicant Roster'!A:C,3,FALSE),1)&amp;".","Enter valid WISEid")</f>
        <v>Enter valid WISEid</v>
      </c>
      <c r="C169" s="142"/>
      <c r="D169" s="143"/>
      <c r="E169" s="138" t="str">
        <f>IF(C169="Program",IFERROR(INDEX('3. Programs'!B:B,MATCH(D169,'3. Programs'!A:A,0)),"Enter valid program ID"),"")</f>
        <v/>
      </c>
      <c r="F169" s="289" t="str">
        <f>IF(C169="Program",IFERROR(INDEX('3. Programs'!L:L,MATCH(D169,'3. Programs'!A:A,0)),""),"")</f>
        <v/>
      </c>
      <c r="G169" s="97"/>
      <c r="H169" s="82"/>
      <c r="I169" s="291" t="str">
        <f>IFERROR(IF(C169="Program",(IF(OR(F169="Days",F169="Caseload"),1,G169)*H169)/(IF(OR(F169="Days",F169="Caseload"),1,INDEX('3. Programs'!N:N,MATCH(D169,'3. Programs'!A:A,0)))*INDEX('3. Programs'!O:O,MATCH(D169,'3. Programs'!A:A,0))),""),0)</f>
        <v/>
      </c>
      <c r="J169" s="20" t="str">
        <f>IFERROR(IF($C169="Program",ROUNDDOWN(SUMIF('3. Programs'!$A:$A,$D169,'3. Programs'!Q:Q),2)*IFERROR(INDEX('3. Programs'!$O:$O,MATCH($D169,'3. Programs'!$A:$A,0)),0)*$I169,""),0)</f>
        <v/>
      </c>
      <c r="K169" s="15" t="str">
        <f>IFERROR(IF($C169="Program",ROUNDDOWN(SUMIF('3. Programs'!$A:$A,$D169,'3. Programs'!R:R),2)*IFERROR(INDEX('3. Programs'!$O:$O,MATCH($D169,'3. Programs'!$A:$A,0)),0)*$I169,""),0)</f>
        <v/>
      </c>
      <c r="L169" s="15" t="str">
        <f>IFERROR(IF($C169="Program",ROUNDDOWN(SUMIF('3. Programs'!$A:$A,$D169,'3. Programs'!S:S),2)*IFERROR(INDEX('3. Programs'!$O:$O,MATCH($D169,'3. Programs'!$A:$A,0)),0)*$I169,""),0)</f>
        <v/>
      </c>
      <c r="M169" s="17" t="str">
        <f t="shared" si="20"/>
        <v/>
      </c>
      <c r="N169" s="122"/>
      <c r="O169" s="123"/>
      <c r="P169" s="169"/>
      <c r="Q169" s="245"/>
      <c r="R169" s="124"/>
      <c r="S169" s="125"/>
      <c r="T169" s="125"/>
      <c r="U169" s="126"/>
      <c r="V169" s="19" t="str">
        <f t="shared" si="19"/>
        <v/>
      </c>
      <c r="W169" s="15" t="str">
        <f t="shared" si="15"/>
        <v/>
      </c>
      <c r="X169" s="16" t="str">
        <f t="shared" si="16"/>
        <v/>
      </c>
      <c r="Y169" s="16" t="str">
        <f t="shared" si="17"/>
        <v/>
      </c>
      <c r="Z169" s="16" t="str">
        <f t="shared" si="18"/>
        <v/>
      </c>
    </row>
    <row r="170" spans="1:26" x14ac:dyDescent="0.4">
      <c r="A170" s="140"/>
      <c r="B170" s="158" t="str">
        <f>IFERROR(VLOOKUP(A170,'1. Applicant Roster'!A:C,2,FALSE)&amp;", "&amp;LEFT(VLOOKUP(A170,'1. Applicant Roster'!A:C,3,FALSE),1)&amp;".","Enter valid WISEid")</f>
        <v>Enter valid WISEid</v>
      </c>
      <c r="C170" s="142"/>
      <c r="D170" s="143"/>
      <c r="E170" s="138" t="str">
        <f>IF(C170="Program",IFERROR(INDEX('3. Programs'!B:B,MATCH(D170,'3. Programs'!A:A,0)),"Enter valid program ID"),"")</f>
        <v/>
      </c>
      <c r="F170" s="289" t="str">
        <f>IF(C170="Program",IFERROR(INDEX('3. Programs'!L:L,MATCH(D170,'3. Programs'!A:A,0)),""),"")</f>
        <v/>
      </c>
      <c r="G170" s="97"/>
      <c r="H170" s="82"/>
      <c r="I170" s="291" t="str">
        <f>IFERROR(IF(C170="Program",(IF(OR(F170="Days",F170="Caseload"),1,G170)*H170)/(IF(OR(F170="Days",F170="Caseload"),1,INDEX('3. Programs'!N:N,MATCH(D170,'3. Programs'!A:A,0)))*INDEX('3. Programs'!O:O,MATCH(D170,'3. Programs'!A:A,0))),""),0)</f>
        <v/>
      </c>
      <c r="J170" s="20" t="str">
        <f>IFERROR(IF($C170="Program",ROUNDDOWN(SUMIF('3. Programs'!$A:$A,$D170,'3. Programs'!Q:Q),2)*IFERROR(INDEX('3. Programs'!$O:$O,MATCH($D170,'3. Programs'!$A:$A,0)),0)*$I170,""),0)</f>
        <v/>
      </c>
      <c r="K170" s="15" t="str">
        <f>IFERROR(IF($C170="Program",ROUNDDOWN(SUMIF('3. Programs'!$A:$A,$D170,'3. Programs'!R:R),2)*IFERROR(INDEX('3. Programs'!$O:$O,MATCH($D170,'3. Programs'!$A:$A,0)),0)*$I170,""),0)</f>
        <v/>
      </c>
      <c r="L170" s="15" t="str">
        <f>IFERROR(IF($C170="Program",ROUNDDOWN(SUMIF('3. Programs'!$A:$A,$D170,'3. Programs'!S:S),2)*IFERROR(INDEX('3. Programs'!$O:$O,MATCH($D170,'3. Programs'!$A:$A,0)),0)*$I170,""),0)</f>
        <v/>
      </c>
      <c r="M170" s="17" t="str">
        <f t="shared" si="20"/>
        <v/>
      </c>
      <c r="N170" s="122"/>
      <c r="O170" s="123"/>
      <c r="P170" s="169"/>
      <c r="Q170" s="245"/>
      <c r="R170" s="124"/>
      <c r="S170" s="125"/>
      <c r="T170" s="125"/>
      <c r="U170" s="126"/>
      <c r="V170" s="19" t="str">
        <f t="shared" si="19"/>
        <v/>
      </c>
      <c r="W170" s="15" t="str">
        <f t="shared" si="15"/>
        <v/>
      </c>
      <c r="X170" s="16" t="str">
        <f t="shared" si="16"/>
        <v/>
      </c>
      <c r="Y170" s="16" t="str">
        <f t="shared" si="17"/>
        <v/>
      </c>
      <c r="Z170" s="16" t="str">
        <f t="shared" si="18"/>
        <v/>
      </c>
    </row>
    <row r="171" spans="1:26" x14ac:dyDescent="0.4">
      <c r="A171" s="140"/>
      <c r="B171" s="158" t="str">
        <f>IFERROR(VLOOKUP(A171,'1. Applicant Roster'!A:C,2,FALSE)&amp;", "&amp;LEFT(VLOOKUP(A171,'1. Applicant Roster'!A:C,3,FALSE),1)&amp;".","Enter valid WISEid")</f>
        <v>Enter valid WISEid</v>
      </c>
      <c r="C171" s="142"/>
      <c r="D171" s="143"/>
      <c r="E171" s="138" t="str">
        <f>IF(C171="Program",IFERROR(INDEX('3. Programs'!B:B,MATCH(D171,'3. Programs'!A:A,0)),"Enter valid program ID"),"")</f>
        <v/>
      </c>
      <c r="F171" s="289" t="str">
        <f>IF(C171="Program",IFERROR(INDEX('3. Programs'!L:L,MATCH(D171,'3. Programs'!A:A,0)),""),"")</f>
        <v/>
      </c>
      <c r="G171" s="97"/>
      <c r="H171" s="82"/>
      <c r="I171" s="291" t="str">
        <f>IFERROR(IF(C171="Program",(IF(OR(F171="Days",F171="Caseload"),1,G171)*H171)/(IF(OR(F171="Days",F171="Caseload"),1,INDEX('3. Programs'!N:N,MATCH(D171,'3. Programs'!A:A,0)))*INDEX('3. Programs'!O:O,MATCH(D171,'3. Programs'!A:A,0))),""),0)</f>
        <v/>
      </c>
      <c r="J171" s="20" t="str">
        <f>IFERROR(IF($C171="Program",ROUNDDOWN(SUMIF('3. Programs'!$A:$A,$D171,'3. Programs'!Q:Q),2)*IFERROR(INDEX('3. Programs'!$O:$O,MATCH($D171,'3. Programs'!$A:$A,0)),0)*$I171,""),0)</f>
        <v/>
      </c>
      <c r="K171" s="15" t="str">
        <f>IFERROR(IF($C171="Program",ROUNDDOWN(SUMIF('3. Programs'!$A:$A,$D171,'3. Programs'!R:R),2)*IFERROR(INDEX('3. Programs'!$O:$O,MATCH($D171,'3. Programs'!$A:$A,0)),0)*$I171,""),0)</f>
        <v/>
      </c>
      <c r="L171" s="15" t="str">
        <f>IFERROR(IF($C171="Program",ROUNDDOWN(SUMIF('3. Programs'!$A:$A,$D171,'3. Programs'!S:S),2)*IFERROR(INDEX('3. Programs'!$O:$O,MATCH($D171,'3. Programs'!$A:$A,0)),0)*$I171,""),0)</f>
        <v/>
      </c>
      <c r="M171" s="17" t="str">
        <f t="shared" si="20"/>
        <v/>
      </c>
      <c r="N171" s="122"/>
      <c r="O171" s="123"/>
      <c r="P171" s="169"/>
      <c r="Q171" s="245"/>
      <c r="R171" s="124"/>
      <c r="S171" s="125"/>
      <c r="T171" s="125"/>
      <c r="U171" s="126"/>
      <c r="V171" s="19" t="str">
        <f t="shared" si="19"/>
        <v/>
      </c>
      <c r="W171" s="15" t="str">
        <f t="shared" si="15"/>
        <v/>
      </c>
      <c r="X171" s="16" t="str">
        <f t="shared" si="16"/>
        <v/>
      </c>
      <c r="Y171" s="16" t="str">
        <f t="shared" si="17"/>
        <v/>
      </c>
      <c r="Z171" s="16" t="str">
        <f t="shared" si="18"/>
        <v/>
      </c>
    </row>
    <row r="172" spans="1:26" x14ac:dyDescent="0.4">
      <c r="A172" s="140"/>
      <c r="B172" s="158" t="str">
        <f>IFERROR(VLOOKUP(A172,'1. Applicant Roster'!A:C,2,FALSE)&amp;", "&amp;LEFT(VLOOKUP(A172,'1. Applicant Roster'!A:C,3,FALSE),1)&amp;".","Enter valid WISEid")</f>
        <v>Enter valid WISEid</v>
      </c>
      <c r="C172" s="142"/>
      <c r="D172" s="143"/>
      <c r="E172" s="138" t="str">
        <f>IF(C172="Program",IFERROR(INDEX('3. Programs'!B:B,MATCH(D172,'3. Programs'!A:A,0)),"Enter valid program ID"),"")</f>
        <v/>
      </c>
      <c r="F172" s="289" t="str">
        <f>IF(C172="Program",IFERROR(INDEX('3. Programs'!L:L,MATCH(D172,'3. Programs'!A:A,0)),""),"")</f>
        <v/>
      </c>
      <c r="G172" s="97"/>
      <c r="H172" s="82"/>
      <c r="I172" s="291" t="str">
        <f>IFERROR(IF(C172="Program",(IF(OR(F172="Days",F172="Caseload"),1,G172)*H172)/(IF(OR(F172="Days",F172="Caseload"),1,INDEX('3. Programs'!N:N,MATCH(D172,'3. Programs'!A:A,0)))*INDEX('3. Programs'!O:O,MATCH(D172,'3. Programs'!A:A,0))),""),0)</f>
        <v/>
      </c>
      <c r="J172" s="20" t="str">
        <f>IFERROR(IF($C172="Program",ROUNDDOWN(SUMIF('3. Programs'!$A:$A,$D172,'3. Programs'!Q:Q),2)*IFERROR(INDEX('3. Programs'!$O:$O,MATCH($D172,'3. Programs'!$A:$A,0)),0)*$I172,""),0)</f>
        <v/>
      </c>
      <c r="K172" s="15" t="str">
        <f>IFERROR(IF($C172="Program",ROUNDDOWN(SUMIF('3. Programs'!$A:$A,$D172,'3. Programs'!R:R),2)*IFERROR(INDEX('3. Programs'!$O:$O,MATCH($D172,'3. Programs'!$A:$A,0)),0)*$I172,""),0)</f>
        <v/>
      </c>
      <c r="L172" s="15" t="str">
        <f>IFERROR(IF($C172="Program",ROUNDDOWN(SUMIF('3. Programs'!$A:$A,$D172,'3. Programs'!S:S),2)*IFERROR(INDEX('3. Programs'!$O:$O,MATCH($D172,'3. Programs'!$A:$A,0)),0)*$I172,""),0)</f>
        <v/>
      </c>
      <c r="M172" s="17" t="str">
        <f t="shared" si="20"/>
        <v/>
      </c>
      <c r="N172" s="122"/>
      <c r="O172" s="123"/>
      <c r="P172" s="169"/>
      <c r="Q172" s="245"/>
      <c r="R172" s="124"/>
      <c r="S172" s="125"/>
      <c r="T172" s="125"/>
      <c r="U172" s="126"/>
      <c r="V172" s="19" t="str">
        <f t="shared" si="19"/>
        <v/>
      </c>
      <c r="W172" s="15" t="str">
        <f t="shared" si="15"/>
        <v/>
      </c>
      <c r="X172" s="16" t="str">
        <f t="shared" si="16"/>
        <v/>
      </c>
      <c r="Y172" s="16" t="str">
        <f t="shared" si="17"/>
        <v/>
      </c>
      <c r="Z172" s="16" t="str">
        <f t="shared" si="18"/>
        <v/>
      </c>
    </row>
    <row r="173" spans="1:26" x14ac:dyDescent="0.4">
      <c r="A173" s="140"/>
      <c r="B173" s="158" t="str">
        <f>IFERROR(VLOOKUP(A173,'1. Applicant Roster'!A:C,2,FALSE)&amp;", "&amp;LEFT(VLOOKUP(A173,'1. Applicant Roster'!A:C,3,FALSE),1)&amp;".","Enter valid WISEid")</f>
        <v>Enter valid WISEid</v>
      </c>
      <c r="C173" s="142"/>
      <c r="D173" s="143"/>
      <c r="E173" s="138" t="str">
        <f>IF(C173="Program",IFERROR(INDEX('3. Programs'!B:B,MATCH(D173,'3. Programs'!A:A,0)),"Enter valid program ID"),"")</f>
        <v/>
      </c>
      <c r="F173" s="289" t="str">
        <f>IF(C173="Program",IFERROR(INDEX('3. Programs'!L:L,MATCH(D173,'3. Programs'!A:A,0)),""),"")</f>
        <v/>
      </c>
      <c r="G173" s="97"/>
      <c r="H173" s="82"/>
      <c r="I173" s="291" t="str">
        <f>IFERROR(IF(C173="Program",(IF(OR(F173="Days",F173="Caseload"),1,G173)*H173)/(IF(OR(F173="Days",F173="Caseload"),1,INDEX('3. Programs'!N:N,MATCH(D173,'3. Programs'!A:A,0)))*INDEX('3. Programs'!O:O,MATCH(D173,'3. Programs'!A:A,0))),""),0)</f>
        <v/>
      </c>
      <c r="J173" s="20" t="str">
        <f>IFERROR(IF($C173="Program",ROUNDDOWN(SUMIF('3. Programs'!$A:$A,$D173,'3. Programs'!Q:Q),2)*IFERROR(INDEX('3. Programs'!$O:$O,MATCH($D173,'3. Programs'!$A:$A,0)),0)*$I173,""),0)</f>
        <v/>
      </c>
      <c r="K173" s="15" t="str">
        <f>IFERROR(IF($C173="Program",ROUNDDOWN(SUMIF('3. Programs'!$A:$A,$D173,'3. Programs'!R:R),2)*IFERROR(INDEX('3. Programs'!$O:$O,MATCH($D173,'3. Programs'!$A:$A,0)),0)*$I173,""),0)</f>
        <v/>
      </c>
      <c r="L173" s="15" t="str">
        <f>IFERROR(IF($C173="Program",ROUNDDOWN(SUMIF('3. Programs'!$A:$A,$D173,'3. Programs'!S:S),2)*IFERROR(INDEX('3. Programs'!$O:$O,MATCH($D173,'3. Programs'!$A:$A,0)),0)*$I173,""),0)</f>
        <v/>
      </c>
      <c r="M173" s="17" t="str">
        <f t="shared" si="20"/>
        <v/>
      </c>
      <c r="N173" s="122"/>
      <c r="O173" s="123"/>
      <c r="P173" s="169"/>
      <c r="Q173" s="245"/>
      <c r="R173" s="124"/>
      <c r="S173" s="125"/>
      <c r="T173" s="125"/>
      <c r="U173" s="126"/>
      <c r="V173" s="19" t="str">
        <f t="shared" si="19"/>
        <v/>
      </c>
      <c r="W173" s="15" t="str">
        <f t="shared" si="15"/>
        <v/>
      </c>
      <c r="X173" s="16" t="str">
        <f t="shared" si="16"/>
        <v/>
      </c>
      <c r="Y173" s="16" t="str">
        <f t="shared" si="17"/>
        <v/>
      </c>
      <c r="Z173" s="16" t="str">
        <f t="shared" si="18"/>
        <v/>
      </c>
    </row>
    <row r="174" spans="1:26" x14ac:dyDescent="0.4">
      <c r="A174" s="140"/>
      <c r="B174" s="158" t="str">
        <f>IFERROR(VLOOKUP(A174,'1. Applicant Roster'!A:C,2,FALSE)&amp;", "&amp;LEFT(VLOOKUP(A174,'1. Applicant Roster'!A:C,3,FALSE),1)&amp;".","Enter valid WISEid")</f>
        <v>Enter valid WISEid</v>
      </c>
      <c r="C174" s="142"/>
      <c r="D174" s="143"/>
      <c r="E174" s="138" t="str">
        <f>IF(C174="Program",IFERROR(INDEX('3. Programs'!B:B,MATCH(D174,'3. Programs'!A:A,0)),"Enter valid program ID"),"")</f>
        <v/>
      </c>
      <c r="F174" s="289" t="str">
        <f>IF(C174="Program",IFERROR(INDEX('3. Programs'!L:L,MATCH(D174,'3. Programs'!A:A,0)),""),"")</f>
        <v/>
      </c>
      <c r="G174" s="97"/>
      <c r="H174" s="82"/>
      <c r="I174" s="291" t="str">
        <f>IFERROR(IF(C174="Program",(IF(OR(F174="Days",F174="Caseload"),1,G174)*H174)/(IF(OR(F174="Days",F174="Caseload"),1,INDEX('3. Programs'!N:N,MATCH(D174,'3. Programs'!A:A,0)))*INDEX('3. Programs'!O:O,MATCH(D174,'3. Programs'!A:A,0))),""),0)</f>
        <v/>
      </c>
      <c r="J174" s="20" t="str">
        <f>IFERROR(IF($C174="Program",ROUNDDOWN(SUMIF('3. Programs'!$A:$A,$D174,'3. Programs'!Q:Q),2)*IFERROR(INDEX('3. Programs'!$O:$O,MATCH($D174,'3. Programs'!$A:$A,0)),0)*$I174,""),0)</f>
        <v/>
      </c>
      <c r="K174" s="15" t="str">
        <f>IFERROR(IF($C174="Program",ROUNDDOWN(SUMIF('3. Programs'!$A:$A,$D174,'3. Programs'!R:R),2)*IFERROR(INDEX('3. Programs'!$O:$O,MATCH($D174,'3. Programs'!$A:$A,0)),0)*$I174,""),0)</f>
        <v/>
      </c>
      <c r="L174" s="15" t="str">
        <f>IFERROR(IF($C174="Program",ROUNDDOWN(SUMIF('3. Programs'!$A:$A,$D174,'3. Programs'!S:S),2)*IFERROR(INDEX('3. Programs'!$O:$O,MATCH($D174,'3. Programs'!$A:$A,0)),0)*$I174,""),0)</f>
        <v/>
      </c>
      <c r="M174" s="17" t="str">
        <f t="shared" si="20"/>
        <v/>
      </c>
      <c r="N174" s="122"/>
      <c r="O174" s="123"/>
      <c r="P174" s="169"/>
      <c r="Q174" s="245"/>
      <c r="R174" s="124"/>
      <c r="S174" s="125"/>
      <c r="T174" s="125"/>
      <c r="U174" s="126"/>
      <c r="V174" s="19" t="str">
        <f t="shared" si="19"/>
        <v/>
      </c>
      <c r="W174" s="15" t="str">
        <f t="shared" si="15"/>
        <v/>
      </c>
      <c r="X174" s="16" t="str">
        <f t="shared" si="16"/>
        <v/>
      </c>
      <c r="Y174" s="16" t="str">
        <f t="shared" si="17"/>
        <v/>
      </c>
      <c r="Z174" s="16" t="str">
        <f t="shared" si="18"/>
        <v/>
      </c>
    </row>
    <row r="175" spans="1:26" x14ac:dyDescent="0.4">
      <c r="A175" s="140"/>
      <c r="B175" s="158" t="str">
        <f>IFERROR(VLOOKUP(A175,'1. Applicant Roster'!A:C,2,FALSE)&amp;", "&amp;LEFT(VLOOKUP(A175,'1. Applicant Roster'!A:C,3,FALSE),1)&amp;".","Enter valid WISEid")</f>
        <v>Enter valid WISEid</v>
      </c>
      <c r="C175" s="142"/>
      <c r="D175" s="143"/>
      <c r="E175" s="138" t="str">
        <f>IF(C175="Program",IFERROR(INDEX('3. Programs'!B:B,MATCH(D175,'3. Programs'!A:A,0)),"Enter valid program ID"),"")</f>
        <v/>
      </c>
      <c r="F175" s="289" t="str">
        <f>IF(C175="Program",IFERROR(INDEX('3. Programs'!L:L,MATCH(D175,'3. Programs'!A:A,0)),""),"")</f>
        <v/>
      </c>
      <c r="G175" s="97"/>
      <c r="H175" s="82"/>
      <c r="I175" s="291" t="str">
        <f>IFERROR(IF(C175="Program",(IF(OR(F175="Days",F175="Caseload"),1,G175)*H175)/(IF(OR(F175="Days",F175="Caseload"),1,INDEX('3. Programs'!N:N,MATCH(D175,'3. Programs'!A:A,0)))*INDEX('3. Programs'!O:O,MATCH(D175,'3. Programs'!A:A,0))),""),0)</f>
        <v/>
      </c>
      <c r="J175" s="20" t="str">
        <f>IFERROR(IF($C175="Program",ROUNDDOWN(SUMIF('3. Programs'!$A:$A,$D175,'3. Programs'!Q:Q),2)*IFERROR(INDEX('3. Programs'!$O:$O,MATCH($D175,'3. Programs'!$A:$A,0)),0)*$I175,""),0)</f>
        <v/>
      </c>
      <c r="K175" s="15" t="str">
        <f>IFERROR(IF($C175="Program",ROUNDDOWN(SUMIF('3. Programs'!$A:$A,$D175,'3. Programs'!R:R),2)*IFERROR(INDEX('3. Programs'!$O:$O,MATCH($D175,'3. Programs'!$A:$A,0)),0)*$I175,""),0)</f>
        <v/>
      </c>
      <c r="L175" s="15" t="str">
        <f>IFERROR(IF($C175="Program",ROUNDDOWN(SUMIF('3. Programs'!$A:$A,$D175,'3. Programs'!S:S),2)*IFERROR(INDEX('3. Programs'!$O:$O,MATCH($D175,'3. Programs'!$A:$A,0)),0)*$I175,""),0)</f>
        <v/>
      </c>
      <c r="M175" s="17" t="str">
        <f t="shared" si="20"/>
        <v/>
      </c>
      <c r="N175" s="122"/>
      <c r="O175" s="123"/>
      <c r="P175" s="169"/>
      <c r="Q175" s="245"/>
      <c r="R175" s="124"/>
      <c r="S175" s="125"/>
      <c r="T175" s="125"/>
      <c r="U175" s="126"/>
      <c r="V175" s="19" t="str">
        <f t="shared" si="19"/>
        <v/>
      </c>
      <c r="W175" s="15" t="str">
        <f t="shared" si="15"/>
        <v/>
      </c>
      <c r="X175" s="16" t="str">
        <f t="shared" si="16"/>
        <v/>
      </c>
      <c r="Y175" s="16" t="str">
        <f t="shared" si="17"/>
        <v/>
      </c>
      <c r="Z175" s="16" t="str">
        <f t="shared" si="18"/>
        <v/>
      </c>
    </row>
    <row r="176" spans="1:26" x14ac:dyDescent="0.4">
      <c r="A176" s="140"/>
      <c r="B176" s="158" t="str">
        <f>IFERROR(VLOOKUP(A176,'1. Applicant Roster'!A:C,2,FALSE)&amp;", "&amp;LEFT(VLOOKUP(A176,'1. Applicant Roster'!A:C,3,FALSE),1)&amp;".","Enter valid WISEid")</f>
        <v>Enter valid WISEid</v>
      </c>
      <c r="C176" s="142"/>
      <c r="D176" s="143"/>
      <c r="E176" s="138" t="str">
        <f>IF(C176="Program",IFERROR(INDEX('3. Programs'!B:B,MATCH(D176,'3. Programs'!A:A,0)),"Enter valid program ID"),"")</f>
        <v/>
      </c>
      <c r="F176" s="289" t="str">
        <f>IF(C176="Program",IFERROR(INDEX('3. Programs'!L:L,MATCH(D176,'3. Programs'!A:A,0)),""),"")</f>
        <v/>
      </c>
      <c r="G176" s="97"/>
      <c r="H176" s="82"/>
      <c r="I176" s="291" t="str">
        <f>IFERROR(IF(C176="Program",(IF(OR(F176="Days",F176="Caseload"),1,G176)*H176)/(IF(OR(F176="Days",F176="Caseload"),1,INDEX('3. Programs'!N:N,MATCH(D176,'3. Programs'!A:A,0)))*INDEX('3. Programs'!O:O,MATCH(D176,'3. Programs'!A:A,0))),""),0)</f>
        <v/>
      </c>
      <c r="J176" s="20" t="str">
        <f>IFERROR(IF($C176="Program",ROUNDDOWN(SUMIF('3. Programs'!$A:$A,$D176,'3. Programs'!Q:Q),2)*IFERROR(INDEX('3. Programs'!$O:$O,MATCH($D176,'3. Programs'!$A:$A,0)),0)*$I176,""),0)</f>
        <v/>
      </c>
      <c r="K176" s="15" t="str">
        <f>IFERROR(IF($C176="Program",ROUNDDOWN(SUMIF('3. Programs'!$A:$A,$D176,'3. Programs'!R:R),2)*IFERROR(INDEX('3. Programs'!$O:$O,MATCH($D176,'3. Programs'!$A:$A,0)),0)*$I176,""),0)</f>
        <v/>
      </c>
      <c r="L176" s="15" t="str">
        <f>IFERROR(IF($C176="Program",ROUNDDOWN(SUMIF('3. Programs'!$A:$A,$D176,'3. Programs'!S:S),2)*IFERROR(INDEX('3. Programs'!$O:$O,MATCH($D176,'3. Programs'!$A:$A,0)),0)*$I176,""),0)</f>
        <v/>
      </c>
      <c r="M176" s="17" t="str">
        <f t="shared" si="20"/>
        <v/>
      </c>
      <c r="N176" s="122"/>
      <c r="O176" s="123"/>
      <c r="P176" s="169"/>
      <c r="Q176" s="245"/>
      <c r="R176" s="124"/>
      <c r="S176" s="125"/>
      <c r="T176" s="125"/>
      <c r="U176" s="126"/>
      <c r="V176" s="19" t="str">
        <f t="shared" si="19"/>
        <v/>
      </c>
      <c r="W176" s="15" t="str">
        <f t="shared" si="15"/>
        <v/>
      </c>
      <c r="X176" s="16" t="str">
        <f t="shared" si="16"/>
        <v/>
      </c>
      <c r="Y176" s="16" t="str">
        <f t="shared" si="17"/>
        <v/>
      </c>
      <c r="Z176" s="16" t="str">
        <f t="shared" si="18"/>
        <v/>
      </c>
    </row>
    <row r="177" spans="1:26" x14ac:dyDescent="0.4">
      <c r="A177" s="140"/>
      <c r="B177" s="158" t="str">
        <f>IFERROR(VLOOKUP(A177,'1. Applicant Roster'!A:C,2,FALSE)&amp;", "&amp;LEFT(VLOOKUP(A177,'1. Applicant Roster'!A:C,3,FALSE),1)&amp;".","Enter valid WISEid")</f>
        <v>Enter valid WISEid</v>
      </c>
      <c r="C177" s="142"/>
      <c r="D177" s="143"/>
      <c r="E177" s="138" t="str">
        <f>IF(C177="Program",IFERROR(INDEX('3. Programs'!B:B,MATCH(D177,'3. Programs'!A:A,0)),"Enter valid program ID"),"")</f>
        <v/>
      </c>
      <c r="F177" s="289" t="str">
        <f>IF(C177="Program",IFERROR(INDEX('3. Programs'!L:L,MATCH(D177,'3. Programs'!A:A,0)),""),"")</f>
        <v/>
      </c>
      <c r="G177" s="97"/>
      <c r="H177" s="82"/>
      <c r="I177" s="291" t="str">
        <f>IFERROR(IF(C177="Program",(IF(OR(F177="Days",F177="Caseload"),1,G177)*H177)/(IF(OR(F177="Days",F177="Caseload"),1,INDEX('3. Programs'!N:N,MATCH(D177,'3. Programs'!A:A,0)))*INDEX('3. Programs'!O:O,MATCH(D177,'3. Programs'!A:A,0))),""),0)</f>
        <v/>
      </c>
      <c r="J177" s="20" t="str">
        <f>IFERROR(IF($C177="Program",ROUNDDOWN(SUMIF('3. Programs'!$A:$A,$D177,'3. Programs'!Q:Q),2)*IFERROR(INDEX('3. Programs'!$O:$O,MATCH($D177,'3. Programs'!$A:$A,0)),0)*$I177,""),0)</f>
        <v/>
      </c>
      <c r="K177" s="15" t="str">
        <f>IFERROR(IF($C177="Program",ROUNDDOWN(SUMIF('3. Programs'!$A:$A,$D177,'3. Programs'!R:R),2)*IFERROR(INDEX('3. Programs'!$O:$O,MATCH($D177,'3. Programs'!$A:$A,0)),0)*$I177,""),0)</f>
        <v/>
      </c>
      <c r="L177" s="15" t="str">
        <f>IFERROR(IF($C177="Program",ROUNDDOWN(SUMIF('3. Programs'!$A:$A,$D177,'3. Programs'!S:S),2)*IFERROR(INDEX('3. Programs'!$O:$O,MATCH($D177,'3. Programs'!$A:$A,0)),0)*$I177,""),0)</f>
        <v/>
      </c>
      <c r="M177" s="17" t="str">
        <f t="shared" si="20"/>
        <v/>
      </c>
      <c r="N177" s="122"/>
      <c r="O177" s="123"/>
      <c r="P177" s="169"/>
      <c r="Q177" s="245"/>
      <c r="R177" s="124"/>
      <c r="S177" s="125"/>
      <c r="T177" s="125"/>
      <c r="U177" s="126"/>
      <c r="V177" s="19" t="str">
        <f t="shared" si="19"/>
        <v/>
      </c>
      <c r="W177" s="15" t="str">
        <f t="shared" si="15"/>
        <v/>
      </c>
      <c r="X177" s="16" t="str">
        <f t="shared" si="16"/>
        <v/>
      </c>
      <c r="Y177" s="16" t="str">
        <f t="shared" si="17"/>
        <v/>
      </c>
      <c r="Z177" s="16" t="str">
        <f t="shared" si="18"/>
        <v/>
      </c>
    </row>
    <row r="178" spans="1:26" x14ac:dyDescent="0.4">
      <c r="A178" s="140"/>
      <c r="B178" s="158" t="str">
        <f>IFERROR(VLOOKUP(A178,'1. Applicant Roster'!A:C,2,FALSE)&amp;", "&amp;LEFT(VLOOKUP(A178,'1. Applicant Roster'!A:C,3,FALSE),1)&amp;".","Enter valid WISEid")</f>
        <v>Enter valid WISEid</v>
      </c>
      <c r="C178" s="142"/>
      <c r="D178" s="143"/>
      <c r="E178" s="138" t="str">
        <f>IF(C178="Program",IFERROR(INDEX('3. Programs'!B:B,MATCH(D178,'3. Programs'!A:A,0)),"Enter valid program ID"),"")</f>
        <v/>
      </c>
      <c r="F178" s="289" t="str">
        <f>IF(C178="Program",IFERROR(INDEX('3. Programs'!L:L,MATCH(D178,'3. Programs'!A:A,0)),""),"")</f>
        <v/>
      </c>
      <c r="G178" s="97"/>
      <c r="H178" s="82"/>
      <c r="I178" s="291" t="str">
        <f>IFERROR(IF(C178="Program",(IF(OR(F178="Days",F178="Caseload"),1,G178)*H178)/(IF(OR(F178="Days",F178="Caseload"),1,INDEX('3. Programs'!N:N,MATCH(D178,'3. Programs'!A:A,0)))*INDEX('3. Programs'!O:O,MATCH(D178,'3. Programs'!A:A,0))),""),0)</f>
        <v/>
      </c>
      <c r="J178" s="20" t="str">
        <f>IFERROR(IF($C178="Program",ROUNDDOWN(SUMIF('3. Programs'!$A:$A,$D178,'3. Programs'!Q:Q),2)*IFERROR(INDEX('3. Programs'!$O:$O,MATCH($D178,'3. Programs'!$A:$A,0)),0)*$I178,""),0)</f>
        <v/>
      </c>
      <c r="K178" s="15" t="str">
        <f>IFERROR(IF($C178="Program",ROUNDDOWN(SUMIF('3. Programs'!$A:$A,$D178,'3. Programs'!R:R),2)*IFERROR(INDEX('3. Programs'!$O:$O,MATCH($D178,'3. Programs'!$A:$A,0)),0)*$I178,""),0)</f>
        <v/>
      </c>
      <c r="L178" s="15" t="str">
        <f>IFERROR(IF($C178="Program",ROUNDDOWN(SUMIF('3. Programs'!$A:$A,$D178,'3. Programs'!S:S),2)*IFERROR(INDEX('3. Programs'!$O:$O,MATCH($D178,'3. Programs'!$A:$A,0)),0)*$I178,""),0)</f>
        <v/>
      </c>
      <c r="M178" s="17" t="str">
        <f t="shared" si="20"/>
        <v/>
      </c>
      <c r="N178" s="122"/>
      <c r="O178" s="123"/>
      <c r="P178" s="169"/>
      <c r="Q178" s="245"/>
      <c r="R178" s="124"/>
      <c r="S178" s="125"/>
      <c r="T178" s="125"/>
      <c r="U178" s="126"/>
      <c r="V178" s="19" t="str">
        <f t="shared" si="19"/>
        <v/>
      </c>
      <c r="W178" s="15" t="str">
        <f t="shared" si="15"/>
        <v/>
      </c>
      <c r="X178" s="16" t="str">
        <f t="shared" si="16"/>
        <v/>
      </c>
      <c r="Y178" s="16" t="str">
        <f t="shared" si="17"/>
        <v/>
      </c>
      <c r="Z178" s="16" t="str">
        <f t="shared" si="18"/>
        <v/>
      </c>
    </row>
    <row r="179" spans="1:26" x14ac:dyDescent="0.4">
      <c r="A179" s="140"/>
      <c r="B179" s="158" t="str">
        <f>IFERROR(VLOOKUP(A179,'1. Applicant Roster'!A:C,2,FALSE)&amp;", "&amp;LEFT(VLOOKUP(A179,'1. Applicant Roster'!A:C,3,FALSE),1)&amp;".","Enter valid WISEid")</f>
        <v>Enter valid WISEid</v>
      </c>
      <c r="C179" s="142"/>
      <c r="D179" s="143"/>
      <c r="E179" s="138" t="str">
        <f>IF(C179="Program",IFERROR(INDEX('3. Programs'!B:B,MATCH(D179,'3. Programs'!A:A,0)),"Enter valid program ID"),"")</f>
        <v/>
      </c>
      <c r="F179" s="289" t="str">
        <f>IF(C179="Program",IFERROR(INDEX('3. Programs'!L:L,MATCH(D179,'3. Programs'!A:A,0)),""),"")</f>
        <v/>
      </c>
      <c r="G179" s="97"/>
      <c r="H179" s="82"/>
      <c r="I179" s="291" t="str">
        <f>IFERROR(IF(C179="Program",(IF(OR(F179="Days",F179="Caseload"),1,G179)*H179)/(IF(OR(F179="Days",F179="Caseload"),1,INDEX('3. Programs'!N:N,MATCH(D179,'3. Programs'!A:A,0)))*INDEX('3. Programs'!O:O,MATCH(D179,'3. Programs'!A:A,0))),""),0)</f>
        <v/>
      </c>
      <c r="J179" s="20" t="str">
        <f>IFERROR(IF($C179="Program",ROUNDDOWN(SUMIF('3. Programs'!$A:$A,$D179,'3. Programs'!Q:Q),2)*IFERROR(INDEX('3. Programs'!$O:$O,MATCH($D179,'3. Programs'!$A:$A,0)),0)*$I179,""),0)</f>
        <v/>
      </c>
      <c r="K179" s="15" t="str">
        <f>IFERROR(IF($C179="Program",ROUNDDOWN(SUMIF('3. Programs'!$A:$A,$D179,'3. Programs'!R:R),2)*IFERROR(INDEX('3. Programs'!$O:$O,MATCH($D179,'3. Programs'!$A:$A,0)),0)*$I179,""),0)</f>
        <v/>
      </c>
      <c r="L179" s="15" t="str">
        <f>IFERROR(IF($C179="Program",ROUNDDOWN(SUMIF('3. Programs'!$A:$A,$D179,'3. Programs'!S:S),2)*IFERROR(INDEX('3. Programs'!$O:$O,MATCH($D179,'3. Programs'!$A:$A,0)),0)*$I179,""),0)</f>
        <v/>
      </c>
      <c r="M179" s="17" t="str">
        <f t="shared" si="20"/>
        <v/>
      </c>
      <c r="N179" s="122"/>
      <c r="O179" s="123"/>
      <c r="P179" s="169"/>
      <c r="Q179" s="245"/>
      <c r="R179" s="124"/>
      <c r="S179" s="125"/>
      <c r="T179" s="125"/>
      <c r="U179" s="126"/>
      <c r="V179" s="19" t="str">
        <f t="shared" si="19"/>
        <v/>
      </c>
      <c r="W179" s="15" t="str">
        <f t="shared" si="15"/>
        <v/>
      </c>
      <c r="X179" s="16" t="str">
        <f t="shared" si="16"/>
        <v/>
      </c>
      <c r="Y179" s="16" t="str">
        <f t="shared" si="17"/>
        <v/>
      </c>
      <c r="Z179" s="16" t="str">
        <f t="shared" si="18"/>
        <v/>
      </c>
    </row>
    <row r="180" spans="1:26" x14ac:dyDescent="0.4">
      <c r="A180" s="140"/>
      <c r="B180" s="158" t="str">
        <f>IFERROR(VLOOKUP(A180,'1. Applicant Roster'!A:C,2,FALSE)&amp;", "&amp;LEFT(VLOOKUP(A180,'1. Applicant Roster'!A:C,3,FALSE),1)&amp;".","Enter valid WISEid")</f>
        <v>Enter valid WISEid</v>
      </c>
      <c r="C180" s="142"/>
      <c r="D180" s="143"/>
      <c r="E180" s="138" t="str">
        <f>IF(C180="Program",IFERROR(INDEX('3. Programs'!B:B,MATCH(D180,'3. Programs'!A:A,0)),"Enter valid program ID"),"")</f>
        <v/>
      </c>
      <c r="F180" s="289" t="str">
        <f>IF(C180="Program",IFERROR(INDEX('3. Programs'!L:L,MATCH(D180,'3. Programs'!A:A,0)),""),"")</f>
        <v/>
      </c>
      <c r="G180" s="97"/>
      <c r="H180" s="82"/>
      <c r="I180" s="291" t="str">
        <f>IFERROR(IF(C180="Program",(IF(OR(F180="Days",F180="Caseload"),1,G180)*H180)/(IF(OR(F180="Days",F180="Caseload"),1,INDEX('3. Programs'!N:N,MATCH(D180,'3. Programs'!A:A,0)))*INDEX('3. Programs'!O:O,MATCH(D180,'3. Programs'!A:A,0))),""),0)</f>
        <v/>
      </c>
      <c r="J180" s="20" t="str">
        <f>IFERROR(IF($C180="Program",ROUNDDOWN(SUMIF('3. Programs'!$A:$A,$D180,'3. Programs'!Q:Q),2)*IFERROR(INDEX('3. Programs'!$O:$O,MATCH($D180,'3. Programs'!$A:$A,0)),0)*$I180,""),0)</f>
        <v/>
      </c>
      <c r="K180" s="15" t="str">
        <f>IFERROR(IF($C180="Program",ROUNDDOWN(SUMIF('3. Programs'!$A:$A,$D180,'3. Programs'!R:R),2)*IFERROR(INDEX('3. Programs'!$O:$O,MATCH($D180,'3. Programs'!$A:$A,0)),0)*$I180,""),0)</f>
        <v/>
      </c>
      <c r="L180" s="15" t="str">
        <f>IFERROR(IF($C180="Program",ROUNDDOWN(SUMIF('3. Programs'!$A:$A,$D180,'3. Programs'!S:S),2)*IFERROR(INDEX('3. Programs'!$O:$O,MATCH($D180,'3. Programs'!$A:$A,0)),0)*$I180,""),0)</f>
        <v/>
      </c>
      <c r="M180" s="17" t="str">
        <f t="shared" si="20"/>
        <v/>
      </c>
      <c r="N180" s="122"/>
      <c r="O180" s="123"/>
      <c r="P180" s="169"/>
      <c r="Q180" s="245"/>
      <c r="R180" s="124"/>
      <c r="S180" s="125"/>
      <c r="T180" s="125"/>
      <c r="U180" s="126"/>
      <c r="V180" s="19" t="str">
        <f t="shared" si="19"/>
        <v/>
      </c>
      <c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"&amp;LEFT(VLOOKUP(A181,'1. Applicant Roster'!A:C,3,FALSE),1)&amp;".","Enter valid WISEid")</f>
        <v>Enter valid WISEid</v>
      </c>
      <c r="C181" s="142"/>
      <c r="D181" s="143"/>
      <c r="E181" s="138" t="str">
        <f>IF(C181="Program",IFERROR(INDEX('3. Programs'!B:B,MATCH(D181,'3. Programs'!A:A,0)),"Enter valid program ID"),"")</f>
        <v/>
      </c>
      <c r="F181" s="289" t="str">
        <f>IF(C181="Program",IFERROR(INDEX('3. Programs'!L:L,MATCH(D181,'3. Programs'!A:A,0)),""),"")</f>
        <v/>
      </c>
      <c r="G181" s="97"/>
      <c r="H181" s="82"/>
      <c r="I181" s="291" t="str">
        <f>IFERROR(IF(C181="Program",(IF(OR(F181="Days",F181="Caseload"),1,G181)*H181)/(IF(OR(F181="Days",F181="Caseload"),1,INDEX('3. Programs'!N:N,MATCH(D181,'3. Programs'!A:A,0)))*INDEX('3. Programs'!O:O,MATCH(D181,'3. Programs'!A:A,0))),""),0)</f>
        <v/>
      </c>
      <c r="J181" s="20" t="str">
        <f>IFERROR(IF($C181="Program",ROUNDDOWN(SUMIF('3. Programs'!$A:$A,$D181,'3. Programs'!Q:Q),2)*IFERROR(INDEX('3. Programs'!$O:$O,MATCH($D181,'3. Programs'!$A:$A,0)),0)*$I181,""),0)</f>
        <v/>
      </c>
      <c r="K181" s="15" t="str">
        <f>IFERROR(IF($C181="Program",ROUNDDOWN(SUMIF('3. Programs'!$A:$A,$D181,'3. Programs'!R:R),2)*IFERROR(INDEX('3. Programs'!$O:$O,MATCH($D181,'3. Programs'!$A:$A,0)),0)*$I181,""),0)</f>
        <v/>
      </c>
      <c r="L181" s="15" t="str">
        <f>IFERROR(IF($C181="Program",ROUNDDOWN(SUMIF('3. Programs'!$A:$A,$D181,'3. Programs'!S:S),2)*IFERROR(INDEX('3. Programs'!$O:$O,MATCH($D181,'3. Programs'!$A:$A,0)),0)*$I181,""),0)</f>
        <v/>
      </c>
      <c r="M181" s="17" t="str">
        <f t="shared" si="20"/>
        <v/>
      </c>
      <c r="N181" s="122"/>
      <c r="O181" s="123"/>
      <c r="P181" s="169"/>
      <c r="Q181" s="245"/>
      <c r="R181" s="124"/>
      <c r="S181" s="125"/>
      <c r="T181" s="125"/>
      <c r="U181" s="126"/>
      <c r="V181" s="19" t="str">
        <f t="shared" si="19"/>
        <v/>
      </c>
      <c r="W181" s="15" t="str">
        <f t="shared" si="15"/>
        <v/>
      </c>
      <c r="X181" s="16" t="str">
        <f t="shared" si="16"/>
        <v/>
      </c>
      <c r="Y181" s="16" t="str">
        <f t="shared" si="17"/>
        <v/>
      </c>
      <c r="Z181" s="16" t="str">
        <f t="shared" si="18"/>
        <v/>
      </c>
    </row>
    <row r="182" spans="1:26" x14ac:dyDescent="0.4">
      <c r="A182" s="140"/>
      <c r="B182" s="158" t="str">
        <f>IFERROR(VLOOKUP(A182,'1. Applicant Roster'!A:C,2,FALSE)&amp;", "&amp;LEFT(VLOOKUP(A182,'1. Applicant Roster'!A:C,3,FALSE),1)&amp;".","Enter valid WISEid")</f>
        <v>Enter valid WISEid</v>
      </c>
      <c r="C182" s="142"/>
      <c r="D182" s="143"/>
      <c r="E182" s="138" t="str">
        <f>IF(C182="Program",IFERROR(INDEX('3. Programs'!B:B,MATCH(D182,'3. Programs'!A:A,0)),"Enter valid program ID"),"")</f>
        <v/>
      </c>
      <c r="F182" s="289" t="str">
        <f>IF(C182="Program",IFERROR(INDEX('3. Programs'!L:L,MATCH(D182,'3. Programs'!A:A,0)),""),"")</f>
        <v/>
      </c>
      <c r="G182" s="97"/>
      <c r="H182" s="82"/>
      <c r="I182" s="291" t="str">
        <f>IFERROR(IF(C182="Program",(IF(OR(F182="Days",F182="Caseload"),1,G182)*H182)/(IF(OR(F182="Days",F182="Caseload"),1,INDEX('3. Programs'!N:N,MATCH(D182,'3. Programs'!A:A,0)))*INDEX('3. Programs'!O:O,MATCH(D182,'3. Programs'!A:A,0))),""),0)</f>
        <v/>
      </c>
      <c r="J182" s="20" t="str">
        <f>IFERROR(IF($C182="Program",ROUNDDOWN(SUMIF('3. Programs'!$A:$A,$D182,'3. Programs'!Q:Q),2)*IFERROR(INDEX('3. Programs'!$O:$O,MATCH($D182,'3. Programs'!$A:$A,0)),0)*$I182,""),0)</f>
        <v/>
      </c>
      <c r="K182" s="15" t="str">
        <f>IFERROR(IF($C182="Program",ROUNDDOWN(SUMIF('3. Programs'!$A:$A,$D182,'3. Programs'!R:R),2)*IFERROR(INDEX('3. Programs'!$O:$O,MATCH($D182,'3. Programs'!$A:$A,0)),0)*$I182,""),0)</f>
        <v/>
      </c>
      <c r="L182" s="15" t="str">
        <f>IFERROR(IF($C182="Program",ROUNDDOWN(SUMIF('3. Programs'!$A:$A,$D182,'3. Programs'!S:S),2)*IFERROR(INDEX('3. Programs'!$O:$O,MATCH($D182,'3. Programs'!$A:$A,0)),0)*$I182,""),0)</f>
        <v/>
      </c>
      <c r="M182" s="17" t="str">
        <f t="shared" si="20"/>
        <v/>
      </c>
      <c r="N182" s="122"/>
      <c r="O182" s="123"/>
      <c r="P182" s="169"/>
      <c r="Q182" s="245"/>
      <c r="R182" s="124"/>
      <c r="S182" s="125"/>
      <c r="T182" s="125"/>
      <c r="U182" s="126"/>
      <c r="V182" s="19" t="str">
        <f t="shared" si="19"/>
        <v/>
      </c>
      <c r="W182" s="15" t="str">
        <f t="shared" si="15"/>
        <v/>
      </c>
      <c r="X182" s="16" t="str">
        <f t="shared" si="16"/>
        <v/>
      </c>
      <c r="Y182" s="16" t="str">
        <f t="shared" si="17"/>
        <v/>
      </c>
      <c r="Z182" s="16" t="str">
        <f t="shared" si="18"/>
        <v/>
      </c>
    </row>
    <row r="183" spans="1:26" x14ac:dyDescent="0.4">
      <c r="A183" s="140"/>
      <c r="B183" s="158" t="str">
        <f>IFERROR(VLOOKUP(A183,'1. Applicant Roster'!A:C,2,FALSE)&amp;", "&amp;LEFT(VLOOKUP(A183,'1. Applicant Roster'!A:C,3,FALSE),1)&amp;".","Enter valid WISEid")</f>
        <v>Enter valid WISEid</v>
      </c>
      <c r="C183" s="142"/>
      <c r="D183" s="143"/>
      <c r="E183" s="138" t="str">
        <f>IF(C183="Program",IFERROR(INDEX('3. Programs'!B:B,MATCH(D183,'3. Programs'!A:A,0)),"Enter valid program ID"),"")</f>
        <v/>
      </c>
      <c r="F183" s="289" t="str">
        <f>IF(C183="Program",IFERROR(INDEX('3. Programs'!L:L,MATCH(D183,'3. Programs'!A:A,0)),""),"")</f>
        <v/>
      </c>
      <c r="G183" s="97"/>
      <c r="H183" s="82"/>
      <c r="I183" s="291" t="str">
        <f>IFERROR(IF(C183="Program",(IF(OR(F183="Days",F183="Caseload"),1,G183)*H183)/(IF(OR(F183="Days",F183="Caseload"),1,INDEX('3. Programs'!N:N,MATCH(D183,'3. Programs'!A:A,0)))*INDEX('3. Programs'!O:O,MATCH(D183,'3. Programs'!A:A,0))),""),0)</f>
        <v/>
      </c>
      <c r="J183" s="20" t="str">
        <f>IFERROR(IF($C183="Program",ROUNDDOWN(SUMIF('3. Programs'!$A:$A,$D183,'3. Programs'!Q:Q),2)*IFERROR(INDEX('3. Programs'!$O:$O,MATCH($D183,'3. Programs'!$A:$A,0)),0)*$I183,""),0)</f>
        <v/>
      </c>
      <c r="K183" s="15" t="str">
        <f>IFERROR(IF($C183="Program",ROUNDDOWN(SUMIF('3. Programs'!$A:$A,$D183,'3. Programs'!R:R),2)*IFERROR(INDEX('3. Programs'!$O:$O,MATCH($D183,'3. Programs'!$A:$A,0)),0)*$I183,""),0)</f>
        <v/>
      </c>
      <c r="L183" s="15" t="str">
        <f>IFERROR(IF($C183="Program",ROUNDDOWN(SUMIF('3. Programs'!$A:$A,$D183,'3. Programs'!S:S),2)*IFERROR(INDEX('3. Programs'!$O:$O,MATCH($D183,'3. Programs'!$A:$A,0)),0)*$I183,""),0)</f>
        <v/>
      </c>
      <c r="M183" s="17" t="str">
        <f t="shared" si="20"/>
        <v/>
      </c>
      <c r="N183" s="122"/>
      <c r="O183" s="123"/>
      <c r="P183" s="169"/>
      <c r="Q183" s="245"/>
      <c r="R183" s="124"/>
      <c r="S183" s="125"/>
      <c r="T183" s="125"/>
      <c r="U183" s="126"/>
      <c r="V183" s="19" t="str">
        <f t="shared" si="19"/>
        <v/>
      </c>
      <c r="W183" s="15" t="str">
        <f t="shared" si="15"/>
        <v/>
      </c>
      <c r="X183" s="16" t="str">
        <f t="shared" si="16"/>
        <v/>
      </c>
      <c r="Y183" s="16" t="str">
        <f t="shared" si="17"/>
        <v/>
      </c>
      <c r="Z183" s="16" t="str">
        <f t="shared" si="18"/>
        <v/>
      </c>
    </row>
    <row r="184" spans="1:26" x14ac:dyDescent="0.4">
      <c r="A184" s="140"/>
      <c r="B184" s="158" t="str">
        <f>IFERROR(VLOOKUP(A184,'1. Applicant Roster'!A:C,2,FALSE)&amp;", "&amp;LEFT(VLOOKUP(A184,'1. Applicant Roster'!A:C,3,FALSE),1)&amp;".","Enter valid WISEid")</f>
        <v>Enter valid WISEid</v>
      </c>
      <c r="C184" s="142"/>
      <c r="D184" s="143"/>
      <c r="E184" s="138" t="str">
        <f>IF(C184="Program",IFERROR(INDEX('3. Programs'!B:B,MATCH(D184,'3. Programs'!A:A,0)),"Enter valid program ID"),"")</f>
        <v/>
      </c>
      <c r="F184" s="289" t="str">
        <f>IF(C184="Program",IFERROR(INDEX('3. Programs'!L:L,MATCH(D184,'3. Programs'!A:A,0)),""),"")</f>
        <v/>
      </c>
      <c r="G184" s="97"/>
      <c r="H184" s="82"/>
      <c r="I184" s="291" t="str">
        <f>IFERROR(IF(C184="Program",(IF(OR(F184="Days",F184="Caseload"),1,G184)*H184)/(IF(OR(F184="Days",F184="Caseload"),1,INDEX('3. Programs'!N:N,MATCH(D184,'3. Programs'!A:A,0)))*INDEX('3. Programs'!O:O,MATCH(D184,'3. Programs'!A:A,0))),""),0)</f>
        <v/>
      </c>
      <c r="J184" s="20" t="str">
        <f>IFERROR(IF($C184="Program",ROUNDDOWN(SUMIF('3. Programs'!$A:$A,$D184,'3. Programs'!Q:Q),2)*IFERROR(INDEX('3. Programs'!$O:$O,MATCH($D184,'3. Programs'!$A:$A,0)),0)*$I184,""),0)</f>
        <v/>
      </c>
      <c r="K184" s="15" t="str">
        <f>IFERROR(IF($C184="Program",ROUNDDOWN(SUMIF('3. Programs'!$A:$A,$D184,'3. Programs'!R:R),2)*IFERROR(INDEX('3. Programs'!$O:$O,MATCH($D184,'3. Programs'!$A:$A,0)),0)*$I184,""),0)</f>
        <v/>
      </c>
      <c r="L184" s="15" t="str">
        <f>IFERROR(IF($C184="Program",ROUNDDOWN(SUMIF('3. Programs'!$A:$A,$D184,'3. Programs'!S:S),2)*IFERROR(INDEX('3. Programs'!$O:$O,MATCH($D184,'3. Programs'!$A:$A,0)),0)*$I184,""),0)</f>
        <v/>
      </c>
      <c r="M184" s="17" t="str">
        <f t="shared" si="20"/>
        <v/>
      </c>
      <c r="N184" s="122"/>
      <c r="O184" s="123"/>
      <c r="P184" s="169"/>
      <c r="Q184" s="245"/>
      <c r="R184" s="124"/>
      <c r="S184" s="125"/>
      <c r="T184" s="125"/>
      <c r="U184" s="126"/>
      <c r="V184" s="19" t="str">
        <f t="shared" si="19"/>
        <v/>
      </c>
      <c r="W184" s="15" t="str">
        <f t="shared" si="15"/>
        <v/>
      </c>
      <c r="X184" s="16" t="str">
        <f t="shared" si="16"/>
        <v/>
      </c>
      <c r="Y184" s="16" t="str">
        <f t="shared" si="17"/>
        <v/>
      </c>
      <c r="Z184" s="16" t="str">
        <f t="shared" si="18"/>
        <v/>
      </c>
    </row>
    <row r="185" spans="1:26" x14ac:dyDescent="0.4">
      <c r="A185" s="140"/>
      <c r="B185" s="158" t="str">
        <f>IFERROR(VLOOKUP(A185,'1. Applicant Roster'!A:C,2,FALSE)&amp;", "&amp;LEFT(VLOOKUP(A185,'1. Applicant Roster'!A:C,3,FALSE),1)&amp;".","Enter valid WISEid")</f>
        <v>Enter valid WISEid</v>
      </c>
      <c r="C185" s="142"/>
      <c r="D185" s="143"/>
      <c r="E185" s="138" t="str">
        <f>IF(C185="Program",IFERROR(INDEX('3. Programs'!B:B,MATCH(D185,'3. Programs'!A:A,0)),"Enter valid program ID"),"")</f>
        <v/>
      </c>
      <c r="F185" s="289" t="str">
        <f>IF(C185="Program",IFERROR(INDEX('3. Programs'!L:L,MATCH(D185,'3. Programs'!A:A,0)),""),"")</f>
        <v/>
      </c>
      <c r="G185" s="97"/>
      <c r="H185" s="82"/>
      <c r="I185" s="291" t="str">
        <f>IFERROR(IF(C185="Program",(IF(OR(F185="Days",F185="Caseload"),1,G185)*H185)/(IF(OR(F185="Days",F185="Caseload"),1,INDEX('3. Programs'!N:N,MATCH(D185,'3. Programs'!A:A,0)))*INDEX('3. Programs'!O:O,MATCH(D185,'3. Programs'!A:A,0))),""),0)</f>
        <v/>
      </c>
      <c r="J185" s="20" t="str">
        <f>IFERROR(IF($C185="Program",ROUNDDOWN(SUMIF('3. Programs'!$A:$A,$D185,'3. Programs'!Q:Q),2)*IFERROR(INDEX('3. Programs'!$O:$O,MATCH($D185,'3. Programs'!$A:$A,0)),0)*$I185,""),0)</f>
        <v/>
      </c>
      <c r="K185" s="15" t="str">
        <f>IFERROR(IF($C185="Program",ROUNDDOWN(SUMIF('3. Programs'!$A:$A,$D185,'3. Programs'!R:R),2)*IFERROR(INDEX('3. Programs'!$O:$O,MATCH($D185,'3. Programs'!$A:$A,0)),0)*$I185,""),0)</f>
        <v/>
      </c>
      <c r="L185" s="15" t="str">
        <f>IFERROR(IF($C185="Program",ROUNDDOWN(SUMIF('3. Programs'!$A:$A,$D185,'3. Programs'!S:S),2)*IFERROR(INDEX('3. Programs'!$O:$O,MATCH($D185,'3. Programs'!$A:$A,0)),0)*$I185,""),0)</f>
        <v/>
      </c>
      <c r="M185" s="17" t="str">
        <f t="shared" si="20"/>
        <v/>
      </c>
      <c r="N185" s="122"/>
      <c r="O185" s="123"/>
      <c r="P185" s="169"/>
      <c r="Q185" s="245"/>
      <c r="R185" s="124"/>
      <c r="S185" s="125"/>
      <c r="T185" s="125"/>
      <c r="U185" s="126"/>
      <c r="V185" s="19" t="str">
        <f t="shared" si="19"/>
        <v/>
      </c>
      <c r="W185" s="15" t="str">
        <f t="shared" si="15"/>
        <v/>
      </c>
      <c r="X185" s="16" t="str">
        <f t="shared" si="16"/>
        <v/>
      </c>
      <c r="Y185" s="16" t="str">
        <f t="shared" si="17"/>
        <v/>
      </c>
      <c r="Z185" s="16" t="str">
        <f t="shared" si="18"/>
        <v/>
      </c>
    </row>
    <row r="186" spans="1:26" x14ac:dyDescent="0.4">
      <c r="A186" s="140"/>
      <c r="B186" s="158" t="str">
        <f>IFERROR(VLOOKUP(A186,'1. Applicant Roster'!A:C,2,FALSE)&amp;", "&amp;LEFT(VLOOKUP(A186,'1. Applicant Roster'!A:C,3,FALSE),1)&amp;".","Enter valid WISEid")</f>
        <v>Enter valid WISEid</v>
      </c>
      <c r="C186" s="142"/>
      <c r="D186" s="143"/>
      <c r="E186" s="138" t="str">
        <f>IF(C186="Program",IFERROR(INDEX('3. Programs'!B:B,MATCH(D186,'3. Programs'!A:A,0)),"Enter valid program ID"),"")</f>
        <v/>
      </c>
      <c r="F186" s="289" t="str">
        <f>IF(C186="Program",IFERROR(INDEX('3. Programs'!L:L,MATCH(D186,'3. Programs'!A:A,0)),""),"")</f>
        <v/>
      </c>
      <c r="G186" s="97"/>
      <c r="H186" s="82"/>
      <c r="I186" s="291" t="str">
        <f>IFERROR(IF(C186="Program",(IF(OR(F186="Days",F186="Caseload"),1,G186)*H186)/(IF(OR(F186="Days",F186="Caseload"),1,INDEX('3. Programs'!N:N,MATCH(D186,'3. Programs'!A:A,0)))*INDEX('3. Programs'!O:O,MATCH(D186,'3. Programs'!A:A,0))),""),0)</f>
        <v/>
      </c>
      <c r="J186" s="20" t="str">
        <f>IFERROR(IF($C186="Program",ROUNDDOWN(SUMIF('3. Programs'!$A:$A,$D186,'3. Programs'!Q:Q),2)*IFERROR(INDEX('3. Programs'!$O:$O,MATCH($D186,'3. Programs'!$A:$A,0)),0)*$I186,""),0)</f>
        <v/>
      </c>
      <c r="K186" s="15" t="str">
        <f>IFERROR(IF($C186="Program",ROUNDDOWN(SUMIF('3. Programs'!$A:$A,$D186,'3. Programs'!R:R),2)*IFERROR(INDEX('3. Programs'!$O:$O,MATCH($D186,'3. Programs'!$A:$A,0)),0)*$I186,""),0)</f>
        <v/>
      </c>
      <c r="L186" s="15" t="str">
        <f>IFERROR(IF($C186="Program",ROUNDDOWN(SUMIF('3. Programs'!$A:$A,$D186,'3. Programs'!S:S),2)*IFERROR(INDEX('3. Programs'!$O:$O,MATCH($D186,'3. Programs'!$A:$A,0)),0)*$I186,""),0)</f>
        <v/>
      </c>
      <c r="M186" s="17" t="str">
        <f t="shared" si="20"/>
        <v/>
      </c>
      <c r="N186" s="122"/>
      <c r="O186" s="123"/>
      <c r="P186" s="169"/>
      <c r="Q186" s="245"/>
      <c r="R186" s="124"/>
      <c r="S186" s="125"/>
      <c r="T186" s="125"/>
      <c r="U186" s="126"/>
      <c r="V186" s="19" t="str">
        <f t="shared" si="19"/>
        <v/>
      </c>
      <c r="W186" s="15" t="str">
        <f t="shared" si="15"/>
        <v/>
      </c>
      <c r="X186" s="16" t="str">
        <f t="shared" si="16"/>
        <v/>
      </c>
      <c r="Y186" s="16" t="str">
        <f t="shared" si="17"/>
        <v/>
      </c>
      <c r="Z186" s="16" t="str">
        <f t="shared" si="18"/>
        <v/>
      </c>
    </row>
    <row r="187" spans="1:26" x14ac:dyDescent="0.4">
      <c r="A187" s="140"/>
      <c r="B187" s="158" t="str">
        <f>IFERROR(VLOOKUP(A187,'1. Applicant Roster'!A:C,2,FALSE)&amp;", "&amp;LEFT(VLOOKUP(A187,'1. Applicant Roster'!A:C,3,FALSE),1)&amp;".","Enter valid WISEid")</f>
        <v>Enter valid WISEid</v>
      </c>
      <c r="C187" s="142"/>
      <c r="D187" s="143"/>
      <c r="E187" s="138" t="str">
        <f>IF(C187="Program",IFERROR(INDEX('3. Programs'!B:B,MATCH(D187,'3. Programs'!A:A,0)),"Enter valid program ID"),"")</f>
        <v/>
      </c>
      <c r="F187" s="289" t="str">
        <f>IF(C187="Program",IFERROR(INDEX('3. Programs'!L:L,MATCH(D187,'3. Programs'!A:A,0)),""),"")</f>
        <v/>
      </c>
      <c r="G187" s="97"/>
      <c r="H187" s="82"/>
      <c r="I187" s="291" t="str">
        <f>IFERROR(IF(C187="Program",(IF(OR(F187="Days",F187="Caseload"),1,G187)*H187)/(IF(OR(F187="Days",F187="Caseload"),1,INDEX('3. Programs'!N:N,MATCH(D187,'3. Programs'!A:A,0)))*INDEX('3. Programs'!O:O,MATCH(D187,'3. Programs'!A:A,0))),""),0)</f>
        <v/>
      </c>
      <c r="J187" s="20" t="str">
        <f>IFERROR(IF($C187="Program",ROUNDDOWN(SUMIF('3. Programs'!$A:$A,$D187,'3. Programs'!Q:Q),2)*IFERROR(INDEX('3. Programs'!$O:$O,MATCH($D187,'3. Programs'!$A:$A,0)),0)*$I187,""),0)</f>
        <v/>
      </c>
      <c r="K187" s="15" t="str">
        <f>IFERROR(IF($C187="Program",ROUNDDOWN(SUMIF('3. Programs'!$A:$A,$D187,'3. Programs'!R:R),2)*IFERROR(INDEX('3. Programs'!$O:$O,MATCH($D187,'3. Programs'!$A:$A,0)),0)*$I187,""),0)</f>
        <v/>
      </c>
      <c r="L187" s="15" t="str">
        <f>IFERROR(IF($C187="Program",ROUNDDOWN(SUMIF('3. Programs'!$A:$A,$D187,'3. Programs'!S:S),2)*IFERROR(INDEX('3. Programs'!$O:$O,MATCH($D187,'3. Programs'!$A:$A,0)),0)*$I187,""),0)</f>
        <v/>
      </c>
      <c r="M187" s="17" t="str">
        <f t="shared" si="20"/>
        <v/>
      </c>
      <c r="N187" s="122"/>
      <c r="O187" s="123"/>
      <c r="P187" s="169"/>
      <c r="Q187" s="245"/>
      <c r="R187" s="124"/>
      <c r="S187" s="125"/>
      <c r="T187" s="125"/>
      <c r="U187" s="126"/>
      <c r="V187" s="19" t="str">
        <f t="shared" si="19"/>
        <v/>
      </c>
      <c r="W187" s="15" t="str">
        <f t="shared" si="15"/>
        <v/>
      </c>
      <c r="X187" s="16" t="str">
        <f t="shared" si="16"/>
        <v/>
      </c>
      <c r="Y187" s="16" t="str">
        <f t="shared" si="17"/>
        <v/>
      </c>
      <c r="Z187" s="16" t="str">
        <f t="shared" si="18"/>
        <v/>
      </c>
    </row>
    <row r="188" spans="1:26" x14ac:dyDescent="0.4">
      <c r="A188" s="140"/>
      <c r="B188" s="158" t="str">
        <f>IFERROR(VLOOKUP(A188,'1. Applicant Roster'!A:C,2,FALSE)&amp;", "&amp;LEFT(VLOOKUP(A188,'1. Applicant Roster'!A:C,3,FALSE),1)&amp;".","Enter valid WISEid")</f>
        <v>Enter valid WISEid</v>
      </c>
      <c r="C188" s="142"/>
      <c r="D188" s="143"/>
      <c r="E188" s="138" t="str">
        <f>IF(C188="Program",IFERROR(INDEX('3. Programs'!B:B,MATCH(D188,'3. Programs'!A:A,0)),"Enter valid program ID"),"")</f>
        <v/>
      </c>
      <c r="F188" s="289" t="str">
        <f>IF(C188="Program",IFERROR(INDEX('3. Programs'!L:L,MATCH(D188,'3. Programs'!A:A,0)),""),"")</f>
        <v/>
      </c>
      <c r="G188" s="97"/>
      <c r="H188" s="82"/>
      <c r="I188" s="291" t="str">
        <f>IFERROR(IF(C188="Program",(IF(OR(F188="Days",F188="Caseload"),1,G188)*H188)/(IF(OR(F188="Days",F188="Caseload"),1,INDEX('3. Programs'!N:N,MATCH(D188,'3. Programs'!A:A,0)))*INDEX('3. Programs'!O:O,MATCH(D188,'3. Programs'!A:A,0))),""),0)</f>
        <v/>
      </c>
      <c r="J188" s="20" t="str">
        <f>IFERROR(IF($C188="Program",ROUNDDOWN(SUMIF('3. Programs'!$A:$A,$D188,'3. Programs'!Q:Q),2)*IFERROR(INDEX('3. Programs'!$O:$O,MATCH($D188,'3. Programs'!$A:$A,0)),0)*$I188,""),0)</f>
        <v/>
      </c>
      <c r="K188" s="15" t="str">
        <f>IFERROR(IF($C188="Program",ROUNDDOWN(SUMIF('3. Programs'!$A:$A,$D188,'3. Programs'!R:R),2)*IFERROR(INDEX('3. Programs'!$O:$O,MATCH($D188,'3. Programs'!$A:$A,0)),0)*$I188,""),0)</f>
        <v/>
      </c>
      <c r="L188" s="15" t="str">
        <f>IFERROR(IF($C188="Program",ROUNDDOWN(SUMIF('3. Programs'!$A:$A,$D188,'3. Programs'!S:S),2)*IFERROR(INDEX('3. Programs'!$O:$O,MATCH($D188,'3. Programs'!$A:$A,0)),0)*$I188,""),0)</f>
        <v/>
      </c>
      <c r="M188" s="17" t="str">
        <f t="shared" si="20"/>
        <v/>
      </c>
      <c r="N188" s="122"/>
      <c r="O188" s="123"/>
      <c r="P188" s="169"/>
      <c r="Q188" s="245"/>
      <c r="R188" s="124"/>
      <c r="S188" s="125"/>
      <c r="T188" s="125"/>
      <c r="U188" s="126"/>
      <c r="V188" s="19" t="str">
        <f t="shared" si="19"/>
        <v/>
      </c>
      <c r="W188" s="15" t="str">
        <f t="shared" si="15"/>
        <v/>
      </c>
      <c r="X188" s="16" t="str">
        <f t="shared" si="16"/>
        <v/>
      </c>
      <c r="Y188" s="16" t="str">
        <f t="shared" si="17"/>
        <v/>
      </c>
      <c r="Z188" s="16" t="str">
        <f t="shared" si="18"/>
        <v/>
      </c>
    </row>
    <row r="189" spans="1:26" x14ac:dyDescent="0.4">
      <c r="A189" s="140"/>
      <c r="B189" s="158" t="str">
        <f>IFERROR(VLOOKUP(A189,'1. Applicant Roster'!A:C,2,FALSE)&amp;", "&amp;LEFT(VLOOKUP(A189,'1. Applicant Roster'!A:C,3,FALSE),1)&amp;".","Enter valid WISEid")</f>
        <v>Enter valid WISEid</v>
      </c>
      <c r="C189" s="142"/>
      <c r="D189" s="143"/>
      <c r="E189" s="138" t="str">
        <f>IF(C189="Program",IFERROR(INDEX('3. Programs'!B:B,MATCH(D189,'3. Programs'!A:A,0)),"Enter valid program ID"),"")</f>
        <v/>
      </c>
      <c r="F189" s="289" t="str">
        <f>IF(C189="Program",IFERROR(INDEX('3. Programs'!L:L,MATCH(D189,'3. Programs'!A:A,0)),""),"")</f>
        <v/>
      </c>
      <c r="G189" s="97"/>
      <c r="H189" s="82"/>
      <c r="I189" s="291" t="str">
        <f>IFERROR(IF(C189="Program",(IF(OR(F189="Days",F189="Caseload"),1,G189)*H189)/(IF(OR(F189="Days",F189="Caseload"),1,INDEX('3. Programs'!N:N,MATCH(D189,'3. Programs'!A:A,0)))*INDEX('3. Programs'!O:O,MATCH(D189,'3. Programs'!A:A,0))),""),0)</f>
        <v/>
      </c>
      <c r="J189" s="20" t="str">
        <f>IFERROR(IF($C189="Program",ROUNDDOWN(SUMIF('3. Programs'!$A:$A,$D189,'3. Programs'!Q:Q),2)*IFERROR(INDEX('3. Programs'!$O:$O,MATCH($D189,'3. Programs'!$A:$A,0)),0)*$I189,""),0)</f>
        <v/>
      </c>
      <c r="K189" s="15" t="str">
        <f>IFERROR(IF($C189="Program",ROUNDDOWN(SUMIF('3. Programs'!$A:$A,$D189,'3. Programs'!R:R),2)*IFERROR(INDEX('3. Programs'!$O:$O,MATCH($D189,'3. Programs'!$A:$A,0)),0)*$I189,""),0)</f>
        <v/>
      </c>
      <c r="L189" s="15" t="str">
        <f>IFERROR(IF($C189="Program",ROUNDDOWN(SUMIF('3. Programs'!$A:$A,$D189,'3. Programs'!S:S),2)*IFERROR(INDEX('3. Programs'!$O:$O,MATCH($D189,'3. Programs'!$A:$A,0)),0)*$I189,""),0)</f>
        <v/>
      </c>
      <c r="M189" s="17" t="str">
        <f t="shared" si="20"/>
        <v/>
      </c>
      <c r="N189" s="122"/>
      <c r="O189" s="123"/>
      <c r="P189" s="169"/>
      <c r="Q189" s="245"/>
      <c r="R189" s="124"/>
      <c r="S189" s="125"/>
      <c r="T189" s="125"/>
      <c r="U189" s="126"/>
      <c r="V189" s="19" t="str">
        <f t="shared" si="19"/>
        <v/>
      </c>
      <c r="W189" s="15" t="str">
        <f t="shared" si="15"/>
        <v/>
      </c>
      <c r="X189" s="16" t="str">
        <f t="shared" si="16"/>
        <v/>
      </c>
      <c r="Y189" s="16" t="str">
        <f t="shared" si="17"/>
        <v/>
      </c>
      <c r="Z189" s="16" t="str">
        <f t="shared" si="18"/>
        <v/>
      </c>
    </row>
    <row r="190" spans="1:26" x14ac:dyDescent="0.4">
      <c r="A190" s="140"/>
      <c r="B190" s="158" t="str">
        <f>IFERROR(VLOOKUP(A190,'1. Applicant Roster'!A:C,2,FALSE)&amp;", "&amp;LEFT(VLOOKUP(A190,'1. Applicant Roster'!A:C,3,FALSE),1)&amp;".","Enter valid WISEid")</f>
        <v>Enter valid WISEid</v>
      </c>
      <c r="C190" s="142"/>
      <c r="D190" s="143"/>
      <c r="E190" s="138" t="str">
        <f>IF(C190="Program",IFERROR(INDEX('3. Programs'!B:B,MATCH(D190,'3. Programs'!A:A,0)),"Enter valid program ID"),"")</f>
        <v/>
      </c>
      <c r="F190" s="289" t="str">
        <f>IF(C190="Program",IFERROR(INDEX('3. Programs'!L:L,MATCH(D190,'3. Programs'!A:A,0)),""),"")</f>
        <v/>
      </c>
      <c r="G190" s="97"/>
      <c r="H190" s="82"/>
      <c r="I190" s="291" t="str">
        <f>IFERROR(IF(C190="Program",(IF(OR(F190="Days",F190="Caseload"),1,G190)*H190)/(IF(OR(F190="Days",F190="Caseload"),1,INDEX('3. Programs'!N:N,MATCH(D190,'3. Programs'!A:A,0)))*INDEX('3. Programs'!O:O,MATCH(D190,'3. Programs'!A:A,0))),""),0)</f>
        <v/>
      </c>
      <c r="J190" s="20" t="str">
        <f>IFERROR(IF($C190="Program",ROUNDDOWN(SUMIF('3. Programs'!$A:$A,$D190,'3. Programs'!Q:Q),2)*IFERROR(INDEX('3. Programs'!$O:$O,MATCH($D190,'3. Programs'!$A:$A,0)),0)*$I190,""),0)</f>
        <v/>
      </c>
      <c r="K190" s="15" t="str">
        <f>IFERROR(IF($C190="Program",ROUNDDOWN(SUMIF('3. Programs'!$A:$A,$D190,'3. Programs'!R:R),2)*IFERROR(INDEX('3. Programs'!$O:$O,MATCH($D190,'3. Programs'!$A:$A,0)),0)*$I190,""),0)</f>
        <v/>
      </c>
      <c r="L190" s="15" t="str">
        <f>IFERROR(IF($C190="Program",ROUNDDOWN(SUMIF('3. Programs'!$A:$A,$D190,'3. Programs'!S:S),2)*IFERROR(INDEX('3. Programs'!$O:$O,MATCH($D190,'3. Programs'!$A:$A,0)),0)*$I190,""),0)</f>
        <v/>
      </c>
      <c r="M190" s="17" t="str">
        <f t="shared" si="20"/>
        <v/>
      </c>
      <c r="N190" s="122"/>
      <c r="O190" s="123"/>
      <c r="P190" s="169"/>
      <c r="Q190" s="245"/>
      <c r="R190" s="124"/>
      <c r="S190" s="125"/>
      <c r="T190" s="125"/>
      <c r="U190" s="126"/>
      <c r="V190" s="19" t="str">
        <f t="shared" si="19"/>
        <v/>
      </c>
      <c r="W190" s="15" t="str">
        <f t="shared" si="15"/>
        <v/>
      </c>
      <c r="X190" s="16" t="str">
        <f t="shared" si="16"/>
        <v/>
      </c>
      <c r="Y190" s="16" t="str">
        <f t="shared" si="17"/>
        <v/>
      </c>
      <c r="Z190" s="16" t="str">
        <f t="shared" si="18"/>
        <v/>
      </c>
    </row>
    <row r="191" spans="1:26" x14ac:dyDescent="0.4">
      <c r="A191" s="140"/>
      <c r="B191" s="158" t="str">
        <f>IFERROR(VLOOKUP(A191,'1. Applicant Roster'!A:C,2,FALSE)&amp;", "&amp;LEFT(VLOOKUP(A191,'1. Applicant Roster'!A:C,3,FALSE),1)&amp;".","Enter valid WISEid")</f>
        <v>Enter valid WISEid</v>
      </c>
      <c r="C191" s="142"/>
      <c r="D191" s="143"/>
      <c r="E191" s="138" t="str">
        <f>IF(C191="Program",IFERROR(INDEX('3. Programs'!B:B,MATCH(D191,'3. Programs'!A:A,0)),"Enter valid program ID"),"")</f>
        <v/>
      </c>
      <c r="F191" s="289" t="str">
        <f>IF(C191="Program",IFERROR(INDEX('3. Programs'!L:L,MATCH(D191,'3. Programs'!A:A,0)),""),"")</f>
        <v/>
      </c>
      <c r="G191" s="97"/>
      <c r="H191" s="82"/>
      <c r="I191" s="291" t="str">
        <f>IFERROR(IF(C191="Program",(IF(OR(F191="Days",F191="Caseload"),1,G191)*H191)/(IF(OR(F191="Days",F191="Caseload"),1,INDEX('3. Programs'!N:N,MATCH(D191,'3. Programs'!A:A,0)))*INDEX('3. Programs'!O:O,MATCH(D191,'3. Programs'!A:A,0))),""),0)</f>
        <v/>
      </c>
      <c r="J191" s="20" t="str">
        <f>IFERROR(IF($C191="Program",ROUNDDOWN(SUMIF('3. Programs'!$A:$A,$D191,'3. Programs'!Q:Q),2)*IFERROR(INDEX('3. Programs'!$O:$O,MATCH($D191,'3. Programs'!$A:$A,0)),0)*$I191,""),0)</f>
        <v/>
      </c>
      <c r="K191" s="15" t="str">
        <f>IFERROR(IF($C191="Program",ROUNDDOWN(SUMIF('3. Programs'!$A:$A,$D191,'3. Programs'!R:R),2)*IFERROR(INDEX('3. Programs'!$O:$O,MATCH($D191,'3. Programs'!$A:$A,0)),0)*$I191,""),0)</f>
        <v/>
      </c>
      <c r="L191" s="15" t="str">
        <f>IFERROR(IF($C191="Program",ROUNDDOWN(SUMIF('3. Programs'!$A:$A,$D191,'3. Programs'!S:S),2)*IFERROR(INDEX('3. Programs'!$O:$O,MATCH($D191,'3. Programs'!$A:$A,0)),0)*$I191,""),0)</f>
        <v/>
      </c>
      <c r="M191" s="17" t="str">
        <f t="shared" si="20"/>
        <v/>
      </c>
      <c r="N191" s="122"/>
      <c r="O191" s="123"/>
      <c r="P191" s="169"/>
      <c r="Q191" s="245"/>
      <c r="R191" s="124"/>
      <c r="S191" s="125"/>
      <c r="T191" s="125"/>
      <c r="U191" s="126"/>
      <c r="V191" s="19" t="str">
        <f t="shared" si="19"/>
        <v/>
      </c>
      <c r="W191" s="15" t="str">
        <f t="shared" si="15"/>
        <v/>
      </c>
      <c r="X191" s="16" t="str">
        <f t="shared" si="16"/>
        <v/>
      </c>
      <c r="Y191" s="16" t="str">
        <f t="shared" si="17"/>
        <v/>
      </c>
      <c r="Z191" s="16" t="str">
        <f t="shared" si="18"/>
        <v/>
      </c>
    </row>
    <row r="192" spans="1:26" x14ac:dyDescent="0.4">
      <c r="A192" s="140"/>
      <c r="B192" s="158" t="str">
        <f>IFERROR(VLOOKUP(A192,'1. Applicant Roster'!A:C,2,FALSE)&amp;", "&amp;LEFT(VLOOKUP(A192,'1. Applicant Roster'!A:C,3,FALSE),1)&amp;".","Enter valid WISEid")</f>
        <v>Enter valid WISEid</v>
      </c>
      <c r="C192" s="142"/>
      <c r="D192" s="143"/>
      <c r="E192" s="138" t="str">
        <f>IF(C192="Program",IFERROR(INDEX('3. Programs'!B:B,MATCH(D192,'3. Programs'!A:A,0)),"Enter valid program ID"),"")</f>
        <v/>
      </c>
      <c r="F192" s="289" t="str">
        <f>IF(C192="Program",IFERROR(INDEX('3. Programs'!L:L,MATCH(D192,'3. Programs'!A:A,0)),""),"")</f>
        <v/>
      </c>
      <c r="G192" s="97"/>
      <c r="H192" s="82"/>
      <c r="I192" s="291" t="str">
        <f>IFERROR(IF(C192="Program",(IF(OR(F192="Days",F192="Caseload"),1,G192)*H192)/(IF(OR(F192="Days",F192="Caseload"),1,INDEX('3. Programs'!N:N,MATCH(D192,'3. Programs'!A:A,0)))*INDEX('3. Programs'!O:O,MATCH(D192,'3. Programs'!A:A,0))),""),0)</f>
        <v/>
      </c>
      <c r="J192" s="20" t="str">
        <f>IFERROR(IF($C192="Program",ROUNDDOWN(SUMIF('3. Programs'!$A:$A,$D192,'3. Programs'!Q:Q),2)*IFERROR(INDEX('3. Programs'!$O:$O,MATCH($D192,'3. Programs'!$A:$A,0)),0)*$I192,""),0)</f>
        <v/>
      </c>
      <c r="K192" s="15" t="str">
        <f>IFERROR(IF($C192="Program",ROUNDDOWN(SUMIF('3. Programs'!$A:$A,$D192,'3. Programs'!R:R),2)*IFERROR(INDEX('3. Programs'!$O:$O,MATCH($D192,'3. Programs'!$A:$A,0)),0)*$I192,""),0)</f>
        <v/>
      </c>
      <c r="L192" s="15" t="str">
        <f>IFERROR(IF($C192="Program",ROUNDDOWN(SUMIF('3. Programs'!$A:$A,$D192,'3. Programs'!S:S),2)*IFERROR(INDEX('3. Programs'!$O:$O,MATCH($D192,'3. Programs'!$A:$A,0)),0)*$I192,""),0)</f>
        <v/>
      </c>
      <c r="M192" s="17" t="str">
        <f t="shared" si="20"/>
        <v/>
      </c>
      <c r="N192" s="122"/>
      <c r="O192" s="123"/>
      <c r="P192" s="169"/>
      <c r="Q192" s="245"/>
      <c r="R192" s="124"/>
      <c r="S192" s="125"/>
      <c r="T192" s="125"/>
      <c r="U192" s="126"/>
      <c r="V192" s="19" t="str">
        <f t="shared" si="19"/>
        <v/>
      </c>
      <c r="W192" s="15" t="str">
        <f t="shared" si="15"/>
        <v/>
      </c>
      <c r="X192" s="16" t="str">
        <f t="shared" si="16"/>
        <v/>
      </c>
      <c r="Y192" s="16" t="str">
        <f t="shared" si="17"/>
        <v/>
      </c>
      <c r="Z192" s="16" t="str">
        <f t="shared" si="18"/>
        <v/>
      </c>
    </row>
    <row r="193" spans="1:26" x14ac:dyDescent="0.4">
      <c r="A193" s="140"/>
      <c r="B193" s="158" t="str">
        <f>IFERROR(VLOOKUP(A193,'1. Applicant Roster'!A:C,2,FALSE)&amp;", "&amp;LEFT(VLOOKUP(A193,'1. Applicant Roster'!A:C,3,FALSE),1)&amp;".","Enter valid WISEid")</f>
        <v>Enter valid WISEid</v>
      </c>
      <c r="C193" s="142"/>
      <c r="D193" s="143"/>
      <c r="E193" s="138" t="str">
        <f>IF(C193="Program",IFERROR(INDEX('3. Programs'!B:B,MATCH(D193,'3. Programs'!A:A,0)),"Enter valid program ID"),"")</f>
        <v/>
      </c>
      <c r="F193" s="289" t="str">
        <f>IF(C193="Program",IFERROR(INDEX('3. Programs'!L:L,MATCH(D193,'3. Programs'!A:A,0)),""),"")</f>
        <v/>
      </c>
      <c r="G193" s="97"/>
      <c r="H193" s="82"/>
      <c r="I193" s="291" t="str">
        <f>IFERROR(IF(C193="Program",(IF(OR(F193="Days",F193="Caseload"),1,G193)*H193)/(IF(OR(F193="Days",F193="Caseload"),1,INDEX('3. Programs'!N:N,MATCH(D193,'3. Programs'!A:A,0)))*INDEX('3. Programs'!O:O,MATCH(D193,'3. Programs'!A:A,0))),""),0)</f>
        <v/>
      </c>
      <c r="J193" s="20" t="str">
        <f>IFERROR(IF($C193="Program",ROUNDDOWN(SUMIF('3. Programs'!$A:$A,$D193,'3. Programs'!Q:Q),2)*IFERROR(INDEX('3. Programs'!$O:$O,MATCH($D193,'3. Programs'!$A:$A,0)),0)*$I193,""),0)</f>
        <v/>
      </c>
      <c r="K193" s="15" t="str">
        <f>IFERROR(IF($C193="Program",ROUNDDOWN(SUMIF('3. Programs'!$A:$A,$D193,'3. Programs'!R:R),2)*IFERROR(INDEX('3. Programs'!$O:$O,MATCH($D193,'3. Programs'!$A:$A,0)),0)*$I193,""),0)</f>
        <v/>
      </c>
      <c r="L193" s="15" t="str">
        <f>IFERROR(IF($C193="Program",ROUNDDOWN(SUMIF('3. Programs'!$A:$A,$D193,'3. Programs'!S:S),2)*IFERROR(INDEX('3. Programs'!$O:$O,MATCH($D193,'3. Programs'!$A:$A,0)),0)*$I193,""),0)</f>
        <v/>
      </c>
      <c r="M193" s="17" t="str">
        <f t="shared" si="20"/>
        <v/>
      </c>
      <c r="N193" s="122"/>
      <c r="O193" s="123"/>
      <c r="P193" s="169"/>
      <c r="Q193" s="245"/>
      <c r="R193" s="124"/>
      <c r="S193" s="125"/>
      <c r="T193" s="125"/>
      <c r="U193" s="126"/>
      <c r="V193" s="19" t="str">
        <f t="shared" si="19"/>
        <v/>
      </c>
      <c r="W193" s="15" t="str">
        <f t="shared" si="15"/>
        <v/>
      </c>
      <c r="X193" s="16" t="str">
        <f t="shared" si="16"/>
        <v/>
      </c>
      <c r="Y193" s="16" t="str">
        <f t="shared" si="17"/>
        <v/>
      </c>
      <c r="Z193" s="16" t="str">
        <f t="shared" si="18"/>
        <v/>
      </c>
    </row>
    <row r="194" spans="1:26" x14ac:dyDescent="0.4">
      <c r="A194" s="140"/>
      <c r="B194" s="158" t="str">
        <f>IFERROR(VLOOKUP(A194,'1. Applicant Roster'!A:C,2,FALSE)&amp;", "&amp;LEFT(VLOOKUP(A194,'1. Applicant Roster'!A:C,3,FALSE),1)&amp;".","Enter valid WISEid")</f>
        <v>Enter valid WISEid</v>
      </c>
      <c r="C194" s="142"/>
      <c r="D194" s="143"/>
      <c r="E194" s="138" t="str">
        <f>IF(C194="Program",IFERROR(INDEX('3. Programs'!B:B,MATCH(D194,'3. Programs'!A:A,0)),"Enter valid program ID"),"")</f>
        <v/>
      </c>
      <c r="F194" s="289" t="str">
        <f>IF(C194="Program",IFERROR(INDEX('3. Programs'!L:L,MATCH(D194,'3. Programs'!A:A,0)),""),"")</f>
        <v/>
      </c>
      <c r="G194" s="97"/>
      <c r="H194" s="82"/>
      <c r="I194" s="291" t="str">
        <f>IFERROR(IF(C194="Program",(IF(OR(F194="Days",F194="Caseload"),1,G194)*H194)/(IF(OR(F194="Days",F194="Caseload"),1,INDEX('3. Programs'!N:N,MATCH(D194,'3. Programs'!A:A,0)))*INDEX('3. Programs'!O:O,MATCH(D194,'3. Programs'!A:A,0))),""),0)</f>
        <v/>
      </c>
      <c r="J194" s="20" t="str">
        <f>IFERROR(IF($C194="Program",ROUNDDOWN(SUMIF('3. Programs'!$A:$A,$D194,'3. Programs'!Q:Q),2)*IFERROR(INDEX('3. Programs'!$O:$O,MATCH($D194,'3. Programs'!$A:$A,0)),0)*$I194,""),0)</f>
        <v/>
      </c>
      <c r="K194" s="15" t="str">
        <f>IFERROR(IF($C194="Program",ROUNDDOWN(SUMIF('3. Programs'!$A:$A,$D194,'3. Programs'!R:R),2)*IFERROR(INDEX('3. Programs'!$O:$O,MATCH($D194,'3. Programs'!$A:$A,0)),0)*$I194,""),0)</f>
        <v/>
      </c>
      <c r="L194" s="15" t="str">
        <f>IFERROR(IF($C194="Program",ROUNDDOWN(SUMIF('3. Programs'!$A:$A,$D194,'3. Programs'!S:S),2)*IFERROR(INDEX('3. Programs'!$O:$O,MATCH($D194,'3. Programs'!$A:$A,0)),0)*$I194,""),0)</f>
        <v/>
      </c>
      <c r="M194" s="17" t="str">
        <f t="shared" si="20"/>
        <v/>
      </c>
      <c r="N194" s="122"/>
      <c r="O194" s="123"/>
      <c r="P194" s="169"/>
      <c r="Q194" s="245"/>
      <c r="R194" s="124"/>
      <c r="S194" s="125"/>
      <c r="T194" s="125"/>
      <c r="U194" s="126"/>
      <c r="V194" s="19" t="str">
        <f t="shared" si="19"/>
        <v/>
      </c>
      <c r="W194" s="15" t="str">
        <f t="shared" si="15"/>
        <v/>
      </c>
      <c r="X194" s="16" t="str">
        <f t="shared" si="16"/>
        <v/>
      </c>
      <c r="Y194" s="16" t="str">
        <f t="shared" si="17"/>
        <v/>
      </c>
      <c r="Z194" s="16" t="str">
        <f t="shared" si="18"/>
        <v/>
      </c>
    </row>
    <row r="195" spans="1:26" x14ac:dyDescent="0.4">
      <c r="A195" s="140"/>
      <c r="B195" s="158" t="str">
        <f>IFERROR(VLOOKUP(A195,'1. Applicant Roster'!A:C,2,FALSE)&amp;", "&amp;LEFT(VLOOKUP(A195,'1. Applicant Roster'!A:C,3,FALSE),1)&amp;".","Enter valid WISEid")</f>
        <v>Enter valid WISEid</v>
      </c>
      <c r="C195" s="142"/>
      <c r="D195" s="143"/>
      <c r="E195" s="138" t="str">
        <f>IF(C195="Program",IFERROR(INDEX('3. Programs'!B:B,MATCH(D195,'3. Programs'!A:A,0)),"Enter valid program ID"),"")</f>
        <v/>
      </c>
      <c r="F195" s="289" t="str">
        <f>IF(C195="Program",IFERROR(INDEX('3. Programs'!L:L,MATCH(D195,'3. Programs'!A:A,0)),""),"")</f>
        <v/>
      </c>
      <c r="G195" s="97"/>
      <c r="H195" s="82"/>
      <c r="I195" s="291" t="str">
        <f>IFERROR(IF(C195="Program",(IF(OR(F195="Days",F195="Caseload"),1,G195)*H195)/(IF(OR(F195="Days",F195="Caseload"),1,INDEX('3. Programs'!N:N,MATCH(D195,'3. Programs'!A:A,0)))*INDEX('3. Programs'!O:O,MATCH(D195,'3. Programs'!A:A,0))),""),0)</f>
        <v/>
      </c>
      <c r="J195" s="20" t="str">
        <f>IFERROR(IF($C195="Program",ROUNDDOWN(SUMIF('3. Programs'!$A:$A,$D195,'3. Programs'!Q:Q),2)*IFERROR(INDEX('3. Programs'!$O:$O,MATCH($D195,'3. Programs'!$A:$A,0)),0)*$I195,""),0)</f>
        <v/>
      </c>
      <c r="K195" s="15" t="str">
        <f>IFERROR(IF($C195="Program",ROUNDDOWN(SUMIF('3. Programs'!$A:$A,$D195,'3. Programs'!R:R),2)*IFERROR(INDEX('3. Programs'!$O:$O,MATCH($D195,'3. Programs'!$A:$A,0)),0)*$I195,""),0)</f>
        <v/>
      </c>
      <c r="L195" s="15" t="str">
        <f>IFERROR(IF($C195="Program",ROUNDDOWN(SUMIF('3. Programs'!$A:$A,$D195,'3. Programs'!S:S),2)*IFERROR(INDEX('3. Programs'!$O:$O,MATCH($D195,'3. Programs'!$A:$A,0)),0)*$I195,""),0)</f>
        <v/>
      </c>
      <c r="M195" s="17" t="str">
        <f t="shared" si="20"/>
        <v/>
      </c>
      <c r="N195" s="122"/>
      <c r="O195" s="123"/>
      <c r="P195" s="169"/>
      <c r="Q195" s="245"/>
      <c r="R195" s="124"/>
      <c r="S195" s="125"/>
      <c r="T195" s="125"/>
      <c r="U195" s="126"/>
      <c r="V195" s="19" t="str">
        <f t="shared" si="19"/>
        <v/>
      </c>
      <c r="W195" s="15" t="str">
        <f t="shared" si="15"/>
        <v/>
      </c>
      <c r="X195" s="16" t="str">
        <f t="shared" si="16"/>
        <v/>
      </c>
      <c r="Y195" s="16" t="str">
        <f t="shared" si="17"/>
        <v/>
      </c>
      <c r="Z195" s="16" t="str">
        <f t="shared" si="18"/>
        <v/>
      </c>
    </row>
    <row r="196" spans="1:26" x14ac:dyDescent="0.4">
      <c r="A196" s="140"/>
      <c r="B196" s="158" t="str">
        <f>IFERROR(VLOOKUP(A196,'1. Applicant Roster'!A:C,2,FALSE)&amp;", "&amp;LEFT(VLOOKUP(A196,'1. Applicant Roster'!A:C,3,FALSE),1)&amp;".","Enter valid WISEid")</f>
        <v>Enter valid WISEid</v>
      </c>
      <c r="C196" s="142"/>
      <c r="D196" s="143"/>
      <c r="E196" s="138" t="str">
        <f>IF(C196="Program",IFERROR(INDEX('3. Programs'!B:B,MATCH(D196,'3. Programs'!A:A,0)),"Enter valid program ID"),"")</f>
        <v/>
      </c>
      <c r="F196" s="289" t="str">
        <f>IF(C196="Program",IFERROR(INDEX('3. Programs'!L:L,MATCH(D196,'3. Programs'!A:A,0)),""),"")</f>
        <v/>
      </c>
      <c r="G196" s="97"/>
      <c r="H196" s="82"/>
      <c r="I196" s="291" t="str">
        <f>IFERROR(IF(C196="Program",(IF(OR(F196="Days",F196="Caseload"),1,G196)*H196)/(IF(OR(F196="Days",F196="Caseload"),1,INDEX('3. Programs'!N:N,MATCH(D196,'3. Programs'!A:A,0)))*INDEX('3. Programs'!O:O,MATCH(D196,'3. Programs'!A:A,0))),""),0)</f>
        <v/>
      </c>
      <c r="J196" s="20" t="str">
        <f>IFERROR(IF($C196="Program",ROUNDDOWN(SUMIF('3. Programs'!$A:$A,$D196,'3. Programs'!Q:Q),2)*IFERROR(INDEX('3. Programs'!$O:$O,MATCH($D196,'3. Programs'!$A:$A,0)),0)*$I196,""),0)</f>
        <v/>
      </c>
      <c r="K196" s="15" t="str">
        <f>IFERROR(IF($C196="Program",ROUNDDOWN(SUMIF('3. Programs'!$A:$A,$D196,'3. Programs'!R:R),2)*IFERROR(INDEX('3. Programs'!$O:$O,MATCH($D196,'3. Programs'!$A:$A,0)),0)*$I196,""),0)</f>
        <v/>
      </c>
      <c r="L196" s="15" t="str">
        <f>IFERROR(IF($C196="Program",ROUNDDOWN(SUMIF('3. Programs'!$A:$A,$D196,'3. Programs'!S:S),2)*IFERROR(INDEX('3. Programs'!$O:$O,MATCH($D196,'3. Programs'!$A:$A,0)),0)*$I196,""),0)</f>
        <v/>
      </c>
      <c r="M196" s="17" t="str">
        <f t="shared" si="20"/>
        <v/>
      </c>
      <c r="N196" s="122"/>
      <c r="O196" s="123"/>
      <c r="P196" s="169"/>
      <c r="Q196" s="245"/>
      <c r="R196" s="124"/>
      <c r="S196" s="125"/>
      <c r="T196" s="125"/>
      <c r="U196" s="126"/>
      <c r="V196" s="19" t="str">
        <f t="shared" si="19"/>
        <v/>
      </c>
      <c r="W196" s="15" t="str">
        <f t="shared" si="15"/>
        <v/>
      </c>
      <c r="X196" s="16" t="str">
        <f t="shared" si="16"/>
        <v/>
      </c>
      <c r="Y196" s="16" t="str">
        <f t="shared" si="17"/>
        <v/>
      </c>
      <c r="Z196" s="16" t="str">
        <f t="shared" si="18"/>
        <v/>
      </c>
    </row>
    <row r="197" spans="1:26" x14ac:dyDescent="0.4">
      <c r="A197" s="140"/>
      <c r="B197" s="158" t="str">
        <f>IFERROR(VLOOKUP(A197,'1. Applicant Roster'!A:C,2,FALSE)&amp;", "&amp;LEFT(VLOOKUP(A197,'1. Applicant Roster'!A:C,3,FALSE),1)&amp;".","Enter valid WISEid")</f>
        <v>Enter valid WISEid</v>
      </c>
      <c r="C197" s="142"/>
      <c r="D197" s="143"/>
      <c r="E197" s="138" t="str">
        <f>IF(C197="Program",IFERROR(INDEX('3. Programs'!B:B,MATCH(D197,'3. Programs'!A:A,0)),"Enter valid program ID"),"")</f>
        <v/>
      </c>
      <c r="F197" s="289" t="str">
        <f>IF(C197="Program",IFERROR(INDEX('3. Programs'!L:L,MATCH(D197,'3. Programs'!A:A,0)),""),"")</f>
        <v/>
      </c>
      <c r="G197" s="97"/>
      <c r="H197" s="82"/>
      <c r="I197" s="291" t="str">
        <f>IFERROR(IF(C197="Program",(IF(OR(F197="Days",F197="Caseload"),1,G197)*H197)/(IF(OR(F197="Days",F197="Caseload"),1,INDEX('3. Programs'!N:N,MATCH(D197,'3. Programs'!A:A,0)))*INDEX('3. Programs'!O:O,MATCH(D197,'3. Programs'!A:A,0))),""),0)</f>
        <v/>
      </c>
      <c r="J197" s="20" t="str">
        <f>IFERROR(IF($C197="Program",ROUNDDOWN(SUMIF('3. Programs'!$A:$A,$D197,'3. Programs'!Q:Q),2)*IFERROR(INDEX('3. Programs'!$O:$O,MATCH($D197,'3. Programs'!$A:$A,0)),0)*$I197,""),0)</f>
        <v/>
      </c>
      <c r="K197" s="15" t="str">
        <f>IFERROR(IF($C197="Program",ROUNDDOWN(SUMIF('3. Programs'!$A:$A,$D197,'3. Programs'!R:R),2)*IFERROR(INDEX('3. Programs'!$O:$O,MATCH($D197,'3. Programs'!$A:$A,0)),0)*$I197,""),0)</f>
        <v/>
      </c>
      <c r="L197" s="15" t="str">
        <f>IFERROR(IF($C197="Program",ROUNDDOWN(SUMIF('3. Programs'!$A:$A,$D197,'3. Programs'!S:S),2)*IFERROR(INDEX('3. Programs'!$O:$O,MATCH($D197,'3. Programs'!$A:$A,0)),0)*$I197,""),0)</f>
        <v/>
      </c>
      <c r="M197" s="17" t="str">
        <f t="shared" si="20"/>
        <v/>
      </c>
      <c r="N197" s="122"/>
      <c r="O197" s="123"/>
      <c r="P197" s="169"/>
      <c r="Q197" s="245"/>
      <c r="R197" s="124"/>
      <c r="S197" s="125"/>
      <c r="T197" s="125"/>
      <c r="U197" s="126"/>
      <c r="V197" s="19" t="str">
        <f t="shared" si="19"/>
        <v/>
      </c>
      <c r="W197" s="15" t="str">
        <f t="shared" si="15"/>
        <v/>
      </c>
      <c r="X197" s="16" t="str">
        <f t="shared" si="16"/>
        <v/>
      </c>
      <c r="Y197" s="16" t="str">
        <f t="shared" si="17"/>
        <v/>
      </c>
      <c r="Z197" s="16" t="str">
        <f t="shared" si="18"/>
        <v/>
      </c>
    </row>
    <row r="198" spans="1:26" x14ac:dyDescent="0.4">
      <c r="A198" s="140"/>
      <c r="B198" s="158" t="str">
        <f>IFERROR(VLOOKUP(A198,'1. Applicant Roster'!A:C,2,FALSE)&amp;", "&amp;LEFT(VLOOKUP(A198,'1. Applicant Roster'!A:C,3,FALSE),1)&amp;".","Enter valid WISEid")</f>
        <v>Enter valid WISEid</v>
      </c>
      <c r="C198" s="142"/>
      <c r="D198" s="143"/>
      <c r="E198" s="138" t="str">
        <f>IF(C198="Program",IFERROR(INDEX('3. Programs'!B:B,MATCH(D198,'3. Programs'!A:A,0)),"Enter valid program ID"),"")</f>
        <v/>
      </c>
      <c r="F198" s="289" t="str">
        <f>IF(C198="Program",IFERROR(INDEX('3. Programs'!L:L,MATCH(D198,'3. Programs'!A:A,0)),""),"")</f>
        <v/>
      </c>
      <c r="G198" s="97"/>
      <c r="H198" s="82"/>
      <c r="I198" s="291" t="str">
        <f>IFERROR(IF(C198="Program",(IF(OR(F198="Days",F198="Caseload"),1,G198)*H198)/(IF(OR(F198="Days",F198="Caseload"),1,INDEX('3. Programs'!N:N,MATCH(D198,'3. Programs'!A:A,0)))*INDEX('3. Programs'!O:O,MATCH(D198,'3. Programs'!A:A,0))),""),0)</f>
        <v/>
      </c>
      <c r="J198" s="20" t="str">
        <f>IFERROR(IF($C198="Program",ROUNDDOWN(SUMIF('3. Programs'!$A:$A,$D198,'3. Programs'!Q:Q),2)*IFERROR(INDEX('3. Programs'!$O:$O,MATCH($D198,'3. Programs'!$A:$A,0)),0)*$I198,""),0)</f>
        <v/>
      </c>
      <c r="K198" s="15" t="str">
        <f>IFERROR(IF($C198="Program",ROUNDDOWN(SUMIF('3. Programs'!$A:$A,$D198,'3. Programs'!R:R),2)*IFERROR(INDEX('3. Programs'!$O:$O,MATCH($D198,'3. Programs'!$A:$A,0)),0)*$I198,""),0)</f>
        <v/>
      </c>
      <c r="L198" s="15" t="str">
        <f>IFERROR(IF($C198="Program",ROUNDDOWN(SUMIF('3. Programs'!$A:$A,$D198,'3. Programs'!S:S),2)*IFERROR(INDEX('3. Programs'!$O:$O,MATCH($D198,'3. Programs'!$A:$A,0)),0)*$I198,""),0)</f>
        <v/>
      </c>
      <c r="M198" s="17" t="str">
        <f t="shared" si="20"/>
        <v/>
      </c>
      <c r="N198" s="122"/>
      <c r="O198" s="123"/>
      <c r="P198" s="169"/>
      <c r="Q198" s="245"/>
      <c r="R198" s="124"/>
      <c r="S198" s="125"/>
      <c r="T198" s="125"/>
      <c r="U198" s="126"/>
      <c r="V198" s="19" t="str">
        <f t="shared" si="19"/>
        <v/>
      </c>
      <c r="W198" s="15" t="str">
        <f t="shared" si="15"/>
        <v/>
      </c>
      <c r="X198" s="16" t="str">
        <f t="shared" si="16"/>
        <v/>
      </c>
      <c r="Y198" s="16" t="str">
        <f t="shared" si="17"/>
        <v/>
      </c>
      <c r="Z198" s="16" t="str">
        <f t="shared" si="18"/>
        <v/>
      </c>
    </row>
    <row r="199" spans="1:26" x14ac:dyDescent="0.4">
      <c r="A199" s="140"/>
      <c r="B199" s="158" t="str">
        <f>IFERROR(VLOOKUP(A199,'1. Applicant Roster'!A:C,2,FALSE)&amp;", "&amp;LEFT(VLOOKUP(A199,'1. Applicant Roster'!A:C,3,FALSE),1)&amp;".","Enter valid WISEid")</f>
        <v>Enter valid WISEid</v>
      </c>
      <c r="C199" s="142"/>
      <c r="D199" s="143"/>
      <c r="E199" s="138" t="str">
        <f>IF(C199="Program",IFERROR(INDEX('3. Programs'!B:B,MATCH(D199,'3. Programs'!A:A,0)),"Enter valid program ID"),"")</f>
        <v/>
      </c>
      <c r="F199" s="289" t="str">
        <f>IF(C199="Program",IFERROR(INDEX('3. Programs'!L:L,MATCH(D199,'3. Programs'!A:A,0)),""),"")</f>
        <v/>
      </c>
      <c r="G199" s="97"/>
      <c r="H199" s="82"/>
      <c r="I199" s="291" t="str">
        <f>IFERROR(IF(C199="Program",(IF(OR(F199="Days",F199="Caseload"),1,G199)*H199)/(IF(OR(F199="Days",F199="Caseload"),1,INDEX('3. Programs'!N:N,MATCH(D199,'3. Programs'!A:A,0)))*INDEX('3. Programs'!O:O,MATCH(D199,'3. Programs'!A:A,0))),""),0)</f>
        <v/>
      </c>
      <c r="J199" s="20" t="str">
        <f>IFERROR(IF($C199="Program",ROUNDDOWN(SUMIF('3. Programs'!$A:$A,$D199,'3. Programs'!Q:Q),2)*IFERROR(INDEX('3. Programs'!$O:$O,MATCH($D199,'3. Programs'!$A:$A,0)),0)*$I199,""),0)</f>
        <v/>
      </c>
      <c r="K199" s="15" t="str">
        <f>IFERROR(IF($C199="Program",ROUNDDOWN(SUMIF('3. Programs'!$A:$A,$D199,'3. Programs'!R:R),2)*IFERROR(INDEX('3. Programs'!$O:$O,MATCH($D199,'3. Programs'!$A:$A,0)),0)*$I199,""),0)</f>
        <v/>
      </c>
      <c r="L199" s="15" t="str">
        <f>IFERROR(IF($C199="Program",ROUNDDOWN(SUMIF('3. Programs'!$A:$A,$D199,'3. Programs'!S:S),2)*IFERROR(INDEX('3. Programs'!$O:$O,MATCH($D199,'3. Programs'!$A:$A,0)),0)*$I199,""),0)</f>
        <v/>
      </c>
      <c r="M199" s="17" t="str">
        <f t="shared" si="20"/>
        <v/>
      </c>
      <c r="N199" s="122"/>
      <c r="O199" s="123"/>
      <c r="P199" s="169"/>
      <c r="Q199" s="245"/>
      <c r="R199" s="124"/>
      <c r="S199" s="125"/>
      <c r="T199" s="125"/>
      <c r="U199" s="126"/>
      <c r="V199" s="19" t="str">
        <f t="shared" si="19"/>
        <v/>
      </c>
      <c r="W199" s="15" t="str">
        <f t="shared" si="15"/>
        <v/>
      </c>
      <c r="X199" s="16" t="str">
        <f t="shared" si="16"/>
        <v/>
      </c>
      <c r="Y199" s="16" t="str">
        <f t="shared" si="17"/>
        <v/>
      </c>
      <c r="Z199" s="16" t="str">
        <f t="shared" si="18"/>
        <v/>
      </c>
    </row>
    <row r="200" spans="1:26" x14ac:dyDescent="0.4">
      <c r="A200" s="140"/>
      <c r="B200" s="158" t="str">
        <f>IFERROR(VLOOKUP(A200,'1. Applicant Roster'!A:C,2,FALSE)&amp;", "&amp;LEFT(VLOOKUP(A200,'1. Applicant Roster'!A:C,3,FALSE),1)&amp;".","Enter valid WISEid")</f>
        <v>Enter valid WISEid</v>
      </c>
      <c r="C200" s="142"/>
      <c r="D200" s="143"/>
      <c r="E200" s="138" t="str">
        <f>IF(C200="Program",IFERROR(INDEX('3. Programs'!B:B,MATCH(D200,'3. Programs'!A:A,0)),"Enter valid program ID"),"")</f>
        <v/>
      </c>
      <c r="F200" s="289" t="str">
        <f>IF(C200="Program",IFERROR(INDEX('3. Programs'!L:L,MATCH(D200,'3. Programs'!A:A,0)),""),"")</f>
        <v/>
      </c>
      <c r="G200" s="97"/>
      <c r="H200" s="82"/>
      <c r="I200" s="291" t="str">
        <f>IFERROR(IF(C200="Program",(IF(OR(F200="Days",F200="Caseload"),1,G200)*H200)/(IF(OR(F200="Days",F200="Caseload"),1,INDEX('3. Programs'!N:N,MATCH(D200,'3. Programs'!A:A,0)))*INDEX('3. Programs'!O:O,MATCH(D200,'3. Programs'!A:A,0))),""),0)</f>
        <v/>
      </c>
      <c r="J200" s="20" t="str">
        <f>IFERROR(IF($C200="Program",ROUNDDOWN(SUMIF('3. Programs'!$A:$A,$D200,'3. Programs'!Q:Q),2)*IFERROR(INDEX('3. Programs'!$O:$O,MATCH($D200,'3. Programs'!$A:$A,0)),0)*$I200,""),0)</f>
        <v/>
      </c>
      <c r="K200" s="15" t="str">
        <f>IFERROR(IF($C200="Program",ROUNDDOWN(SUMIF('3. Programs'!$A:$A,$D200,'3. Programs'!R:R),2)*IFERROR(INDEX('3. Programs'!$O:$O,MATCH($D200,'3. Programs'!$A:$A,0)),0)*$I200,""),0)</f>
        <v/>
      </c>
      <c r="L200" s="15" t="str">
        <f>IFERROR(IF($C200="Program",ROUNDDOWN(SUMIF('3. Programs'!$A:$A,$D200,'3. Programs'!S:S),2)*IFERROR(INDEX('3. Programs'!$O:$O,MATCH($D200,'3. Programs'!$A:$A,0)),0)*$I200,""),0)</f>
        <v/>
      </c>
      <c r="M200" s="17" t="str">
        <f t="shared" si="20"/>
        <v/>
      </c>
      <c r="N200" s="122"/>
      <c r="O200" s="123"/>
      <c r="P200" s="169"/>
      <c r="Q200" s="245"/>
      <c r="R200" s="124"/>
      <c r="S200" s="125"/>
      <c r="T200" s="125"/>
      <c r="U200" s="126"/>
      <c r="V200" s="19" t="str">
        <f t="shared" si="19"/>
        <v/>
      </c>
      <c r="W200" s="15" t="str">
        <f t="shared" si="15"/>
        <v/>
      </c>
      <c r="X200" s="16" t="str">
        <f t="shared" si="16"/>
        <v/>
      </c>
      <c r="Y200" s="16" t="str">
        <f t="shared" si="17"/>
        <v/>
      </c>
      <c r="Z200" s="16" t="str">
        <f t="shared" si="18"/>
        <v/>
      </c>
    </row>
    <row r="201" spans="1:26" x14ac:dyDescent="0.4">
      <c r="A201" s="140"/>
      <c r="B201" s="158" t="str">
        <f>IFERROR(VLOOKUP(A201,'1. Applicant Roster'!A:C,2,FALSE)&amp;", "&amp;LEFT(VLOOKUP(A201,'1. Applicant Roster'!A:C,3,FALSE),1)&amp;".","Enter valid WISEid")</f>
        <v>Enter valid WISEid</v>
      </c>
      <c r="C201" s="142"/>
      <c r="D201" s="143"/>
      <c r="E201" s="138" t="str">
        <f>IF(C201="Program",IFERROR(INDEX('3. Programs'!B:B,MATCH(D201,'3. Programs'!A:A,0)),"Enter valid program ID"),"")</f>
        <v/>
      </c>
      <c r="F201" s="289" t="str">
        <f>IF(C201="Program",IFERROR(INDEX('3. Programs'!L:L,MATCH(D201,'3. Programs'!A:A,0)),""),"")</f>
        <v/>
      </c>
      <c r="G201" s="97"/>
      <c r="H201" s="82"/>
      <c r="I201" s="291" t="str">
        <f>IFERROR(IF(C201="Program",(IF(OR(F201="Days",F201="Caseload"),1,G201)*H201)/(IF(OR(F201="Days",F201="Caseload"),1,INDEX('3. Programs'!N:N,MATCH(D201,'3. Programs'!A:A,0)))*INDEX('3. Programs'!O:O,MATCH(D201,'3. Programs'!A:A,0))),""),0)</f>
        <v/>
      </c>
      <c r="J201" s="20" t="str">
        <f>IFERROR(IF($C201="Program",ROUNDDOWN(SUMIF('3. Programs'!$A:$A,$D201,'3. Programs'!Q:Q),2)*IFERROR(INDEX('3. Programs'!$O:$O,MATCH($D201,'3. Programs'!$A:$A,0)),0)*$I201,""),0)</f>
        <v/>
      </c>
      <c r="K201" s="15" t="str">
        <f>IFERROR(IF($C201="Program",ROUNDDOWN(SUMIF('3. Programs'!$A:$A,$D201,'3. Programs'!R:R),2)*IFERROR(INDEX('3. Programs'!$O:$O,MATCH($D201,'3. Programs'!$A:$A,0)),0)*$I201,""),0)</f>
        <v/>
      </c>
      <c r="L201" s="15" t="str">
        <f>IFERROR(IF($C201="Program",ROUNDDOWN(SUMIF('3. Programs'!$A:$A,$D201,'3. Programs'!S:S),2)*IFERROR(INDEX('3. Programs'!$O:$O,MATCH($D201,'3. Programs'!$A:$A,0)),0)*$I201,""),0)</f>
        <v/>
      </c>
      <c r="M201" s="17" t="str">
        <f t="shared" si="20"/>
        <v/>
      </c>
      <c r="N201" s="122"/>
      <c r="O201" s="123"/>
      <c r="P201" s="169"/>
      <c r="Q201" s="245"/>
      <c r="R201" s="124"/>
      <c r="S201" s="125"/>
      <c r="T201" s="125"/>
      <c r="U201" s="126"/>
      <c r="V201" s="19" t="str">
        <f t="shared" si="19"/>
        <v/>
      </c>
      <c r="W201" s="15" t="str">
        <f t="shared" ref="W201:W264" si="21">IF($C201="Program",J201,IF($C201="Child-Specific",R201+S201,""))</f>
        <v/>
      </c>
      <c r="X201" s="16" t="str">
        <f t="shared" ref="X201:X264" si="22">IF($C201="Program",K201,IF($C201="Child-Specific",T201,""))</f>
        <v/>
      </c>
      <c r="Y201" s="16" t="str">
        <f t="shared" ref="Y201:Y264" si="23">IF($C201="Program",L201,IF($C201="Child-Specific",U201,""))</f>
        <v/>
      </c>
      <c r="Z201" s="16" t="str">
        <f t="shared" ref="Z201:Z264" si="24">IF(OR(C201="Child-Specific",C201="Program"),SUM(W201:Y201),"")</f>
        <v/>
      </c>
    </row>
    <row r="202" spans="1:26" x14ac:dyDescent="0.4">
      <c r="A202" s="140"/>
      <c r="B202" s="158" t="str">
        <f>IFERROR(VLOOKUP(A202,'1. Applicant Roster'!A:C,2,FALSE)&amp;", "&amp;LEFT(VLOOKUP(A202,'1. Applicant Roster'!A:C,3,FALSE),1)&amp;".","Enter valid WISEid")</f>
        <v>Enter valid WISEid</v>
      </c>
      <c r="C202" s="142"/>
      <c r="D202" s="143"/>
      <c r="E202" s="138" t="str">
        <f>IF(C202="Program",IFERROR(INDEX('3. Programs'!B:B,MATCH(D202,'3. Programs'!A:A,0)),"Enter valid program ID"),"")</f>
        <v/>
      </c>
      <c r="F202" s="289" t="str">
        <f>IF(C202="Program",IFERROR(INDEX('3. Programs'!L:L,MATCH(D202,'3. Programs'!A:A,0)),""),"")</f>
        <v/>
      </c>
      <c r="G202" s="97"/>
      <c r="H202" s="82"/>
      <c r="I202" s="291" t="str">
        <f>IFERROR(IF(C202="Program",(IF(OR(F202="Days",F202="Caseload"),1,G202)*H202)/(IF(OR(F202="Days",F202="Caseload"),1,INDEX('3. Programs'!N:N,MATCH(D202,'3. Programs'!A:A,0)))*INDEX('3. Programs'!O:O,MATCH(D202,'3. Programs'!A:A,0))),""),0)</f>
        <v/>
      </c>
      <c r="J202" s="20" t="str">
        <f>IFERROR(IF($C202="Program",ROUNDDOWN(SUMIF('3. Programs'!$A:$A,$D202,'3. Programs'!Q:Q),2)*IFERROR(INDEX('3. Programs'!$O:$O,MATCH($D202,'3. Programs'!$A:$A,0)),0)*$I202,""),0)</f>
        <v/>
      </c>
      <c r="K202" s="15" t="str">
        <f>IFERROR(IF($C202="Program",ROUNDDOWN(SUMIF('3. Programs'!$A:$A,$D202,'3. Programs'!R:R),2)*IFERROR(INDEX('3. Programs'!$O:$O,MATCH($D202,'3. Programs'!$A:$A,0)),0)*$I202,""),0)</f>
        <v/>
      </c>
      <c r="L202" s="15" t="str">
        <f>IFERROR(IF($C202="Program",ROUNDDOWN(SUMIF('3. Programs'!$A:$A,$D202,'3. Programs'!S:S),2)*IFERROR(INDEX('3. Programs'!$O:$O,MATCH($D202,'3. Programs'!$A:$A,0)),0)*$I202,""),0)</f>
        <v/>
      </c>
      <c r="M202" s="17" t="str">
        <f t="shared" si="20"/>
        <v/>
      </c>
      <c r="N202" s="122"/>
      <c r="O202" s="123"/>
      <c r="P202" s="169"/>
      <c r="Q202" s="245"/>
      <c r="R202" s="124"/>
      <c r="S202" s="125"/>
      <c r="T202" s="125"/>
      <c r="U202" s="126"/>
      <c r="V202" s="19" t="str">
        <f t="shared" ref="V202:V265" si="25">IF($C202="Child-Specific",SUM(R202:U202),"")</f>
        <v/>
      </c>
      <c r="W202" s="15" t="str">
        <f t="shared" si="21"/>
        <v/>
      </c>
      <c r="X202" s="16" t="str">
        <f t="shared" si="22"/>
        <v/>
      </c>
      <c r="Y202" s="16" t="str">
        <f t="shared" si="23"/>
        <v/>
      </c>
      <c r="Z202" s="16" t="str">
        <f t="shared" si="24"/>
        <v/>
      </c>
    </row>
    <row r="203" spans="1:26" x14ac:dyDescent="0.4">
      <c r="A203" s="140"/>
      <c r="B203" s="158" t="str">
        <f>IFERROR(VLOOKUP(A203,'1. Applicant Roster'!A:C,2,FALSE)&amp;", "&amp;LEFT(VLOOKUP(A203,'1. Applicant Roster'!A:C,3,FALSE),1)&amp;".","Enter valid WISEid")</f>
        <v>Enter valid WISEid</v>
      </c>
      <c r="C203" s="142"/>
      <c r="D203" s="143"/>
      <c r="E203" s="138" t="str">
        <f>IF(C203="Program",IFERROR(INDEX('3. Programs'!B:B,MATCH(D203,'3. Programs'!A:A,0)),"Enter valid program ID"),"")</f>
        <v/>
      </c>
      <c r="F203" s="289" t="str">
        <f>IF(C203="Program",IFERROR(INDEX('3. Programs'!L:L,MATCH(D203,'3. Programs'!A:A,0)),""),"")</f>
        <v/>
      </c>
      <c r="G203" s="97"/>
      <c r="H203" s="82"/>
      <c r="I203" s="291" t="str">
        <f>IFERROR(IF(C203="Program",(IF(OR(F203="Days",F203="Caseload"),1,G203)*H203)/(IF(OR(F203="Days",F203="Caseload"),1,INDEX('3. Programs'!N:N,MATCH(D203,'3. Programs'!A:A,0)))*INDEX('3. Programs'!O:O,MATCH(D203,'3. Programs'!A:A,0))),""),0)</f>
        <v/>
      </c>
      <c r="J203" s="20" t="str">
        <f>IFERROR(IF($C203="Program",ROUNDDOWN(SUMIF('3. Programs'!$A:$A,$D203,'3. Programs'!Q:Q),2)*IFERROR(INDEX('3. Programs'!$O:$O,MATCH($D203,'3. Programs'!$A:$A,0)),0)*$I203,""),0)</f>
        <v/>
      </c>
      <c r="K203" s="15" t="str">
        <f>IFERROR(IF($C203="Program",ROUNDDOWN(SUMIF('3. Programs'!$A:$A,$D203,'3. Programs'!R:R),2)*IFERROR(INDEX('3. Programs'!$O:$O,MATCH($D203,'3. Programs'!$A:$A,0)),0)*$I203,""),0)</f>
        <v/>
      </c>
      <c r="L203" s="15" t="str">
        <f>IFERROR(IF($C203="Program",ROUNDDOWN(SUMIF('3. Programs'!$A:$A,$D203,'3. Programs'!S:S),2)*IFERROR(INDEX('3. Programs'!$O:$O,MATCH($D203,'3. Programs'!$A:$A,0)),0)*$I203,""),0)</f>
        <v/>
      </c>
      <c r="M203" s="17" t="str">
        <f t="shared" ref="M203:M266" si="26">IF($C203="Program",SUM(J203:L203),"")</f>
        <v/>
      </c>
      <c r="N203" s="122"/>
      <c r="O203" s="123"/>
      <c r="P203" s="169"/>
      <c r="Q203" s="245"/>
      <c r="R203" s="124"/>
      <c r="S203" s="125"/>
      <c r="T203" s="125"/>
      <c r="U203" s="126"/>
      <c r="V203" s="19" t="str">
        <f t="shared" si="25"/>
        <v/>
      </c>
      <c r="W203" s="15" t="str">
        <f t="shared" si="21"/>
        <v/>
      </c>
      <c r="X203" s="16" t="str">
        <f t="shared" si="22"/>
        <v/>
      </c>
      <c r="Y203" s="16" t="str">
        <f t="shared" si="23"/>
        <v/>
      </c>
      <c r="Z203" s="16" t="str">
        <f t="shared" si="24"/>
        <v/>
      </c>
    </row>
    <row r="204" spans="1:26" x14ac:dyDescent="0.4">
      <c r="A204" s="140"/>
      <c r="B204" s="158" t="str">
        <f>IFERROR(VLOOKUP(A204,'1. Applicant Roster'!A:C,2,FALSE)&amp;", "&amp;LEFT(VLOOKUP(A204,'1. Applicant Roster'!A:C,3,FALSE),1)&amp;".","Enter valid WISEid")</f>
        <v>Enter valid WISEid</v>
      </c>
      <c r="C204" s="142"/>
      <c r="D204" s="143"/>
      <c r="E204" s="138" t="str">
        <f>IF(C204="Program",IFERROR(INDEX('3. Programs'!B:B,MATCH(D204,'3. Programs'!A:A,0)),"Enter valid program ID"),"")</f>
        <v/>
      </c>
      <c r="F204" s="289" t="str">
        <f>IF(C204="Program",IFERROR(INDEX('3. Programs'!L:L,MATCH(D204,'3. Programs'!A:A,0)),""),"")</f>
        <v/>
      </c>
      <c r="G204" s="97"/>
      <c r="H204" s="82"/>
      <c r="I204" s="291" t="str">
        <f>IFERROR(IF(C204="Program",(IF(OR(F204="Days",F204="Caseload"),1,G204)*H204)/(IF(OR(F204="Days",F204="Caseload"),1,INDEX('3. Programs'!N:N,MATCH(D204,'3. Programs'!A:A,0)))*INDEX('3. Programs'!O:O,MATCH(D204,'3. Programs'!A:A,0))),""),0)</f>
        <v/>
      </c>
      <c r="J204" s="20" t="str">
        <f>IFERROR(IF($C204="Program",ROUNDDOWN(SUMIF('3. Programs'!$A:$A,$D204,'3. Programs'!Q:Q),2)*IFERROR(INDEX('3. Programs'!$O:$O,MATCH($D204,'3. Programs'!$A:$A,0)),0)*$I204,""),0)</f>
        <v/>
      </c>
      <c r="K204" s="15" t="str">
        <f>IFERROR(IF($C204="Program",ROUNDDOWN(SUMIF('3. Programs'!$A:$A,$D204,'3. Programs'!R:R),2)*IFERROR(INDEX('3. Programs'!$O:$O,MATCH($D204,'3. Programs'!$A:$A,0)),0)*$I204,""),0)</f>
        <v/>
      </c>
      <c r="L204" s="15" t="str">
        <f>IFERROR(IF($C204="Program",ROUNDDOWN(SUMIF('3. Programs'!$A:$A,$D204,'3. Programs'!S:S),2)*IFERROR(INDEX('3. Programs'!$O:$O,MATCH($D204,'3. Programs'!$A:$A,0)),0)*$I204,""),0)</f>
        <v/>
      </c>
      <c r="M204" s="17" t="str">
        <f t="shared" si="26"/>
        <v/>
      </c>
      <c r="N204" s="122"/>
      <c r="O204" s="123"/>
      <c r="P204" s="169"/>
      <c r="Q204" s="245"/>
      <c r="R204" s="124"/>
      <c r="S204" s="125"/>
      <c r="T204" s="125"/>
      <c r="U204" s="126"/>
      <c r="V204" s="19" t="str">
        <f t="shared" si="25"/>
        <v/>
      </c>
      <c r="W204" s="15" t="str">
        <f t="shared" si="21"/>
        <v/>
      </c>
      <c r="X204" s="16" t="str">
        <f t="shared" si="22"/>
        <v/>
      </c>
      <c r="Y204" s="16" t="str">
        <f t="shared" si="23"/>
        <v/>
      </c>
      <c r="Z204" s="16" t="str">
        <f t="shared" si="24"/>
        <v/>
      </c>
    </row>
    <row r="205" spans="1:26" x14ac:dyDescent="0.4">
      <c r="A205" s="140"/>
      <c r="B205" s="158" t="str">
        <f>IFERROR(VLOOKUP(A205,'1. Applicant Roster'!A:C,2,FALSE)&amp;", "&amp;LEFT(VLOOKUP(A205,'1. Applicant Roster'!A:C,3,FALSE),1)&amp;".","Enter valid WISEid")</f>
        <v>Enter valid WISEid</v>
      </c>
      <c r="C205" s="142"/>
      <c r="D205" s="143"/>
      <c r="E205" s="138" t="str">
        <f>IF(C205="Program",IFERROR(INDEX('3. Programs'!B:B,MATCH(D205,'3. Programs'!A:A,0)),"Enter valid program ID"),"")</f>
        <v/>
      </c>
      <c r="F205" s="289" t="str">
        <f>IF(C205="Program",IFERROR(INDEX('3. Programs'!L:L,MATCH(D205,'3. Programs'!A:A,0)),""),"")</f>
        <v/>
      </c>
      <c r="G205" s="97"/>
      <c r="H205" s="82"/>
      <c r="I205" s="291" t="str">
        <f>IFERROR(IF(C205="Program",(IF(OR(F205="Days",F205="Caseload"),1,G205)*H205)/(IF(OR(F205="Days",F205="Caseload"),1,INDEX('3. Programs'!N:N,MATCH(D205,'3. Programs'!A:A,0)))*INDEX('3. Programs'!O:O,MATCH(D205,'3. Programs'!A:A,0))),""),0)</f>
        <v/>
      </c>
      <c r="J205" s="20" t="str">
        <f>IFERROR(IF($C205="Program",ROUNDDOWN(SUMIF('3. Programs'!$A:$A,$D205,'3. Programs'!Q:Q),2)*IFERROR(INDEX('3. Programs'!$O:$O,MATCH($D205,'3. Programs'!$A:$A,0)),0)*$I205,""),0)</f>
        <v/>
      </c>
      <c r="K205" s="15" t="str">
        <f>IFERROR(IF($C205="Program",ROUNDDOWN(SUMIF('3. Programs'!$A:$A,$D205,'3. Programs'!R:R),2)*IFERROR(INDEX('3. Programs'!$O:$O,MATCH($D205,'3. Programs'!$A:$A,0)),0)*$I205,""),0)</f>
        <v/>
      </c>
      <c r="L205" s="15" t="str">
        <f>IFERROR(IF($C205="Program",ROUNDDOWN(SUMIF('3. Programs'!$A:$A,$D205,'3. Programs'!S:S),2)*IFERROR(INDEX('3. Programs'!$O:$O,MATCH($D205,'3. Programs'!$A:$A,0)),0)*$I205,""),0)</f>
        <v/>
      </c>
      <c r="M205" s="17" t="str">
        <f t="shared" si="26"/>
        <v/>
      </c>
      <c r="N205" s="122"/>
      <c r="O205" s="123"/>
      <c r="P205" s="169"/>
      <c r="Q205" s="245"/>
      <c r="R205" s="124"/>
      <c r="S205" s="125"/>
      <c r="T205" s="125"/>
      <c r="U205" s="126"/>
      <c r="V205" s="19" t="str">
        <f t="shared" si="25"/>
        <v/>
      </c>
      <c r="W205" s="15" t="str">
        <f t="shared" si="21"/>
        <v/>
      </c>
      <c r="X205" s="16" t="str">
        <f t="shared" si="22"/>
        <v/>
      </c>
      <c r="Y205" s="16" t="str">
        <f t="shared" si="23"/>
        <v/>
      </c>
      <c r="Z205" s="16" t="str">
        <f t="shared" si="24"/>
        <v/>
      </c>
    </row>
    <row r="206" spans="1:26" x14ac:dyDescent="0.4">
      <c r="A206" s="140"/>
      <c r="B206" s="158" t="str">
        <f>IFERROR(VLOOKUP(A206,'1. Applicant Roster'!A:C,2,FALSE)&amp;", "&amp;LEFT(VLOOKUP(A206,'1. Applicant Roster'!A:C,3,FALSE),1)&amp;".","Enter valid WISEid")</f>
        <v>Enter valid WISEid</v>
      </c>
      <c r="C206" s="142"/>
      <c r="D206" s="143"/>
      <c r="E206" s="138" t="str">
        <f>IF(C206="Program",IFERROR(INDEX('3. Programs'!B:B,MATCH(D206,'3. Programs'!A:A,0)),"Enter valid program ID"),"")</f>
        <v/>
      </c>
      <c r="F206" s="289" t="str">
        <f>IF(C206="Program",IFERROR(INDEX('3. Programs'!L:L,MATCH(D206,'3. Programs'!A:A,0)),""),"")</f>
        <v/>
      </c>
      <c r="G206" s="97"/>
      <c r="H206" s="82"/>
      <c r="I206" s="291" t="str">
        <f>IFERROR(IF(C206="Program",(IF(OR(F206="Days",F206="Caseload"),1,G206)*H206)/(IF(OR(F206="Days",F206="Caseload"),1,INDEX('3. Programs'!N:N,MATCH(D206,'3. Programs'!A:A,0)))*INDEX('3. Programs'!O:O,MATCH(D206,'3. Programs'!A:A,0))),""),0)</f>
        <v/>
      </c>
      <c r="J206" s="20" t="str">
        <f>IFERROR(IF($C206="Program",ROUNDDOWN(SUMIF('3. Programs'!$A:$A,$D206,'3. Programs'!Q:Q),2)*IFERROR(INDEX('3. Programs'!$O:$O,MATCH($D206,'3. Programs'!$A:$A,0)),0)*$I206,""),0)</f>
        <v/>
      </c>
      <c r="K206" s="15" t="str">
        <f>IFERROR(IF($C206="Program",ROUNDDOWN(SUMIF('3. Programs'!$A:$A,$D206,'3. Programs'!R:R),2)*IFERROR(INDEX('3. Programs'!$O:$O,MATCH($D206,'3. Programs'!$A:$A,0)),0)*$I206,""),0)</f>
        <v/>
      </c>
      <c r="L206" s="15" t="str">
        <f>IFERROR(IF($C206="Program",ROUNDDOWN(SUMIF('3. Programs'!$A:$A,$D206,'3. Programs'!S:S),2)*IFERROR(INDEX('3. Programs'!$O:$O,MATCH($D206,'3. Programs'!$A:$A,0)),0)*$I206,""),0)</f>
        <v/>
      </c>
      <c r="M206" s="17" t="str">
        <f t="shared" si="26"/>
        <v/>
      </c>
      <c r="N206" s="122"/>
      <c r="O206" s="123"/>
      <c r="P206" s="169"/>
      <c r="Q206" s="245"/>
      <c r="R206" s="124"/>
      <c r="S206" s="125"/>
      <c r="T206" s="125"/>
      <c r="U206" s="126"/>
      <c r="V206" s="19" t="str">
        <f t="shared" si="25"/>
        <v/>
      </c>
      <c r="W206" s="15" t="str">
        <f t="shared" si="21"/>
        <v/>
      </c>
      <c r="X206" s="16" t="str">
        <f t="shared" si="22"/>
        <v/>
      </c>
      <c r="Y206" s="16" t="str">
        <f t="shared" si="23"/>
        <v/>
      </c>
      <c r="Z206" s="16" t="str">
        <f t="shared" si="24"/>
        <v/>
      </c>
    </row>
    <row r="207" spans="1:26" x14ac:dyDescent="0.4">
      <c r="A207" s="140"/>
      <c r="B207" s="158" t="str">
        <f>IFERROR(VLOOKUP(A207,'1. Applicant Roster'!A:C,2,FALSE)&amp;", "&amp;LEFT(VLOOKUP(A207,'1. Applicant Roster'!A:C,3,FALSE),1)&amp;".","Enter valid WISEid")</f>
        <v>Enter valid WISEid</v>
      </c>
      <c r="C207" s="142"/>
      <c r="D207" s="143"/>
      <c r="E207" s="138" t="str">
        <f>IF(C207="Program",IFERROR(INDEX('3. Programs'!B:B,MATCH(D207,'3. Programs'!A:A,0)),"Enter valid program ID"),"")</f>
        <v/>
      </c>
      <c r="F207" s="289" t="str">
        <f>IF(C207="Program",IFERROR(INDEX('3. Programs'!L:L,MATCH(D207,'3. Programs'!A:A,0)),""),"")</f>
        <v/>
      </c>
      <c r="G207" s="97"/>
      <c r="H207" s="82"/>
      <c r="I207" s="291" t="str">
        <f>IFERROR(IF(C207="Program",(IF(OR(F207="Days",F207="Caseload"),1,G207)*H207)/(IF(OR(F207="Days",F207="Caseload"),1,INDEX('3. Programs'!N:N,MATCH(D207,'3. Programs'!A:A,0)))*INDEX('3. Programs'!O:O,MATCH(D207,'3. Programs'!A:A,0))),""),0)</f>
        <v/>
      </c>
      <c r="J207" s="20" t="str">
        <f>IFERROR(IF($C207="Program",ROUNDDOWN(SUMIF('3. Programs'!$A:$A,$D207,'3. Programs'!Q:Q),2)*IFERROR(INDEX('3. Programs'!$O:$O,MATCH($D207,'3. Programs'!$A:$A,0)),0)*$I207,""),0)</f>
        <v/>
      </c>
      <c r="K207" s="15" t="str">
        <f>IFERROR(IF($C207="Program",ROUNDDOWN(SUMIF('3. Programs'!$A:$A,$D207,'3. Programs'!R:R),2)*IFERROR(INDEX('3. Programs'!$O:$O,MATCH($D207,'3. Programs'!$A:$A,0)),0)*$I207,""),0)</f>
        <v/>
      </c>
      <c r="L207" s="15" t="str">
        <f>IFERROR(IF($C207="Program",ROUNDDOWN(SUMIF('3. Programs'!$A:$A,$D207,'3. Programs'!S:S),2)*IFERROR(INDEX('3. Programs'!$O:$O,MATCH($D207,'3. Programs'!$A:$A,0)),0)*$I207,""),0)</f>
        <v/>
      </c>
      <c r="M207" s="17" t="str">
        <f t="shared" si="26"/>
        <v/>
      </c>
      <c r="N207" s="122"/>
      <c r="O207" s="123"/>
      <c r="P207" s="169"/>
      <c r="Q207" s="245"/>
      <c r="R207" s="124"/>
      <c r="S207" s="125"/>
      <c r="T207" s="125"/>
      <c r="U207" s="126"/>
      <c r="V207" s="19" t="str">
        <f t="shared" si="25"/>
        <v/>
      </c>
      <c r="W207" s="15" t="str">
        <f t="shared" si="21"/>
        <v/>
      </c>
      <c r="X207" s="16" t="str">
        <f t="shared" si="22"/>
        <v/>
      </c>
      <c r="Y207" s="16" t="str">
        <f t="shared" si="23"/>
        <v/>
      </c>
      <c r="Z207" s="16" t="str">
        <f t="shared" si="24"/>
        <v/>
      </c>
    </row>
    <row r="208" spans="1:26" x14ac:dyDescent="0.4">
      <c r="A208" s="140"/>
      <c r="B208" s="158" t="str">
        <f>IFERROR(VLOOKUP(A208,'1. Applicant Roster'!A:C,2,FALSE)&amp;", "&amp;LEFT(VLOOKUP(A208,'1. Applicant Roster'!A:C,3,FALSE),1)&amp;".","Enter valid WISEid")</f>
        <v>Enter valid WISEid</v>
      </c>
      <c r="C208" s="142"/>
      <c r="D208" s="143"/>
      <c r="E208" s="138" t="str">
        <f>IF(C208="Program",IFERROR(INDEX('3. Programs'!B:B,MATCH(D208,'3. Programs'!A:A,0)),"Enter valid program ID"),"")</f>
        <v/>
      </c>
      <c r="F208" s="289" t="str">
        <f>IF(C208="Program",IFERROR(INDEX('3. Programs'!L:L,MATCH(D208,'3. Programs'!A:A,0)),""),"")</f>
        <v/>
      </c>
      <c r="G208" s="97"/>
      <c r="H208" s="82"/>
      <c r="I208" s="291" t="str">
        <f>IFERROR(IF(C208="Program",(IF(OR(F208="Days",F208="Caseload"),1,G208)*H208)/(IF(OR(F208="Days",F208="Caseload"),1,INDEX('3. Programs'!N:N,MATCH(D208,'3. Programs'!A:A,0)))*INDEX('3. Programs'!O:O,MATCH(D208,'3. Programs'!A:A,0))),""),0)</f>
        <v/>
      </c>
      <c r="J208" s="20" t="str">
        <f>IFERROR(IF($C208="Program",ROUNDDOWN(SUMIF('3. Programs'!$A:$A,$D208,'3. Programs'!Q:Q),2)*IFERROR(INDEX('3. Programs'!$O:$O,MATCH($D208,'3. Programs'!$A:$A,0)),0)*$I208,""),0)</f>
        <v/>
      </c>
      <c r="K208" s="15" t="str">
        <f>IFERROR(IF($C208="Program",ROUNDDOWN(SUMIF('3. Programs'!$A:$A,$D208,'3. Programs'!R:R),2)*IFERROR(INDEX('3. Programs'!$O:$O,MATCH($D208,'3. Programs'!$A:$A,0)),0)*$I208,""),0)</f>
        <v/>
      </c>
      <c r="L208" s="15" t="str">
        <f>IFERROR(IF($C208="Program",ROUNDDOWN(SUMIF('3. Programs'!$A:$A,$D208,'3. Programs'!S:S),2)*IFERROR(INDEX('3. Programs'!$O:$O,MATCH($D208,'3. Programs'!$A:$A,0)),0)*$I208,""),0)</f>
        <v/>
      </c>
      <c r="M208" s="17" t="str">
        <f t="shared" si="26"/>
        <v/>
      </c>
      <c r="N208" s="122"/>
      <c r="O208" s="123"/>
      <c r="P208" s="169"/>
      <c r="Q208" s="245"/>
      <c r="R208" s="124"/>
      <c r="S208" s="125"/>
      <c r="T208" s="125"/>
      <c r="U208" s="126"/>
      <c r="V208" s="19" t="str">
        <f t="shared" si="25"/>
        <v/>
      </c>
      <c r="W208" s="15" t="str">
        <f t="shared" si="21"/>
        <v/>
      </c>
      <c r="X208" s="16" t="str">
        <f t="shared" si="22"/>
        <v/>
      </c>
      <c r="Y208" s="16" t="str">
        <f t="shared" si="23"/>
        <v/>
      </c>
      <c r="Z208" s="16" t="str">
        <f t="shared" si="24"/>
        <v/>
      </c>
    </row>
    <row r="209" spans="1:26" x14ac:dyDescent="0.4">
      <c r="A209" s="140"/>
      <c r="B209" s="158" t="str">
        <f>IFERROR(VLOOKUP(A209,'1. Applicant Roster'!A:C,2,FALSE)&amp;", "&amp;LEFT(VLOOKUP(A209,'1. Applicant Roster'!A:C,3,FALSE),1)&amp;".","Enter valid WISEid")</f>
        <v>Enter valid WISEid</v>
      </c>
      <c r="C209" s="142"/>
      <c r="D209" s="143"/>
      <c r="E209" s="138" t="str">
        <f>IF(C209="Program",IFERROR(INDEX('3. Programs'!B:B,MATCH(D209,'3. Programs'!A:A,0)),"Enter valid program ID"),"")</f>
        <v/>
      </c>
      <c r="F209" s="289" t="str">
        <f>IF(C209="Program",IFERROR(INDEX('3. Programs'!L:L,MATCH(D209,'3. Programs'!A:A,0)),""),"")</f>
        <v/>
      </c>
      <c r="G209" s="97"/>
      <c r="H209" s="82"/>
      <c r="I209" s="291" t="str">
        <f>IFERROR(IF(C209="Program",(IF(OR(F209="Days",F209="Caseload"),1,G209)*H209)/(IF(OR(F209="Days",F209="Caseload"),1,INDEX('3. Programs'!N:N,MATCH(D209,'3. Programs'!A:A,0)))*INDEX('3. Programs'!O:O,MATCH(D209,'3. Programs'!A:A,0))),""),0)</f>
        <v/>
      </c>
      <c r="J209" s="20" t="str">
        <f>IFERROR(IF($C209="Program",ROUNDDOWN(SUMIF('3. Programs'!$A:$A,$D209,'3. Programs'!Q:Q),2)*IFERROR(INDEX('3. Programs'!$O:$O,MATCH($D209,'3. Programs'!$A:$A,0)),0)*$I209,""),0)</f>
        <v/>
      </c>
      <c r="K209" s="15" t="str">
        <f>IFERROR(IF($C209="Program",ROUNDDOWN(SUMIF('3. Programs'!$A:$A,$D209,'3. Programs'!R:R),2)*IFERROR(INDEX('3. Programs'!$O:$O,MATCH($D209,'3. Programs'!$A:$A,0)),0)*$I209,""),0)</f>
        <v/>
      </c>
      <c r="L209" s="15" t="str">
        <f>IFERROR(IF($C209="Program",ROUNDDOWN(SUMIF('3. Programs'!$A:$A,$D209,'3. Programs'!S:S),2)*IFERROR(INDEX('3. Programs'!$O:$O,MATCH($D209,'3. Programs'!$A:$A,0)),0)*$I209,""),0)</f>
        <v/>
      </c>
      <c r="M209" s="17" t="str">
        <f t="shared" si="26"/>
        <v/>
      </c>
      <c r="N209" s="122"/>
      <c r="O209" s="123"/>
      <c r="P209" s="169"/>
      <c r="Q209" s="245"/>
      <c r="R209" s="124"/>
      <c r="S209" s="125"/>
      <c r="T209" s="125"/>
      <c r="U209" s="126"/>
      <c r="V209" s="19" t="str">
        <f t="shared" si="25"/>
        <v/>
      </c>
      <c r="W209" s="15" t="str">
        <f t="shared" si="21"/>
        <v/>
      </c>
      <c r="X209" s="16" t="str">
        <f t="shared" si="22"/>
        <v/>
      </c>
      <c r="Y209" s="16" t="str">
        <f t="shared" si="23"/>
        <v/>
      </c>
      <c r="Z209" s="16" t="str">
        <f t="shared" si="24"/>
        <v/>
      </c>
    </row>
    <row r="210" spans="1:26" x14ac:dyDescent="0.4">
      <c r="A210" s="140"/>
      <c r="B210" s="158" t="str">
        <f>IFERROR(VLOOKUP(A210,'1. Applicant Roster'!A:C,2,FALSE)&amp;", "&amp;LEFT(VLOOKUP(A210,'1. Applicant Roster'!A:C,3,FALSE),1)&amp;".","Enter valid WISEid")</f>
        <v>Enter valid WISEid</v>
      </c>
      <c r="C210" s="142"/>
      <c r="D210" s="143"/>
      <c r="E210" s="138" t="str">
        <f>IF(C210="Program",IFERROR(INDEX('3. Programs'!B:B,MATCH(D210,'3. Programs'!A:A,0)),"Enter valid program ID"),"")</f>
        <v/>
      </c>
      <c r="F210" s="289" t="str">
        <f>IF(C210="Program",IFERROR(INDEX('3. Programs'!L:L,MATCH(D210,'3. Programs'!A:A,0)),""),"")</f>
        <v/>
      </c>
      <c r="G210" s="97"/>
      <c r="H210" s="82"/>
      <c r="I210" s="291" t="str">
        <f>IFERROR(IF(C210="Program",(IF(OR(F210="Days",F210="Caseload"),1,G210)*H210)/(IF(OR(F210="Days",F210="Caseload"),1,INDEX('3. Programs'!N:N,MATCH(D210,'3. Programs'!A:A,0)))*INDEX('3. Programs'!O:O,MATCH(D210,'3. Programs'!A:A,0))),""),0)</f>
        <v/>
      </c>
      <c r="J210" s="20" t="str">
        <f>IFERROR(IF($C210="Program",ROUNDDOWN(SUMIF('3. Programs'!$A:$A,$D210,'3. Programs'!Q:Q),2)*IFERROR(INDEX('3. Programs'!$O:$O,MATCH($D210,'3. Programs'!$A:$A,0)),0)*$I210,""),0)</f>
        <v/>
      </c>
      <c r="K210" s="15" t="str">
        <f>IFERROR(IF($C210="Program",ROUNDDOWN(SUMIF('3. Programs'!$A:$A,$D210,'3. Programs'!R:R),2)*IFERROR(INDEX('3. Programs'!$O:$O,MATCH($D210,'3. Programs'!$A:$A,0)),0)*$I210,""),0)</f>
        <v/>
      </c>
      <c r="L210" s="15" t="str">
        <f>IFERROR(IF($C210="Program",ROUNDDOWN(SUMIF('3. Programs'!$A:$A,$D210,'3. Programs'!S:S),2)*IFERROR(INDEX('3. Programs'!$O:$O,MATCH($D210,'3. Programs'!$A:$A,0)),0)*$I210,""),0)</f>
        <v/>
      </c>
      <c r="M210" s="17" t="str">
        <f t="shared" si="26"/>
        <v/>
      </c>
      <c r="N210" s="122"/>
      <c r="O210" s="123"/>
      <c r="P210" s="169"/>
      <c r="Q210" s="245"/>
      <c r="R210" s="124"/>
      <c r="S210" s="125"/>
      <c r="T210" s="125"/>
      <c r="U210" s="126"/>
      <c r="V210" s="19" t="str">
        <f t="shared" si="25"/>
        <v/>
      </c>
      <c r="W210" s="15" t="str">
        <f t="shared" si="21"/>
        <v/>
      </c>
      <c r="X210" s="16" t="str">
        <f t="shared" si="22"/>
        <v/>
      </c>
      <c r="Y210" s="16" t="str">
        <f t="shared" si="23"/>
        <v/>
      </c>
      <c r="Z210" s="16" t="str">
        <f t="shared" si="24"/>
        <v/>
      </c>
    </row>
    <row r="211" spans="1:26" x14ac:dyDescent="0.4">
      <c r="A211" s="140"/>
      <c r="B211" s="158" t="str">
        <f>IFERROR(VLOOKUP(A211,'1. Applicant Roster'!A:C,2,FALSE)&amp;", "&amp;LEFT(VLOOKUP(A211,'1. Applicant Roster'!A:C,3,FALSE),1)&amp;".","Enter valid WISEid")</f>
        <v>Enter valid WISEid</v>
      </c>
      <c r="C211" s="142"/>
      <c r="D211" s="143"/>
      <c r="E211" s="138" t="str">
        <f>IF(C211="Program",IFERROR(INDEX('3. Programs'!B:B,MATCH(D211,'3. Programs'!A:A,0)),"Enter valid program ID"),"")</f>
        <v/>
      </c>
      <c r="F211" s="289" t="str">
        <f>IF(C211="Program",IFERROR(INDEX('3. Programs'!L:L,MATCH(D211,'3. Programs'!A:A,0)),""),"")</f>
        <v/>
      </c>
      <c r="G211" s="97"/>
      <c r="H211" s="82"/>
      <c r="I211" s="291" t="str">
        <f>IFERROR(IF(C211="Program",(IF(OR(F211="Days",F211="Caseload"),1,G211)*H211)/(IF(OR(F211="Days",F211="Caseload"),1,INDEX('3. Programs'!N:N,MATCH(D211,'3. Programs'!A:A,0)))*INDEX('3. Programs'!O:O,MATCH(D211,'3. Programs'!A:A,0))),""),0)</f>
        <v/>
      </c>
      <c r="J211" s="20" t="str">
        <f>IFERROR(IF($C211="Program",ROUNDDOWN(SUMIF('3. Programs'!$A:$A,$D211,'3. Programs'!Q:Q),2)*IFERROR(INDEX('3. Programs'!$O:$O,MATCH($D211,'3. Programs'!$A:$A,0)),0)*$I211,""),0)</f>
        <v/>
      </c>
      <c r="K211" s="15" t="str">
        <f>IFERROR(IF($C211="Program",ROUNDDOWN(SUMIF('3. Programs'!$A:$A,$D211,'3. Programs'!R:R),2)*IFERROR(INDEX('3. Programs'!$O:$O,MATCH($D211,'3. Programs'!$A:$A,0)),0)*$I211,""),0)</f>
        <v/>
      </c>
      <c r="L211" s="15" t="str">
        <f>IFERROR(IF($C211="Program",ROUNDDOWN(SUMIF('3. Programs'!$A:$A,$D211,'3. Programs'!S:S),2)*IFERROR(INDEX('3. Programs'!$O:$O,MATCH($D211,'3. Programs'!$A:$A,0)),0)*$I211,""),0)</f>
        <v/>
      </c>
      <c r="M211" s="17" t="str">
        <f t="shared" si="26"/>
        <v/>
      </c>
      <c r="N211" s="122"/>
      <c r="O211" s="123"/>
      <c r="P211" s="169"/>
      <c r="Q211" s="245"/>
      <c r="R211" s="124"/>
      <c r="S211" s="125"/>
      <c r="T211" s="125"/>
      <c r="U211" s="126"/>
      <c r="V211" s="19" t="str">
        <f t="shared" si="25"/>
        <v/>
      </c>
      <c r="W211" s="15" t="str">
        <f t="shared" si="21"/>
        <v/>
      </c>
      <c r="X211" s="16" t="str">
        <f t="shared" si="22"/>
        <v/>
      </c>
      <c r="Y211" s="16" t="str">
        <f t="shared" si="23"/>
        <v/>
      </c>
      <c r="Z211" s="16" t="str">
        <f t="shared" si="24"/>
        <v/>
      </c>
    </row>
    <row r="212" spans="1:26" x14ac:dyDescent="0.4">
      <c r="A212" s="140"/>
      <c r="B212" s="158" t="str">
        <f>IFERROR(VLOOKUP(A212,'1. Applicant Roster'!A:C,2,FALSE)&amp;", "&amp;LEFT(VLOOKUP(A212,'1. Applicant Roster'!A:C,3,FALSE),1)&amp;".","Enter valid WISEid")</f>
        <v>Enter valid WISEid</v>
      </c>
      <c r="C212" s="142"/>
      <c r="D212" s="143"/>
      <c r="E212" s="138" t="str">
        <f>IF(C212="Program",IFERROR(INDEX('3. Programs'!B:B,MATCH(D212,'3. Programs'!A:A,0)),"Enter valid program ID"),"")</f>
        <v/>
      </c>
      <c r="F212" s="289" t="str">
        <f>IF(C212="Program",IFERROR(INDEX('3. Programs'!L:L,MATCH(D212,'3. Programs'!A:A,0)),""),"")</f>
        <v/>
      </c>
      <c r="G212" s="97"/>
      <c r="H212" s="82"/>
      <c r="I212" s="291" t="str">
        <f>IFERROR(IF(C212="Program",(IF(OR(F212="Days",F212="Caseload"),1,G212)*H212)/(IF(OR(F212="Days",F212="Caseload"),1,INDEX('3. Programs'!N:N,MATCH(D212,'3. Programs'!A:A,0)))*INDEX('3. Programs'!O:O,MATCH(D212,'3. Programs'!A:A,0))),""),0)</f>
        <v/>
      </c>
      <c r="J212" s="20" t="str">
        <f>IFERROR(IF($C212="Program",ROUNDDOWN(SUMIF('3. Programs'!$A:$A,$D212,'3. Programs'!Q:Q),2)*IFERROR(INDEX('3. Programs'!$O:$O,MATCH($D212,'3. Programs'!$A:$A,0)),0)*$I212,""),0)</f>
        <v/>
      </c>
      <c r="K212" s="15" t="str">
        <f>IFERROR(IF($C212="Program",ROUNDDOWN(SUMIF('3. Programs'!$A:$A,$D212,'3. Programs'!R:R),2)*IFERROR(INDEX('3. Programs'!$O:$O,MATCH($D212,'3. Programs'!$A:$A,0)),0)*$I212,""),0)</f>
        <v/>
      </c>
      <c r="L212" s="15" t="str">
        <f>IFERROR(IF($C212="Program",ROUNDDOWN(SUMIF('3. Programs'!$A:$A,$D212,'3. Programs'!S:S),2)*IFERROR(INDEX('3. Programs'!$O:$O,MATCH($D212,'3. Programs'!$A:$A,0)),0)*$I212,""),0)</f>
        <v/>
      </c>
      <c r="M212" s="17" t="str">
        <f t="shared" si="26"/>
        <v/>
      </c>
      <c r="N212" s="122"/>
      <c r="O212" s="123"/>
      <c r="P212" s="169"/>
      <c r="Q212" s="245"/>
      <c r="R212" s="124"/>
      <c r="S212" s="125"/>
      <c r="T212" s="125"/>
      <c r="U212" s="126"/>
      <c r="V212" s="19" t="str">
        <f t="shared" si="25"/>
        <v/>
      </c>
      <c r="W212" s="15" t="str">
        <f t="shared" si="21"/>
        <v/>
      </c>
      <c r="X212" s="16" t="str">
        <f t="shared" si="22"/>
        <v/>
      </c>
      <c r="Y212" s="16" t="str">
        <f t="shared" si="23"/>
        <v/>
      </c>
      <c r="Z212" s="16" t="str">
        <f t="shared" si="24"/>
        <v/>
      </c>
    </row>
    <row r="213" spans="1:26" x14ac:dyDescent="0.4">
      <c r="A213" s="140"/>
      <c r="B213" s="158" t="str">
        <f>IFERROR(VLOOKUP(A213,'1. Applicant Roster'!A:C,2,FALSE)&amp;", "&amp;LEFT(VLOOKUP(A213,'1. Applicant Roster'!A:C,3,FALSE),1)&amp;".","Enter valid WISEid")</f>
        <v>Enter valid WISEid</v>
      </c>
      <c r="C213" s="142"/>
      <c r="D213" s="143"/>
      <c r="E213" s="138" t="str">
        <f>IF(C213="Program",IFERROR(INDEX('3. Programs'!B:B,MATCH(D213,'3. Programs'!A:A,0)),"Enter valid program ID"),"")</f>
        <v/>
      </c>
      <c r="F213" s="289" t="str">
        <f>IF(C213="Program",IFERROR(INDEX('3. Programs'!L:L,MATCH(D213,'3. Programs'!A:A,0)),""),"")</f>
        <v/>
      </c>
      <c r="G213" s="97"/>
      <c r="H213" s="82"/>
      <c r="I213" s="291" t="str">
        <f>IFERROR(IF(C213="Program",(IF(OR(F213="Days",F213="Caseload"),1,G213)*H213)/(IF(OR(F213="Days",F213="Caseload"),1,INDEX('3. Programs'!N:N,MATCH(D213,'3. Programs'!A:A,0)))*INDEX('3. Programs'!O:O,MATCH(D213,'3. Programs'!A:A,0))),""),0)</f>
        <v/>
      </c>
      <c r="J213" s="20" t="str">
        <f>IFERROR(IF($C213="Program",ROUNDDOWN(SUMIF('3. Programs'!$A:$A,$D213,'3. Programs'!Q:Q),2)*IFERROR(INDEX('3. Programs'!$O:$O,MATCH($D213,'3. Programs'!$A:$A,0)),0)*$I213,""),0)</f>
        <v/>
      </c>
      <c r="K213" s="15" t="str">
        <f>IFERROR(IF($C213="Program",ROUNDDOWN(SUMIF('3. Programs'!$A:$A,$D213,'3. Programs'!R:R),2)*IFERROR(INDEX('3. Programs'!$O:$O,MATCH($D213,'3. Programs'!$A:$A,0)),0)*$I213,""),0)</f>
        <v/>
      </c>
      <c r="L213" s="15" t="str">
        <f>IFERROR(IF($C213="Program",ROUNDDOWN(SUMIF('3. Programs'!$A:$A,$D213,'3. Programs'!S:S),2)*IFERROR(INDEX('3. Programs'!$O:$O,MATCH($D213,'3. Programs'!$A:$A,0)),0)*$I213,""),0)</f>
        <v/>
      </c>
      <c r="M213" s="17" t="str">
        <f t="shared" si="26"/>
        <v/>
      </c>
      <c r="N213" s="122"/>
      <c r="O213" s="123"/>
      <c r="P213" s="169"/>
      <c r="Q213" s="245"/>
      <c r="R213" s="124"/>
      <c r="S213" s="125"/>
      <c r="T213" s="125"/>
      <c r="U213" s="126"/>
      <c r="V213" s="19" t="str">
        <f t="shared" si="25"/>
        <v/>
      </c>
      <c r="W213" s="15" t="str">
        <f t="shared" si="21"/>
        <v/>
      </c>
      <c r="X213" s="16" t="str">
        <f t="shared" si="22"/>
        <v/>
      </c>
      <c r="Y213" s="16" t="str">
        <f t="shared" si="23"/>
        <v/>
      </c>
      <c r="Z213" s="16" t="str">
        <f t="shared" si="24"/>
        <v/>
      </c>
    </row>
    <row r="214" spans="1:26" x14ac:dyDescent="0.4">
      <c r="A214" s="140"/>
      <c r="B214" s="158" t="str">
        <f>IFERROR(VLOOKUP(A214,'1. Applicant Roster'!A:C,2,FALSE)&amp;", "&amp;LEFT(VLOOKUP(A214,'1. Applicant Roster'!A:C,3,FALSE),1)&amp;".","Enter valid WISEid")</f>
        <v>Enter valid WISEid</v>
      </c>
      <c r="C214" s="142"/>
      <c r="D214" s="143"/>
      <c r="E214" s="138" t="str">
        <f>IF(C214="Program",IFERROR(INDEX('3. Programs'!B:B,MATCH(D214,'3. Programs'!A:A,0)),"Enter valid program ID"),"")</f>
        <v/>
      </c>
      <c r="F214" s="289" t="str">
        <f>IF(C214="Program",IFERROR(INDEX('3. Programs'!L:L,MATCH(D214,'3. Programs'!A:A,0)),""),"")</f>
        <v/>
      </c>
      <c r="G214" s="97"/>
      <c r="H214" s="82"/>
      <c r="I214" s="291" t="str">
        <f>IFERROR(IF(C214="Program",(IF(OR(F214="Days",F214="Caseload"),1,G214)*H214)/(IF(OR(F214="Days",F214="Caseload"),1,INDEX('3. Programs'!N:N,MATCH(D214,'3. Programs'!A:A,0)))*INDEX('3. Programs'!O:O,MATCH(D214,'3. Programs'!A:A,0))),""),0)</f>
        <v/>
      </c>
      <c r="J214" s="20" t="str">
        <f>IFERROR(IF($C214="Program",ROUNDDOWN(SUMIF('3. Programs'!$A:$A,$D214,'3. Programs'!Q:Q),2)*IFERROR(INDEX('3. Programs'!$O:$O,MATCH($D214,'3. Programs'!$A:$A,0)),0)*$I214,""),0)</f>
        <v/>
      </c>
      <c r="K214" s="15" t="str">
        <f>IFERROR(IF($C214="Program",ROUNDDOWN(SUMIF('3. Programs'!$A:$A,$D214,'3. Programs'!R:R),2)*IFERROR(INDEX('3. Programs'!$O:$O,MATCH($D214,'3. Programs'!$A:$A,0)),0)*$I214,""),0)</f>
        <v/>
      </c>
      <c r="L214" s="15" t="str">
        <f>IFERROR(IF($C214="Program",ROUNDDOWN(SUMIF('3. Programs'!$A:$A,$D214,'3. Programs'!S:S),2)*IFERROR(INDEX('3. Programs'!$O:$O,MATCH($D214,'3. Programs'!$A:$A,0)),0)*$I214,""),0)</f>
        <v/>
      </c>
      <c r="M214" s="17" t="str">
        <f t="shared" si="26"/>
        <v/>
      </c>
      <c r="N214" s="122"/>
      <c r="O214" s="123"/>
      <c r="P214" s="169"/>
      <c r="Q214" s="245"/>
      <c r="R214" s="124"/>
      <c r="S214" s="125"/>
      <c r="T214" s="125"/>
      <c r="U214" s="126"/>
      <c r="V214" s="19" t="str">
        <f t="shared" si="25"/>
        <v/>
      </c>
      <c r="W214" s="15" t="str">
        <f t="shared" si="21"/>
        <v/>
      </c>
      <c r="X214" s="16" t="str">
        <f t="shared" si="22"/>
        <v/>
      </c>
      <c r="Y214" s="16" t="str">
        <f t="shared" si="23"/>
        <v/>
      </c>
      <c r="Z214" s="16" t="str">
        <f t="shared" si="24"/>
        <v/>
      </c>
    </row>
    <row r="215" spans="1:26" x14ac:dyDescent="0.4">
      <c r="A215" s="140"/>
      <c r="B215" s="158" t="str">
        <f>IFERROR(VLOOKUP(A215,'1. Applicant Roster'!A:C,2,FALSE)&amp;", "&amp;LEFT(VLOOKUP(A215,'1. Applicant Roster'!A:C,3,FALSE),1)&amp;".","Enter valid WISEid")</f>
        <v>Enter valid WISEid</v>
      </c>
      <c r="C215" s="142"/>
      <c r="D215" s="143"/>
      <c r="E215" s="138" t="str">
        <f>IF(C215="Program",IFERROR(INDEX('3. Programs'!B:B,MATCH(D215,'3. Programs'!A:A,0)),"Enter valid program ID"),"")</f>
        <v/>
      </c>
      <c r="F215" s="289" t="str">
        <f>IF(C215="Program",IFERROR(INDEX('3. Programs'!L:L,MATCH(D215,'3. Programs'!A:A,0)),""),"")</f>
        <v/>
      </c>
      <c r="G215" s="97"/>
      <c r="H215" s="82"/>
      <c r="I215" s="291" t="str">
        <f>IFERROR(IF(C215="Program",(IF(OR(F215="Days",F215="Caseload"),1,G215)*H215)/(IF(OR(F215="Days",F215="Caseload"),1,INDEX('3. Programs'!N:N,MATCH(D215,'3. Programs'!A:A,0)))*INDEX('3. Programs'!O:O,MATCH(D215,'3. Programs'!A:A,0))),""),0)</f>
        <v/>
      </c>
      <c r="J215" s="20" t="str">
        <f>IFERROR(IF($C215="Program",ROUNDDOWN(SUMIF('3. Programs'!$A:$A,$D215,'3. Programs'!Q:Q),2)*IFERROR(INDEX('3. Programs'!$O:$O,MATCH($D215,'3. Programs'!$A:$A,0)),0)*$I215,""),0)</f>
        <v/>
      </c>
      <c r="K215" s="15" t="str">
        <f>IFERROR(IF($C215="Program",ROUNDDOWN(SUMIF('3. Programs'!$A:$A,$D215,'3. Programs'!R:R),2)*IFERROR(INDEX('3. Programs'!$O:$O,MATCH($D215,'3. Programs'!$A:$A,0)),0)*$I215,""),0)</f>
        <v/>
      </c>
      <c r="L215" s="15" t="str">
        <f>IFERROR(IF($C215="Program",ROUNDDOWN(SUMIF('3. Programs'!$A:$A,$D215,'3. Programs'!S:S),2)*IFERROR(INDEX('3. Programs'!$O:$O,MATCH($D215,'3. Programs'!$A:$A,0)),0)*$I215,""),0)</f>
        <v/>
      </c>
      <c r="M215" s="17" t="str">
        <f t="shared" si="26"/>
        <v/>
      </c>
      <c r="N215" s="122"/>
      <c r="O215" s="123"/>
      <c r="P215" s="169"/>
      <c r="Q215" s="245"/>
      <c r="R215" s="124"/>
      <c r="S215" s="125"/>
      <c r="T215" s="125"/>
      <c r="U215" s="126"/>
      <c r="V215" s="19" t="str">
        <f t="shared" si="25"/>
        <v/>
      </c>
      <c r="W215" s="15" t="str">
        <f t="shared" si="21"/>
        <v/>
      </c>
      <c r="X215" s="16" t="str">
        <f t="shared" si="22"/>
        <v/>
      </c>
      <c r="Y215" s="16" t="str">
        <f t="shared" si="23"/>
        <v/>
      </c>
      <c r="Z215" s="16" t="str">
        <f t="shared" si="24"/>
        <v/>
      </c>
    </row>
    <row r="216" spans="1:26" x14ac:dyDescent="0.4">
      <c r="A216" s="140"/>
      <c r="B216" s="158" t="str">
        <f>IFERROR(VLOOKUP(A216,'1. Applicant Roster'!A:C,2,FALSE)&amp;", "&amp;LEFT(VLOOKUP(A216,'1. Applicant Roster'!A:C,3,FALSE),1)&amp;".","Enter valid WISEid")</f>
        <v>Enter valid WISEid</v>
      </c>
      <c r="C216" s="142"/>
      <c r="D216" s="143"/>
      <c r="E216" s="138" t="str">
        <f>IF(C216="Program",IFERROR(INDEX('3. Programs'!B:B,MATCH(D216,'3. Programs'!A:A,0)),"Enter valid program ID"),"")</f>
        <v/>
      </c>
      <c r="F216" s="289" t="str">
        <f>IF(C216="Program",IFERROR(INDEX('3. Programs'!L:L,MATCH(D216,'3. Programs'!A:A,0)),""),"")</f>
        <v/>
      </c>
      <c r="G216" s="97"/>
      <c r="H216" s="82"/>
      <c r="I216" s="291" t="str">
        <f>IFERROR(IF(C216="Program",(IF(OR(F216="Days",F216="Caseload"),1,G216)*H216)/(IF(OR(F216="Days",F216="Caseload"),1,INDEX('3. Programs'!N:N,MATCH(D216,'3. Programs'!A:A,0)))*INDEX('3. Programs'!O:O,MATCH(D216,'3. Programs'!A:A,0))),""),0)</f>
        <v/>
      </c>
      <c r="J216" s="20" t="str">
        <f>IFERROR(IF($C216="Program",ROUNDDOWN(SUMIF('3. Programs'!$A:$A,$D216,'3. Programs'!Q:Q),2)*IFERROR(INDEX('3. Programs'!$O:$O,MATCH($D216,'3. Programs'!$A:$A,0)),0)*$I216,""),0)</f>
        <v/>
      </c>
      <c r="K216" s="15" t="str">
        <f>IFERROR(IF($C216="Program",ROUNDDOWN(SUMIF('3. Programs'!$A:$A,$D216,'3. Programs'!R:R),2)*IFERROR(INDEX('3. Programs'!$O:$O,MATCH($D216,'3. Programs'!$A:$A,0)),0)*$I216,""),0)</f>
        <v/>
      </c>
      <c r="L216" s="15" t="str">
        <f>IFERROR(IF($C216="Program",ROUNDDOWN(SUMIF('3. Programs'!$A:$A,$D216,'3. Programs'!S:S),2)*IFERROR(INDEX('3. Programs'!$O:$O,MATCH($D216,'3. Programs'!$A:$A,0)),0)*$I216,""),0)</f>
        <v/>
      </c>
      <c r="M216" s="17" t="str">
        <f t="shared" si="26"/>
        <v/>
      </c>
      <c r="N216" s="122"/>
      <c r="O216" s="123"/>
      <c r="P216" s="169"/>
      <c r="Q216" s="245"/>
      <c r="R216" s="124"/>
      <c r="S216" s="125"/>
      <c r="T216" s="125"/>
      <c r="U216" s="126"/>
      <c r="V216" s="19" t="str">
        <f t="shared" si="25"/>
        <v/>
      </c>
      <c r="W216" s="15" t="str">
        <f t="shared" si="21"/>
        <v/>
      </c>
      <c r="X216" s="16" t="str">
        <f t="shared" si="22"/>
        <v/>
      </c>
      <c r="Y216" s="16" t="str">
        <f t="shared" si="23"/>
        <v/>
      </c>
      <c r="Z216" s="16" t="str">
        <f t="shared" si="24"/>
        <v/>
      </c>
    </row>
    <row r="217" spans="1:26" x14ac:dyDescent="0.4">
      <c r="A217" s="140"/>
      <c r="B217" s="158" t="str">
        <f>IFERROR(VLOOKUP(A217,'1. Applicant Roster'!A:C,2,FALSE)&amp;", "&amp;LEFT(VLOOKUP(A217,'1. Applicant Roster'!A:C,3,FALSE),1)&amp;".","Enter valid WISEid")</f>
        <v>Enter valid WISEid</v>
      </c>
      <c r="C217" s="142"/>
      <c r="D217" s="143"/>
      <c r="E217" s="138" t="str">
        <f>IF(C217="Program",IFERROR(INDEX('3. Programs'!B:B,MATCH(D217,'3. Programs'!A:A,0)),"Enter valid program ID"),"")</f>
        <v/>
      </c>
      <c r="F217" s="289" t="str">
        <f>IF(C217="Program",IFERROR(INDEX('3. Programs'!L:L,MATCH(D217,'3. Programs'!A:A,0)),""),"")</f>
        <v/>
      </c>
      <c r="G217" s="97"/>
      <c r="H217" s="82"/>
      <c r="I217" s="291" t="str">
        <f>IFERROR(IF(C217="Program",(IF(OR(F217="Days",F217="Caseload"),1,G217)*H217)/(IF(OR(F217="Days",F217="Caseload"),1,INDEX('3. Programs'!N:N,MATCH(D217,'3. Programs'!A:A,0)))*INDEX('3. Programs'!O:O,MATCH(D217,'3. Programs'!A:A,0))),""),0)</f>
        <v/>
      </c>
      <c r="J217" s="20" t="str">
        <f>IFERROR(IF($C217="Program",ROUNDDOWN(SUMIF('3. Programs'!$A:$A,$D217,'3. Programs'!Q:Q),2)*IFERROR(INDEX('3. Programs'!$O:$O,MATCH($D217,'3. Programs'!$A:$A,0)),0)*$I217,""),0)</f>
        <v/>
      </c>
      <c r="K217" s="15" t="str">
        <f>IFERROR(IF($C217="Program",ROUNDDOWN(SUMIF('3. Programs'!$A:$A,$D217,'3. Programs'!R:R),2)*IFERROR(INDEX('3. Programs'!$O:$O,MATCH($D217,'3. Programs'!$A:$A,0)),0)*$I217,""),0)</f>
        <v/>
      </c>
      <c r="L217" s="15" t="str">
        <f>IFERROR(IF($C217="Program",ROUNDDOWN(SUMIF('3. Programs'!$A:$A,$D217,'3. Programs'!S:S),2)*IFERROR(INDEX('3. Programs'!$O:$O,MATCH($D217,'3. Programs'!$A:$A,0)),0)*$I217,""),0)</f>
        <v/>
      </c>
      <c r="M217" s="17" t="str">
        <f t="shared" si="26"/>
        <v/>
      </c>
      <c r="N217" s="122"/>
      <c r="O217" s="123"/>
      <c r="P217" s="169"/>
      <c r="Q217" s="245"/>
      <c r="R217" s="124"/>
      <c r="S217" s="125"/>
      <c r="T217" s="125"/>
      <c r="U217" s="126"/>
      <c r="V217" s="19" t="str">
        <f t="shared" si="25"/>
        <v/>
      </c>
      <c r="W217" s="15" t="str">
        <f t="shared" si="21"/>
        <v/>
      </c>
      <c r="X217" s="16" t="str">
        <f t="shared" si="22"/>
        <v/>
      </c>
      <c r="Y217" s="16" t="str">
        <f t="shared" si="23"/>
        <v/>
      </c>
      <c r="Z217" s="16" t="str">
        <f t="shared" si="24"/>
        <v/>
      </c>
    </row>
    <row r="218" spans="1:26" x14ac:dyDescent="0.4">
      <c r="A218" s="140"/>
      <c r="B218" s="158" t="str">
        <f>IFERROR(VLOOKUP(A218,'1. Applicant Roster'!A:C,2,FALSE)&amp;", "&amp;LEFT(VLOOKUP(A218,'1. Applicant Roster'!A:C,3,FALSE),1)&amp;".","Enter valid WISEid")</f>
        <v>Enter valid WISEid</v>
      </c>
      <c r="C218" s="142"/>
      <c r="D218" s="143"/>
      <c r="E218" s="138" t="str">
        <f>IF(C218="Program",IFERROR(INDEX('3. Programs'!B:B,MATCH(D218,'3. Programs'!A:A,0)),"Enter valid program ID"),"")</f>
        <v/>
      </c>
      <c r="F218" s="289" t="str">
        <f>IF(C218="Program",IFERROR(INDEX('3. Programs'!L:L,MATCH(D218,'3. Programs'!A:A,0)),""),"")</f>
        <v/>
      </c>
      <c r="G218" s="97"/>
      <c r="H218" s="82"/>
      <c r="I218" s="291" t="str">
        <f>IFERROR(IF(C218="Program",(IF(OR(F218="Days",F218="Caseload"),1,G218)*H218)/(IF(OR(F218="Days",F218="Caseload"),1,INDEX('3. Programs'!N:N,MATCH(D218,'3. Programs'!A:A,0)))*INDEX('3. Programs'!O:O,MATCH(D218,'3. Programs'!A:A,0))),""),0)</f>
        <v/>
      </c>
      <c r="J218" s="20" t="str">
        <f>IFERROR(IF($C218="Program",ROUNDDOWN(SUMIF('3. Programs'!$A:$A,$D218,'3. Programs'!Q:Q),2)*IFERROR(INDEX('3. Programs'!$O:$O,MATCH($D218,'3. Programs'!$A:$A,0)),0)*$I218,""),0)</f>
        <v/>
      </c>
      <c r="K218" s="15" t="str">
        <f>IFERROR(IF($C218="Program",ROUNDDOWN(SUMIF('3. Programs'!$A:$A,$D218,'3. Programs'!R:R),2)*IFERROR(INDEX('3. Programs'!$O:$O,MATCH($D218,'3. Programs'!$A:$A,0)),0)*$I218,""),0)</f>
        <v/>
      </c>
      <c r="L218" s="15" t="str">
        <f>IFERROR(IF($C218="Program",ROUNDDOWN(SUMIF('3. Programs'!$A:$A,$D218,'3. Programs'!S:S),2)*IFERROR(INDEX('3. Programs'!$O:$O,MATCH($D218,'3. Programs'!$A:$A,0)),0)*$I218,""),0)</f>
        <v/>
      </c>
      <c r="M218" s="17" t="str">
        <f t="shared" si="26"/>
        <v/>
      </c>
      <c r="N218" s="122"/>
      <c r="O218" s="123"/>
      <c r="P218" s="169"/>
      <c r="Q218" s="245"/>
      <c r="R218" s="124"/>
      <c r="S218" s="125"/>
      <c r="T218" s="125"/>
      <c r="U218" s="126"/>
      <c r="V218" s="19" t="str">
        <f t="shared" si="25"/>
        <v/>
      </c>
      <c r="W218" s="15" t="str">
        <f t="shared" si="21"/>
        <v/>
      </c>
      <c r="X218" s="16" t="str">
        <f t="shared" si="22"/>
        <v/>
      </c>
      <c r="Y218" s="16" t="str">
        <f t="shared" si="23"/>
        <v/>
      </c>
      <c r="Z218" s="16" t="str">
        <f t="shared" si="24"/>
        <v/>
      </c>
    </row>
    <row r="219" spans="1:26" x14ac:dyDescent="0.4">
      <c r="A219" s="140"/>
      <c r="B219" s="158" t="str">
        <f>IFERROR(VLOOKUP(A219,'1. Applicant Roster'!A:C,2,FALSE)&amp;", "&amp;LEFT(VLOOKUP(A219,'1. Applicant Roster'!A:C,3,FALSE),1)&amp;".","Enter valid WISEid")</f>
        <v>Enter valid WISEid</v>
      </c>
      <c r="C219" s="142"/>
      <c r="D219" s="143"/>
      <c r="E219" s="138" t="str">
        <f>IF(C219="Program",IFERROR(INDEX('3. Programs'!B:B,MATCH(D219,'3. Programs'!A:A,0)),"Enter valid program ID"),"")</f>
        <v/>
      </c>
      <c r="F219" s="289" t="str">
        <f>IF(C219="Program",IFERROR(INDEX('3. Programs'!L:L,MATCH(D219,'3. Programs'!A:A,0)),""),"")</f>
        <v/>
      </c>
      <c r="G219" s="97"/>
      <c r="H219" s="82"/>
      <c r="I219" s="291" t="str">
        <f>IFERROR(IF(C219="Program",(IF(OR(F219="Days",F219="Caseload"),1,G219)*H219)/(IF(OR(F219="Days",F219="Caseload"),1,INDEX('3. Programs'!N:N,MATCH(D219,'3. Programs'!A:A,0)))*INDEX('3. Programs'!O:O,MATCH(D219,'3. Programs'!A:A,0))),""),0)</f>
        <v/>
      </c>
      <c r="J219" s="20" t="str">
        <f>IFERROR(IF($C219="Program",ROUNDDOWN(SUMIF('3. Programs'!$A:$A,$D219,'3. Programs'!Q:Q),2)*IFERROR(INDEX('3. Programs'!$O:$O,MATCH($D219,'3. Programs'!$A:$A,0)),0)*$I219,""),0)</f>
        <v/>
      </c>
      <c r="K219" s="15" t="str">
        <f>IFERROR(IF($C219="Program",ROUNDDOWN(SUMIF('3. Programs'!$A:$A,$D219,'3. Programs'!R:R),2)*IFERROR(INDEX('3. Programs'!$O:$O,MATCH($D219,'3. Programs'!$A:$A,0)),0)*$I219,""),0)</f>
        <v/>
      </c>
      <c r="L219" s="15" t="str">
        <f>IFERROR(IF($C219="Program",ROUNDDOWN(SUMIF('3. Programs'!$A:$A,$D219,'3. Programs'!S:S),2)*IFERROR(INDEX('3. Programs'!$O:$O,MATCH($D219,'3. Programs'!$A:$A,0)),0)*$I219,""),0)</f>
        <v/>
      </c>
      <c r="M219" s="17" t="str">
        <f t="shared" si="26"/>
        <v/>
      </c>
      <c r="N219" s="122"/>
      <c r="O219" s="123"/>
      <c r="P219" s="169"/>
      <c r="Q219" s="245"/>
      <c r="R219" s="124"/>
      <c r="S219" s="125"/>
      <c r="T219" s="125"/>
      <c r="U219" s="126"/>
      <c r="V219" s="19" t="str">
        <f t="shared" si="25"/>
        <v/>
      </c>
      <c r="W219" s="15" t="str">
        <f t="shared" si="21"/>
        <v/>
      </c>
      <c r="X219" s="16" t="str">
        <f t="shared" si="22"/>
        <v/>
      </c>
      <c r="Y219" s="16" t="str">
        <f t="shared" si="23"/>
        <v/>
      </c>
      <c r="Z219" s="16" t="str">
        <f t="shared" si="24"/>
        <v/>
      </c>
    </row>
    <row r="220" spans="1:26" x14ac:dyDescent="0.4">
      <c r="A220" s="140"/>
      <c r="B220" s="158" t="str">
        <f>IFERROR(VLOOKUP(A220,'1. Applicant Roster'!A:C,2,FALSE)&amp;", "&amp;LEFT(VLOOKUP(A220,'1. Applicant Roster'!A:C,3,FALSE),1)&amp;".","Enter valid WISEid")</f>
        <v>Enter valid WISEid</v>
      </c>
      <c r="C220" s="142"/>
      <c r="D220" s="143"/>
      <c r="E220" s="138" t="str">
        <f>IF(C220="Program",IFERROR(INDEX('3. Programs'!B:B,MATCH(D220,'3. Programs'!A:A,0)),"Enter valid program ID"),"")</f>
        <v/>
      </c>
      <c r="F220" s="289" t="str">
        <f>IF(C220="Program",IFERROR(INDEX('3. Programs'!L:L,MATCH(D220,'3. Programs'!A:A,0)),""),"")</f>
        <v/>
      </c>
      <c r="G220" s="97"/>
      <c r="H220" s="82"/>
      <c r="I220" s="291" t="str">
        <f>IFERROR(IF(C220="Program",(IF(OR(F220="Days",F220="Caseload"),1,G220)*H220)/(IF(OR(F220="Days",F220="Caseload"),1,INDEX('3. Programs'!N:N,MATCH(D220,'3. Programs'!A:A,0)))*INDEX('3. Programs'!O:O,MATCH(D220,'3. Programs'!A:A,0))),""),0)</f>
        <v/>
      </c>
      <c r="J220" s="20" t="str">
        <f>IFERROR(IF($C220="Program",ROUNDDOWN(SUMIF('3. Programs'!$A:$A,$D220,'3. Programs'!Q:Q),2)*IFERROR(INDEX('3. Programs'!$O:$O,MATCH($D220,'3. Programs'!$A:$A,0)),0)*$I220,""),0)</f>
        <v/>
      </c>
      <c r="K220" s="15" t="str">
        <f>IFERROR(IF($C220="Program",ROUNDDOWN(SUMIF('3. Programs'!$A:$A,$D220,'3. Programs'!R:R),2)*IFERROR(INDEX('3. Programs'!$O:$O,MATCH($D220,'3. Programs'!$A:$A,0)),0)*$I220,""),0)</f>
        <v/>
      </c>
      <c r="L220" s="15" t="str">
        <f>IFERROR(IF($C220="Program",ROUNDDOWN(SUMIF('3. Programs'!$A:$A,$D220,'3. Programs'!S:S),2)*IFERROR(INDEX('3. Programs'!$O:$O,MATCH($D220,'3. Programs'!$A:$A,0)),0)*$I220,""),0)</f>
        <v/>
      </c>
      <c r="M220" s="17" t="str">
        <f t="shared" si="26"/>
        <v/>
      </c>
      <c r="N220" s="122"/>
      <c r="O220" s="123"/>
      <c r="P220" s="169"/>
      <c r="Q220" s="245"/>
      <c r="R220" s="124"/>
      <c r="S220" s="125"/>
      <c r="T220" s="125"/>
      <c r="U220" s="126"/>
      <c r="V220" s="19" t="str">
        <f t="shared" si="25"/>
        <v/>
      </c>
      <c r="W220" s="15" t="str">
        <f t="shared" si="21"/>
        <v/>
      </c>
      <c r="X220" s="16" t="str">
        <f t="shared" si="22"/>
        <v/>
      </c>
      <c r="Y220" s="16" t="str">
        <f t="shared" si="23"/>
        <v/>
      </c>
      <c r="Z220" s="16" t="str">
        <f t="shared" si="24"/>
        <v/>
      </c>
    </row>
    <row r="221" spans="1:26" x14ac:dyDescent="0.4">
      <c r="A221" s="140"/>
      <c r="B221" s="158" t="str">
        <f>IFERROR(VLOOKUP(A221,'1. Applicant Roster'!A:C,2,FALSE)&amp;", "&amp;LEFT(VLOOKUP(A221,'1. Applicant Roster'!A:C,3,FALSE),1)&amp;".","Enter valid WISEid")</f>
        <v>Enter valid WISEid</v>
      </c>
      <c r="C221" s="142"/>
      <c r="D221" s="143"/>
      <c r="E221" s="138" t="str">
        <f>IF(C221="Program",IFERROR(INDEX('3. Programs'!B:B,MATCH(D221,'3. Programs'!A:A,0)),"Enter valid program ID"),"")</f>
        <v/>
      </c>
      <c r="F221" s="289" t="str">
        <f>IF(C221="Program",IFERROR(INDEX('3. Programs'!L:L,MATCH(D221,'3. Programs'!A:A,0)),""),"")</f>
        <v/>
      </c>
      <c r="G221" s="97"/>
      <c r="H221" s="82"/>
      <c r="I221" s="291" t="str">
        <f>IFERROR(IF(C221="Program",(IF(OR(F221="Days",F221="Caseload"),1,G221)*H221)/(IF(OR(F221="Days",F221="Caseload"),1,INDEX('3. Programs'!N:N,MATCH(D221,'3. Programs'!A:A,0)))*INDEX('3. Programs'!O:O,MATCH(D221,'3. Programs'!A:A,0))),""),0)</f>
        <v/>
      </c>
      <c r="J221" s="20" t="str">
        <f>IFERROR(IF($C221="Program",ROUNDDOWN(SUMIF('3. Programs'!$A:$A,$D221,'3. Programs'!Q:Q),2)*IFERROR(INDEX('3. Programs'!$O:$O,MATCH($D221,'3. Programs'!$A:$A,0)),0)*$I221,""),0)</f>
        <v/>
      </c>
      <c r="K221" s="15" t="str">
        <f>IFERROR(IF($C221="Program",ROUNDDOWN(SUMIF('3. Programs'!$A:$A,$D221,'3. Programs'!R:R),2)*IFERROR(INDEX('3. Programs'!$O:$O,MATCH($D221,'3. Programs'!$A:$A,0)),0)*$I221,""),0)</f>
        <v/>
      </c>
      <c r="L221" s="15" t="str">
        <f>IFERROR(IF($C221="Program",ROUNDDOWN(SUMIF('3. Programs'!$A:$A,$D221,'3. Programs'!S:S),2)*IFERROR(INDEX('3. Programs'!$O:$O,MATCH($D221,'3. Programs'!$A:$A,0)),0)*$I221,""),0)</f>
        <v/>
      </c>
      <c r="M221" s="17" t="str">
        <f t="shared" si="26"/>
        <v/>
      </c>
      <c r="N221" s="122"/>
      <c r="O221" s="123"/>
      <c r="P221" s="169"/>
      <c r="Q221" s="245"/>
      <c r="R221" s="124"/>
      <c r="S221" s="125"/>
      <c r="T221" s="125"/>
      <c r="U221" s="126"/>
      <c r="V221" s="19" t="str">
        <f t="shared" si="25"/>
        <v/>
      </c>
      <c r="W221" s="15" t="str">
        <f t="shared" si="21"/>
        <v/>
      </c>
      <c r="X221" s="16" t="str">
        <f t="shared" si="22"/>
        <v/>
      </c>
      <c r="Y221" s="16" t="str">
        <f t="shared" si="23"/>
        <v/>
      </c>
      <c r="Z221" s="16" t="str">
        <f t="shared" si="24"/>
        <v/>
      </c>
    </row>
    <row r="222" spans="1:26" x14ac:dyDescent="0.4">
      <c r="A222" s="140"/>
      <c r="B222" s="158" t="str">
        <f>IFERROR(VLOOKUP(A222,'1. Applicant Roster'!A:C,2,FALSE)&amp;", "&amp;LEFT(VLOOKUP(A222,'1. Applicant Roster'!A:C,3,FALSE),1)&amp;".","Enter valid WISEid")</f>
        <v>Enter valid WISEid</v>
      </c>
      <c r="C222" s="142"/>
      <c r="D222" s="143"/>
      <c r="E222" s="138" t="str">
        <f>IF(C222="Program",IFERROR(INDEX('3. Programs'!B:B,MATCH(D222,'3. Programs'!A:A,0)),"Enter valid program ID"),"")</f>
        <v/>
      </c>
      <c r="F222" s="289" t="str">
        <f>IF(C222="Program",IFERROR(INDEX('3. Programs'!L:L,MATCH(D222,'3. Programs'!A:A,0)),""),"")</f>
        <v/>
      </c>
      <c r="G222" s="97"/>
      <c r="H222" s="82"/>
      <c r="I222" s="291" t="str">
        <f>IFERROR(IF(C222="Program",(IF(OR(F222="Days",F222="Caseload"),1,G222)*H222)/(IF(OR(F222="Days",F222="Caseload"),1,INDEX('3. Programs'!N:N,MATCH(D222,'3. Programs'!A:A,0)))*INDEX('3. Programs'!O:O,MATCH(D222,'3. Programs'!A:A,0))),""),0)</f>
        <v/>
      </c>
      <c r="J222" s="20" t="str">
        <f>IFERROR(IF($C222="Program",ROUNDDOWN(SUMIF('3. Programs'!$A:$A,$D222,'3. Programs'!Q:Q),2)*IFERROR(INDEX('3. Programs'!$O:$O,MATCH($D222,'3. Programs'!$A:$A,0)),0)*$I222,""),0)</f>
        <v/>
      </c>
      <c r="K222" s="15" t="str">
        <f>IFERROR(IF($C222="Program",ROUNDDOWN(SUMIF('3. Programs'!$A:$A,$D222,'3. Programs'!R:R),2)*IFERROR(INDEX('3. Programs'!$O:$O,MATCH($D222,'3. Programs'!$A:$A,0)),0)*$I222,""),0)</f>
        <v/>
      </c>
      <c r="L222" s="15" t="str">
        <f>IFERROR(IF($C222="Program",ROUNDDOWN(SUMIF('3. Programs'!$A:$A,$D222,'3. Programs'!S:S),2)*IFERROR(INDEX('3. Programs'!$O:$O,MATCH($D222,'3. Programs'!$A:$A,0)),0)*$I222,""),0)</f>
        <v/>
      </c>
      <c r="M222" s="17" t="str">
        <f t="shared" si="26"/>
        <v/>
      </c>
      <c r="N222" s="122"/>
      <c r="O222" s="123"/>
      <c r="P222" s="169"/>
      <c r="Q222" s="245"/>
      <c r="R222" s="124"/>
      <c r="S222" s="125"/>
      <c r="T222" s="125"/>
      <c r="U222" s="126"/>
      <c r="V222" s="19" t="str">
        <f t="shared" si="25"/>
        <v/>
      </c>
      <c r="W222" s="15" t="str">
        <f t="shared" si="21"/>
        <v/>
      </c>
      <c r="X222" s="16" t="str">
        <f t="shared" si="22"/>
        <v/>
      </c>
      <c r="Y222" s="16" t="str">
        <f t="shared" si="23"/>
        <v/>
      </c>
      <c r="Z222" s="16" t="str">
        <f t="shared" si="24"/>
        <v/>
      </c>
    </row>
    <row r="223" spans="1:26" x14ac:dyDescent="0.4">
      <c r="A223" s="140"/>
      <c r="B223" s="158" t="str">
        <f>IFERROR(VLOOKUP(A223,'1. Applicant Roster'!A:C,2,FALSE)&amp;", "&amp;LEFT(VLOOKUP(A223,'1. Applicant Roster'!A:C,3,FALSE),1)&amp;".","Enter valid WISEid")</f>
        <v>Enter valid WISEid</v>
      </c>
      <c r="C223" s="142"/>
      <c r="D223" s="143"/>
      <c r="E223" s="138" t="str">
        <f>IF(C223="Program",IFERROR(INDEX('3. Programs'!B:B,MATCH(D223,'3. Programs'!A:A,0)),"Enter valid program ID"),"")</f>
        <v/>
      </c>
      <c r="F223" s="289" t="str">
        <f>IF(C223="Program",IFERROR(INDEX('3. Programs'!L:L,MATCH(D223,'3. Programs'!A:A,0)),""),"")</f>
        <v/>
      </c>
      <c r="G223" s="97"/>
      <c r="H223" s="82"/>
      <c r="I223" s="291" t="str">
        <f>IFERROR(IF(C223="Program",(IF(OR(F223="Days",F223="Caseload"),1,G223)*H223)/(IF(OR(F223="Days",F223="Caseload"),1,INDEX('3. Programs'!N:N,MATCH(D223,'3. Programs'!A:A,0)))*INDEX('3. Programs'!O:O,MATCH(D223,'3. Programs'!A:A,0))),""),0)</f>
        <v/>
      </c>
      <c r="J223" s="20" t="str">
        <f>IFERROR(IF($C223="Program",ROUNDDOWN(SUMIF('3. Programs'!$A:$A,$D223,'3. Programs'!Q:Q),2)*IFERROR(INDEX('3. Programs'!$O:$O,MATCH($D223,'3. Programs'!$A:$A,0)),0)*$I223,""),0)</f>
        <v/>
      </c>
      <c r="K223" s="15" t="str">
        <f>IFERROR(IF($C223="Program",ROUNDDOWN(SUMIF('3. Programs'!$A:$A,$D223,'3. Programs'!R:R),2)*IFERROR(INDEX('3. Programs'!$O:$O,MATCH($D223,'3. Programs'!$A:$A,0)),0)*$I223,""),0)</f>
        <v/>
      </c>
      <c r="L223" s="15" t="str">
        <f>IFERROR(IF($C223="Program",ROUNDDOWN(SUMIF('3. Programs'!$A:$A,$D223,'3. Programs'!S:S),2)*IFERROR(INDEX('3. Programs'!$O:$O,MATCH($D223,'3. Programs'!$A:$A,0)),0)*$I223,""),0)</f>
        <v/>
      </c>
      <c r="M223" s="17" t="str">
        <f t="shared" si="26"/>
        <v/>
      </c>
      <c r="N223" s="122"/>
      <c r="O223" s="123"/>
      <c r="P223" s="169"/>
      <c r="Q223" s="245"/>
      <c r="R223" s="124"/>
      <c r="S223" s="125"/>
      <c r="T223" s="125"/>
      <c r="U223" s="126"/>
      <c r="V223" s="19" t="str">
        <f t="shared" si="25"/>
        <v/>
      </c>
      <c r="W223" s="15" t="str">
        <f t="shared" si="21"/>
        <v/>
      </c>
      <c r="X223" s="16" t="str">
        <f t="shared" si="22"/>
        <v/>
      </c>
      <c r="Y223" s="16" t="str">
        <f t="shared" si="23"/>
        <v/>
      </c>
      <c r="Z223" s="16" t="str">
        <f t="shared" si="24"/>
        <v/>
      </c>
    </row>
    <row r="224" spans="1:26" x14ac:dyDescent="0.4">
      <c r="A224" s="140"/>
      <c r="B224" s="158" t="str">
        <f>IFERROR(VLOOKUP(A224,'1. Applicant Roster'!A:C,2,FALSE)&amp;", "&amp;LEFT(VLOOKUP(A224,'1. Applicant Roster'!A:C,3,FALSE),1)&amp;".","Enter valid WISEid")</f>
        <v>Enter valid WISEid</v>
      </c>
      <c r="C224" s="142"/>
      <c r="D224" s="143"/>
      <c r="E224" s="138" t="str">
        <f>IF(C224="Program",IFERROR(INDEX('3. Programs'!B:B,MATCH(D224,'3. Programs'!A:A,0)),"Enter valid program ID"),"")</f>
        <v/>
      </c>
      <c r="F224" s="289" t="str">
        <f>IF(C224="Program",IFERROR(INDEX('3. Programs'!L:L,MATCH(D224,'3. Programs'!A:A,0)),""),"")</f>
        <v/>
      </c>
      <c r="G224" s="97"/>
      <c r="H224" s="82"/>
      <c r="I224" s="291" t="str">
        <f>IFERROR(IF(C224="Program",(IF(OR(F224="Days",F224="Caseload"),1,G224)*H224)/(IF(OR(F224="Days",F224="Caseload"),1,INDEX('3. Programs'!N:N,MATCH(D224,'3. Programs'!A:A,0)))*INDEX('3. Programs'!O:O,MATCH(D224,'3. Programs'!A:A,0))),""),0)</f>
        <v/>
      </c>
      <c r="J224" s="20" t="str">
        <f>IFERROR(IF($C224="Program",ROUNDDOWN(SUMIF('3. Programs'!$A:$A,$D224,'3. Programs'!Q:Q),2)*IFERROR(INDEX('3. Programs'!$O:$O,MATCH($D224,'3. Programs'!$A:$A,0)),0)*$I224,""),0)</f>
        <v/>
      </c>
      <c r="K224" s="15" t="str">
        <f>IFERROR(IF($C224="Program",ROUNDDOWN(SUMIF('3. Programs'!$A:$A,$D224,'3. Programs'!R:R),2)*IFERROR(INDEX('3. Programs'!$O:$O,MATCH($D224,'3. Programs'!$A:$A,0)),0)*$I224,""),0)</f>
        <v/>
      </c>
      <c r="L224" s="15" t="str">
        <f>IFERROR(IF($C224="Program",ROUNDDOWN(SUMIF('3. Programs'!$A:$A,$D224,'3. Programs'!S:S),2)*IFERROR(INDEX('3. Programs'!$O:$O,MATCH($D224,'3. Programs'!$A:$A,0)),0)*$I224,""),0)</f>
        <v/>
      </c>
      <c r="M224" s="17" t="str">
        <f t="shared" si="26"/>
        <v/>
      </c>
      <c r="N224" s="122"/>
      <c r="O224" s="123"/>
      <c r="P224" s="169"/>
      <c r="Q224" s="245"/>
      <c r="R224" s="124"/>
      <c r="S224" s="125"/>
      <c r="T224" s="125"/>
      <c r="U224" s="126"/>
      <c r="V224" s="19" t="str">
        <f t="shared" si="25"/>
        <v/>
      </c>
      <c r="W224" s="15" t="str">
        <f t="shared" si="21"/>
        <v/>
      </c>
      <c r="X224" s="16" t="str">
        <f t="shared" si="22"/>
        <v/>
      </c>
      <c r="Y224" s="16" t="str">
        <f t="shared" si="23"/>
        <v/>
      </c>
      <c r="Z224" s="16" t="str">
        <f t="shared" si="24"/>
        <v/>
      </c>
    </row>
    <row r="225" spans="1:26" x14ac:dyDescent="0.4">
      <c r="A225" s="140"/>
      <c r="B225" s="158" t="str">
        <f>IFERROR(VLOOKUP(A225,'1. Applicant Roster'!A:C,2,FALSE)&amp;", "&amp;LEFT(VLOOKUP(A225,'1. Applicant Roster'!A:C,3,FALSE),1)&amp;".","Enter valid WISEid")</f>
        <v>Enter valid WISEid</v>
      </c>
      <c r="C225" s="142"/>
      <c r="D225" s="143"/>
      <c r="E225" s="138" t="str">
        <f>IF(C225="Program",IFERROR(INDEX('3. Programs'!B:B,MATCH(D225,'3. Programs'!A:A,0)),"Enter valid program ID"),"")</f>
        <v/>
      </c>
      <c r="F225" s="289" t="str">
        <f>IF(C225="Program",IFERROR(INDEX('3. Programs'!L:L,MATCH(D225,'3. Programs'!A:A,0)),""),"")</f>
        <v/>
      </c>
      <c r="G225" s="97"/>
      <c r="H225" s="82"/>
      <c r="I225" s="291" t="str">
        <f>IFERROR(IF(C225="Program",(IF(OR(F225="Days",F225="Caseload"),1,G225)*H225)/(IF(OR(F225="Days",F225="Caseload"),1,INDEX('3. Programs'!N:N,MATCH(D225,'3. Programs'!A:A,0)))*INDEX('3. Programs'!O:O,MATCH(D225,'3. Programs'!A:A,0))),""),0)</f>
        <v/>
      </c>
      <c r="J225" s="20" t="str">
        <f>IFERROR(IF($C225="Program",ROUNDDOWN(SUMIF('3. Programs'!$A:$A,$D225,'3. Programs'!Q:Q),2)*IFERROR(INDEX('3. Programs'!$O:$O,MATCH($D225,'3. Programs'!$A:$A,0)),0)*$I225,""),0)</f>
        <v/>
      </c>
      <c r="K225" s="15" t="str">
        <f>IFERROR(IF($C225="Program",ROUNDDOWN(SUMIF('3. Programs'!$A:$A,$D225,'3. Programs'!R:R),2)*IFERROR(INDEX('3. Programs'!$O:$O,MATCH($D225,'3. Programs'!$A:$A,0)),0)*$I225,""),0)</f>
        <v/>
      </c>
      <c r="L225" s="15" t="str">
        <f>IFERROR(IF($C225="Program",ROUNDDOWN(SUMIF('3. Programs'!$A:$A,$D225,'3. Programs'!S:S),2)*IFERROR(INDEX('3. Programs'!$O:$O,MATCH($D225,'3. Programs'!$A:$A,0)),0)*$I225,""),0)</f>
        <v/>
      </c>
      <c r="M225" s="17" t="str">
        <f t="shared" si="26"/>
        <v/>
      </c>
      <c r="N225" s="122"/>
      <c r="O225" s="123"/>
      <c r="P225" s="169"/>
      <c r="Q225" s="245"/>
      <c r="R225" s="124"/>
      <c r="S225" s="125"/>
      <c r="T225" s="125"/>
      <c r="U225" s="126"/>
      <c r="V225" s="19" t="str">
        <f t="shared" si="25"/>
        <v/>
      </c>
      <c r="W225" s="15" t="str">
        <f t="shared" si="21"/>
        <v/>
      </c>
      <c r="X225" s="16" t="str">
        <f t="shared" si="22"/>
        <v/>
      </c>
      <c r="Y225" s="16" t="str">
        <f t="shared" si="23"/>
        <v/>
      </c>
      <c r="Z225" s="16" t="str">
        <f t="shared" si="24"/>
        <v/>
      </c>
    </row>
    <row r="226" spans="1:26" x14ac:dyDescent="0.4">
      <c r="A226" s="140"/>
      <c r="B226" s="158" t="str">
        <f>IFERROR(VLOOKUP(A226,'1. Applicant Roster'!A:C,2,FALSE)&amp;", "&amp;LEFT(VLOOKUP(A226,'1. Applicant Roster'!A:C,3,FALSE),1)&amp;".","Enter valid WISEid")</f>
        <v>Enter valid WISEid</v>
      </c>
      <c r="C226" s="142"/>
      <c r="D226" s="143"/>
      <c r="E226" s="138" t="str">
        <f>IF(C226="Program",IFERROR(INDEX('3. Programs'!B:B,MATCH(D226,'3. Programs'!A:A,0)),"Enter valid program ID"),"")</f>
        <v/>
      </c>
      <c r="F226" s="289" t="str">
        <f>IF(C226="Program",IFERROR(INDEX('3. Programs'!L:L,MATCH(D226,'3. Programs'!A:A,0)),""),"")</f>
        <v/>
      </c>
      <c r="G226" s="97"/>
      <c r="H226" s="82"/>
      <c r="I226" s="291" t="str">
        <f>IFERROR(IF(C226="Program",(IF(OR(F226="Days",F226="Caseload"),1,G226)*H226)/(IF(OR(F226="Days",F226="Caseload"),1,INDEX('3. Programs'!N:N,MATCH(D226,'3. Programs'!A:A,0)))*INDEX('3. Programs'!O:O,MATCH(D226,'3. Programs'!A:A,0))),""),0)</f>
        <v/>
      </c>
      <c r="J226" s="20" t="str">
        <f>IFERROR(IF($C226="Program",ROUNDDOWN(SUMIF('3. Programs'!$A:$A,$D226,'3. Programs'!Q:Q),2)*IFERROR(INDEX('3. Programs'!$O:$O,MATCH($D226,'3. Programs'!$A:$A,0)),0)*$I226,""),0)</f>
        <v/>
      </c>
      <c r="K226" s="15" t="str">
        <f>IFERROR(IF($C226="Program",ROUNDDOWN(SUMIF('3. Programs'!$A:$A,$D226,'3. Programs'!R:R),2)*IFERROR(INDEX('3. Programs'!$O:$O,MATCH($D226,'3. Programs'!$A:$A,0)),0)*$I226,""),0)</f>
        <v/>
      </c>
      <c r="L226" s="15" t="str">
        <f>IFERROR(IF($C226="Program",ROUNDDOWN(SUMIF('3. Programs'!$A:$A,$D226,'3. Programs'!S:S),2)*IFERROR(INDEX('3. Programs'!$O:$O,MATCH($D226,'3. Programs'!$A:$A,0)),0)*$I226,""),0)</f>
        <v/>
      </c>
      <c r="M226" s="17" t="str">
        <f t="shared" si="26"/>
        <v/>
      </c>
      <c r="N226" s="122"/>
      <c r="O226" s="123"/>
      <c r="P226" s="169"/>
      <c r="Q226" s="245"/>
      <c r="R226" s="124"/>
      <c r="S226" s="125"/>
      <c r="T226" s="125"/>
      <c r="U226" s="126"/>
      <c r="V226" s="19" t="str">
        <f t="shared" si="25"/>
        <v/>
      </c>
      <c r="W226" s="15" t="str">
        <f t="shared" si="21"/>
        <v/>
      </c>
      <c r="X226" s="16" t="str">
        <f t="shared" si="22"/>
        <v/>
      </c>
      <c r="Y226" s="16" t="str">
        <f t="shared" si="23"/>
        <v/>
      </c>
      <c r="Z226" s="16" t="str">
        <f t="shared" si="24"/>
        <v/>
      </c>
    </row>
    <row r="227" spans="1:26" x14ac:dyDescent="0.4">
      <c r="A227" s="140"/>
      <c r="B227" s="158" t="str">
        <f>IFERROR(VLOOKUP(A227,'1. Applicant Roster'!A:C,2,FALSE)&amp;", "&amp;LEFT(VLOOKUP(A227,'1. Applicant Roster'!A:C,3,FALSE),1)&amp;".","Enter valid WISEid")</f>
        <v>Enter valid WISEid</v>
      </c>
      <c r="C227" s="142"/>
      <c r="D227" s="143"/>
      <c r="E227" s="138" t="str">
        <f>IF(C227="Program",IFERROR(INDEX('3. Programs'!B:B,MATCH(D227,'3. Programs'!A:A,0)),"Enter valid program ID"),"")</f>
        <v/>
      </c>
      <c r="F227" s="289" t="str">
        <f>IF(C227="Program",IFERROR(INDEX('3. Programs'!L:L,MATCH(D227,'3. Programs'!A:A,0)),""),"")</f>
        <v/>
      </c>
      <c r="G227" s="97"/>
      <c r="H227" s="82"/>
      <c r="I227" s="291" t="str">
        <f>IFERROR(IF(C227="Program",(IF(OR(F227="Days",F227="Caseload"),1,G227)*H227)/(IF(OR(F227="Days",F227="Caseload"),1,INDEX('3. Programs'!N:N,MATCH(D227,'3. Programs'!A:A,0)))*INDEX('3. Programs'!O:O,MATCH(D227,'3. Programs'!A:A,0))),""),0)</f>
        <v/>
      </c>
      <c r="J227" s="20" t="str">
        <f>IFERROR(IF($C227="Program",ROUNDDOWN(SUMIF('3. Programs'!$A:$A,$D227,'3. Programs'!Q:Q),2)*IFERROR(INDEX('3. Programs'!$O:$O,MATCH($D227,'3. Programs'!$A:$A,0)),0)*$I227,""),0)</f>
        <v/>
      </c>
      <c r="K227" s="15" t="str">
        <f>IFERROR(IF($C227="Program",ROUNDDOWN(SUMIF('3. Programs'!$A:$A,$D227,'3. Programs'!R:R),2)*IFERROR(INDEX('3. Programs'!$O:$O,MATCH($D227,'3. Programs'!$A:$A,0)),0)*$I227,""),0)</f>
        <v/>
      </c>
      <c r="L227" s="15" t="str">
        <f>IFERROR(IF($C227="Program",ROUNDDOWN(SUMIF('3. Programs'!$A:$A,$D227,'3. Programs'!S:S),2)*IFERROR(INDEX('3. Programs'!$O:$O,MATCH($D227,'3. Programs'!$A:$A,0)),0)*$I227,""),0)</f>
        <v/>
      </c>
      <c r="M227" s="17" t="str">
        <f t="shared" si="26"/>
        <v/>
      </c>
      <c r="N227" s="122"/>
      <c r="O227" s="123"/>
      <c r="P227" s="169"/>
      <c r="Q227" s="245"/>
      <c r="R227" s="124"/>
      <c r="S227" s="125"/>
      <c r="T227" s="125"/>
      <c r="U227" s="126"/>
      <c r="V227" s="19" t="str">
        <f t="shared" si="25"/>
        <v/>
      </c>
      <c r="W227" s="15" t="str">
        <f t="shared" si="21"/>
        <v/>
      </c>
      <c r="X227" s="16" t="str">
        <f t="shared" si="22"/>
        <v/>
      </c>
      <c r="Y227" s="16" t="str">
        <f t="shared" si="23"/>
        <v/>
      </c>
      <c r="Z227" s="16" t="str">
        <f t="shared" si="24"/>
        <v/>
      </c>
    </row>
    <row r="228" spans="1:26" x14ac:dyDescent="0.4">
      <c r="A228" s="140"/>
      <c r="B228" s="158" t="str">
        <f>IFERROR(VLOOKUP(A228,'1. Applicant Roster'!A:C,2,FALSE)&amp;", "&amp;LEFT(VLOOKUP(A228,'1. Applicant Roster'!A:C,3,FALSE),1)&amp;".","Enter valid WISEid")</f>
        <v>Enter valid WISEid</v>
      </c>
      <c r="C228" s="142"/>
      <c r="D228" s="143"/>
      <c r="E228" s="138" t="str">
        <f>IF(C228="Program",IFERROR(INDEX('3. Programs'!B:B,MATCH(D228,'3. Programs'!A:A,0)),"Enter valid program ID"),"")</f>
        <v/>
      </c>
      <c r="F228" s="289" t="str">
        <f>IF(C228="Program",IFERROR(INDEX('3. Programs'!L:L,MATCH(D228,'3. Programs'!A:A,0)),""),"")</f>
        <v/>
      </c>
      <c r="G228" s="97"/>
      <c r="H228" s="82"/>
      <c r="I228" s="291" t="str">
        <f>IFERROR(IF(C228="Program",(IF(OR(F228="Days",F228="Caseload"),1,G228)*H228)/(IF(OR(F228="Days",F228="Caseload"),1,INDEX('3. Programs'!N:N,MATCH(D228,'3. Programs'!A:A,0)))*INDEX('3. Programs'!O:O,MATCH(D228,'3. Programs'!A:A,0))),""),0)</f>
        <v/>
      </c>
      <c r="J228" s="20" t="str">
        <f>IFERROR(IF($C228="Program",ROUNDDOWN(SUMIF('3. Programs'!$A:$A,$D228,'3. Programs'!Q:Q),2)*IFERROR(INDEX('3. Programs'!$O:$O,MATCH($D228,'3. Programs'!$A:$A,0)),0)*$I228,""),0)</f>
        <v/>
      </c>
      <c r="K228" s="15" t="str">
        <f>IFERROR(IF($C228="Program",ROUNDDOWN(SUMIF('3. Programs'!$A:$A,$D228,'3. Programs'!R:R),2)*IFERROR(INDEX('3. Programs'!$O:$O,MATCH($D228,'3. Programs'!$A:$A,0)),0)*$I228,""),0)</f>
        <v/>
      </c>
      <c r="L228" s="15" t="str">
        <f>IFERROR(IF($C228="Program",ROUNDDOWN(SUMIF('3. Programs'!$A:$A,$D228,'3. Programs'!S:S),2)*IFERROR(INDEX('3. Programs'!$O:$O,MATCH($D228,'3. Programs'!$A:$A,0)),0)*$I228,""),0)</f>
        <v/>
      </c>
      <c r="M228" s="17" t="str">
        <f t="shared" si="26"/>
        <v/>
      </c>
      <c r="N228" s="122"/>
      <c r="O228" s="123"/>
      <c r="P228" s="169"/>
      <c r="Q228" s="245"/>
      <c r="R228" s="124"/>
      <c r="S228" s="125"/>
      <c r="T228" s="125"/>
      <c r="U228" s="126"/>
      <c r="V228" s="19" t="str">
        <f t="shared" si="25"/>
        <v/>
      </c>
      <c r="W228" s="15" t="str">
        <f t="shared" si="21"/>
        <v/>
      </c>
      <c r="X228" s="16" t="str">
        <f t="shared" si="22"/>
        <v/>
      </c>
      <c r="Y228" s="16" t="str">
        <f t="shared" si="23"/>
        <v/>
      </c>
      <c r="Z228" s="16" t="str">
        <f t="shared" si="24"/>
        <v/>
      </c>
    </row>
    <row r="229" spans="1:26" x14ac:dyDescent="0.4">
      <c r="A229" s="140"/>
      <c r="B229" s="158" t="str">
        <f>IFERROR(VLOOKUP(A229,'1. Applicant Roster'!A:C,2,FALSE)&amp;", "&amp;LEFT(VLOOKUP(A229,'1. Applicant Roster'!A:C,3,FALSE),1)&amp;".","Enter valid WISEid")</f>
        <v>Enter valid WISEid</v>
      </c>
      <c r="C229" s="142"/>
      <c r="D229" s="143"/>
      <c r="E229" s="138" t="str">
        <f>IF(C229="Program",IFERROR(INDEX('3. Programs'!B:B,MATCH(D229,'3. Programs'!A:A,0)),"Enter valid program ID"),"")</f>
        <v/>
      </c>
      <c r="F229" s="289" t="str">
        <f>IF(C229="Program",IFERROR(INDEX('3. Programs'!L:L,MATCH(D229,'3. Programs'!A:A,0)),""),"")</f>
        <v/>
      </c>
      <c r="G229" s="97"/>
      <c r="H229" s="82"/>
      <c r="I229" s="291" t="str">
        <f>IFERROR(IF(C229="Program",(IF(OR(F229="Days",F229="Caseload"),1,G229)*H229)/(IF(OR(F229="Days",F229="Caseload"),1,INDEX('3. Programs'!N:N,MATCH(D229,'3. Programs'!A:A,0)))*INDEX('3. Programs'!O:O,MATCH(D229,'3. Programs'!A:A,0))),""),0)</f>
        <v/>
      </c>
      <c r="J229" s="20" t="str">
        <f>IFERROR(IF($C229="Program",ROUNDDOWN(SUMIF('3. Programs'!$A:$A,$D229,'3. Programs'!Q:Q),2)*IFERROR(INDEX('3. Programs'!$O:$O,MATCH($D229,'3. Programs'!$A:$A,0)),0)*$I229,""),0)</f>
        <v/>
      </c>
      <c r="K229" s="15" t="str">
        <f>IFERROR(IF($C229="Program",ROUNDDOWN(SUMIF('3. Programs'!$A:$A,$D229,'3. Programs'!R:R),2)*IFERROR(INDEX('3. Programs'!$O:$O,MATCH($D229,'3. Programs'!$A:$A,0)),0)*$I229,""),0)</f>
        <v/>
      </c>
      <c r="L229" s="15" t="str">
        <f>IFERROR(IF($C229="Program",ROUNDDOWN(SUMIF('3. Programs'!$A:$A,$D229,'3. Programs'!S:S),2)*IFERROR(INDEX('3. Programs'!$O:$O,MATCH($D229,'3. Programs'!$A:$A,0)),0)*$I229,""),0)</f>
        <v/>
      </c>
      <c r="M229" s="17" t="str">
        <f t="shared" si="26"/>
        <v/>
      </c>
      <c r="N229" s="122"/>
      <c r="O229" s="123"/>
      <c r="P229" s="169"/>
      <c r="Q229" s="245"/>
      <c r="R229" s="124"/>
      <c r="S229" s="125"/>
      <c r="T229" s="125"/>
      <c r="U229" s="126"/>
      <c r="V229" s="19" t="str">
        <f t="shared" si="25"/>
        <v/>
      </c>
      <c r="W229" s="15" t="str">
        <f t="shared" si="21"/>
        <v/>
      </c>
      <c r="X229" s="16" t="str">
        <f t="shared" si="22"/>
        <v/>
      </c>
      <c r="Y229" s="16" t="str">
        <f t="shared" si="23"/>
        <v/>
      </c>
      <c r="Z229" s="16" t="str">
        <f t="shared" si="24"/>
        <v/>
      </c>
    </row>
    <row r="230" spans="1:26" x14ac:dyDescent="0.4">
      <c r="A230" s="140"/>
      <c r="B230" s="158" t="str">
        <f>IFERROR(VLOOKUP(A230,'1. Applicant Roster'!A:C,2,FALSE)&amp;", "&amp;LEFT(VLOOKUP(A230,'1. Applicant Roster'!A:C,3,FALSE),1)&amp;".","Enter valid WISEid")</f>
        <v>Enter valid WISEid</v>
      </c>
      <c r="C230" s="142"/>
      <c r="D230" s="143"/>
      <c r="E230" s="138" t="str">
        <f>IF(C230="Program",IFERROR(INDEX('3. Programs'!B:B,MATCH(D230,'3. Programs'!A:A,0)),"Enter valid program ID"),"")</f>
        <v/>
      </c>
      <c r="F230" s="289" t="str">
        <f>IF(C230="Program",IFERROR(INDEX('3. Programs'!L:L,MATCH(D230,'3. Programs'!A:A,0)),""),"")</f>
        <v/>
      </c>
      <c r="G230" s="97"/>
      <c r="H230" s="82"/>
      <c r="I230" s="291" t="str">
        <f>IFERROR(IF(C230="Program",(IF(OR(F230="Days",F230="Caseload"),1,G230)*H230)/(IF(OR(F230="Days",F230="Caseload"),1,INDEX('3. Programs'!N:N,MATCH(D230,'3. Programs'!A:A,0)))*INDEX('3. Programs'!O:O,MATCH(D230,'3. Programs'!A:A,0))),""),0)</f>
        <v/>
      </c>
      <c r="J230" s="20" t="str">
        <f>IFERROR(IF($C230="Program",ROUNDDOWN(SUMIF('3. Programs'!$A:$A,$D230,'3. Programs'!Q:Q),2)*IFERROR(INDEX('3. Programs'!$O:$O,MATCH($D230,'3. Programs'!$A:$A,0)),0)*$I230,""),0)</f>
        <v/>
      </c>
      <c r="K230" s="15" t="str">
        <f>IFERROR(IF($C230="Program",ROUNDDOWN(SUMIF('3. Programs'!$A:$A,$D230,'3. Programs'!R:R),2)*IFERROR(INDEX('3. Programs'!$O:$O,MATCH($D230,'3. Programs'!$A:$A,0)),0)*$I230,""),0)</f>
        <v/>
      </c>
      <c r="L230" s="15" t="str">
        <f>IFERROR(IF($C230="Program",ROUNDDOWN(SUMIF('3. Programs'!$A:$A,$D230,'3. Programs'!S:S),2)*IFERROR(INDEX('3. Programs'!$O:$O,MATCH($D230,'3. Programs'!$A:$A,0)),0)*$I230,""),0)</f>
        <v/>
      </c>
      <c r="M230" s="17" t="str">
        <f t="shared" si="26"/>
        <v/>
      </c>
      <c r="N230" s="122"/>
      <c r="O230" s="123"/>
      <c r="P230" s="169"/>
      <c r="Q230" s="245"/>
      <c r="R230" s="124"/>
      <c r="S230" s="125"/>
      <c r="T230" s="125"/>
      <c r="U230" s="126"/>
      <c r="V230" s="19" t="str">
        <f t="shared" si="25"/>
        <v/>
      </c>
      <c r="W230" s="15" t="str">
        <f t="shared" si="21"/>
        <v/>
      </c>
      <c r="X230" s="16" t="str">
        <f t="shared" si="22"/>
        <v/>
      </c>
      <c r="Y230" s="16" t="str">
        <f t="shared" si="23"/>
        <v/>
      </c>
      <c r="Z230" s="16" t="str">
        <f t="shared" si="24"/>
        <v/>
      </c>
    </row>
    <row r="231" spans="1:26" x14ac:dyDescent="0.4">
      <c r="A231" s="140"/>
      <c r="B231" s="158" t="str">
        <f>IFERROR(VLOOKUP(A231,'1. Applicant Roster'!A:C,2,FALSE)&amp;", "&amp;LEFT(VLOOKUP(A231,'1. Applicant Roster'!A:C,3,FALSE),1)&amp;".","Enter valid WISEid")</f>
        <v>Enter valid WISEid</v>
      </c>
      <c r="C231" s="142"/>
      <c r="D231" s="143"/>
      <c r="E231" s="138" t="str">
        <f>IF(C231="Program",IFERROR(INDEX('3. Programs'!B:B,MATCH(D231,'3. Programs'!A:A,0)),"Enter valid program ID"),"")</f>
        <v/>
      </c>
      <c r="F231" s="289" t="str">
        <f>IF(C231="Program",IFERROR(INDEX('3. Programs'!L:L,MATCH(D231,'3. Programs'!A:A,0)),""),"")</f>
        <v/>
      </c>
      <c r="G231" s="97"/>
      <c r="H231" s="82"/>
      <c r="I231" s="291" t="str">
        <f>IFERROR(IF(C231="Program",(IF(OR(F231="Days",F231="Caseload"),1,G231)*H231)/(IF(OR(F231="Days",F231="Caseload"),1,INDEX('3. Programs'!N:N,MATCH(D231,'3. Programs'!A:A,0)))*INDEX('3. Programs'!O:O,MATCH(D231,'3. Programs'!A:A,0))),""),0)</f>
        <v/>
      </c>
      <c r="J231" s="20" t="str">
        <f>IFERROR(IF($C231="Program",ROUNDDOWN(SUMIF('3. Programs'!$A:$A,$D231,'3. Programs'!Q:Q),2)*IFERROR(INDEX('3. Programs'!$O:$O,MATCH($D231,'3. Programs'!$A:$A,0)),0)*$I231,""),0)</f>
        <v/>
      </c>
      <c r="K231" s="15" t="str">
        <f>IFERROR(IF($C231="Program",ROUNDDOWN(SUMIF('3. Programs'!$A:$A,$D231,'3. Programs'!R:R),2)*IFERROR(INDEX('3. Programs'!$O:$O,MATCH($D231,'3. Programs'!$A:$A,0)),0)*$I231,""),0)</f>
        <v/>
      </c>
      <c r="L231" s="15" t="str">
        <f>IFERROR(IF($C231="Program",ROUNDDOWN(SUMIF('3. Programs'!$A:$A,$D231,'3. Programs'!S:S),2)*IFERROR(INDEX('3. Programs'!$O:$O,MATCH($D231,'3. Programs'!$A:$A,0)),0)*$I231,""),0)</f>
        <v/>
      </c>
      <c r="M231" s="17" t="str">
        <f t="shared" si="26"/>
        <v/>
      </c>
      <c r="N231" s="122"/>
      <c r="O231" s="123"/>
      <c r="P231" s="169"/>
      <c r="Q231" s="245"/>
      <c r="R231" s="124"/>
      <c r="S231" s="125"/>
      <c r="T231" s="125"/>
      <c r="U231" s="126"/>
      <c r="V231" s="19" t="str">
        <f t="shared" si="25"/>
        <v/>
      </c>
      <c r="W231" s="15" t="str">
        <f t="shared" si="21"/>
        <v/>
      </c>
      <c r="X231" s="16" t="str">
        <f t="shared" si="22"/>
        <v/>
      </c>
      <c r="Y231" s="16" t="str">
        <f t="shared" si="23"/>
        <v/>
      </c>
      <c r="Z231" s="16" t="str">
        <f t="shared" si="24"/>
        <v/>
      </c>
    </row>
    <row r="232" spans="1:26" x14ac:dyDescent="0.4">
      <c r="A232" s="140"/>
      <c r="B232" s="158" t="str">
        <f>IFERROR(VLOOKUP(A232,'1. Applicant Roster'!A:C,2,FALSE)&amp;", "&amp;LEFT(VLOOKUP(A232,'1. Applicant Roster'!A:C,3,FALSE),1)&amp;".","Enter valid WISEid")</f>
        <v>Enter valid WISEid</v>
      </c>
      <c r="C232" s="142"/>
      <c r="D232" s="143"/>
      <c r="E232" s="138" t="str">
        <f>IF(C232="Program",IFERROR(INDEX('3. Programs'!B:B,MATCH(D232,'3. Programs'!A:A,0)),"Enter valid program ID"),"")</f>
        <v/>
      </c>
      <c r="F232" s="289" t="str">
        <f>IF(C232="Program",IFERROR(INDEX('3. Programs'!L:L,MATCH(D232,'3. Programs'!A:A,0)),""),"")</f>
        <v/>
      </c>
      <c r="G232" s="97"/>
      <c r="H232" s="82"/>
      <c r="I232" s="291" t="str">
        <f>IFERROR(IF(C232="Program",(IF(OR(F232="Days",F232="Caseload"),1,G232)*H232)/(IF(OR(F232="Days",F232="Caseload"),1,INDEX('3. Programs'!N:N,MATCH(D232,'3. Programs'!A:A,0)))*INDEX('3. Programs'!O:O,MATCH(D232,'3. Programs'!A:A,0))),""),0)</f>
        <v/>
      </c>
      <c r="J232" s="20" t="str">
        <f>IFERROR(IF($C232="Program",ROUNDDOWN(SUMIF('3. Programs'!$A:$A,$D232,'3. Programs'!Q:Q),2)*IFERROR(INDEX('3. Programs'!$O:$O,MATCH($D232,'3. Programs'!$A:$A,0)),0)*$I232,""),0)</f>
        <v/>
      </c>
      <c r="K232" s="15" t="str">
        <f>IFERROR(IF($C232="Program",ROUNDDOWN(SUMIF('3. Programs'!$A:$A,$D232,'3. Programs'!R:R),2)*IFERROR(INDEX('3. Programs'!$O:$O,MATCH($D232,'3. Programs'!$A:$A,0)),0)*$I232,""),0)</f>
        <v/>
      </c>
      <c r="L232" s="15" t="str">
        <f>IFERROR(IF($C232="Program",ROUNDDOWN(SUMIF('3. Programs'!$A:$A,$D232,'3. Programs'!S:S),2)*IFERROR(INDEX('3. Programs'!$O:$O,MATCH($D232,'3. Programs'!$A:$A,0)),0)*$I232,""),0)</f>
        <v/>
      </c>
      <c r="M232" s="17" t="str">
        <f t="shared" si="26"/>
        <v/>
      </c>
      <c r="N232" s="122"/>
      <c r="O232" s="123"/>
      <c r="P232" s="169"/>
      <c r="Q232" s="245"/>
      <c r="R232" s="124"/>
      <c r="S232" s="125"/>
      <c r="T232" s="125"/>
      <c r="U232" s="126"/>
      <c r="V232" s="19" t="str">
        <f t="shared" si="25"/>
        <v/>
      </c>
      <c r="W232" s="15" t="str">
        <f t="shared" si="21"/>
        <v/>
      </c>
      <c r="X232" s="16" t="str">
        <f t="shared" si="22"/>
        <v/>
      </c>
      <c r="Y232" s="16" t="str">
        <f t="shared" si="23"/>
        <v/>
      </c>
      <c r="Z232" s="16" t="str">
        <f t="shared" si="24"/>
        <v/>
      </c>
    </row>
    <row r="233" spans="1:26" x14ac:dyDescent="0.4">
      <c r="A233" s="140"/>
      <c r="B233" s="158" t="str">
        <f>IFERROR(VLOOKUP(A233,'1. Applicant Roster'!A:C,2,FALSE)&amp;", "&amp;LEFT(VLOOKUP(A233,'1. Applicant Roster'!A:C,3,FALSE),1)&amp;".","Enter valid WISEid")</f>
        <v>Enter valid WISEid</v>
      </c>
      <c r="C233" s="142"/>
      <c r="D233" s="143"/>
      <c r="E233" s="138" t="str">
        <f>IF(C233="Program",IFERROR(INDEX('3. Programs'!B:B,MATCH(D233,'3. Programs'!A:A,0)),"Enter valid program ID"),"")</f>
        <v/>
      </c>
      <c r="F233" s="289" t="str">
        <f>IF(C233="Program",IFERROR(INDEX('3. Programs'!L:L,MATCH(D233,'3. Programs'!A:A,0)),""),"")</f>
        <v/>
      </c>
      <c r="G233" s="97"/>
      <c r="H233" s="82"/>
      <c r="I233" s="291" t="str">
        <f>IFERROR(IF(C233="Program",(IF(OR(F233="Days",F233="Caseload"),1,G233)*H233)/(IF(OR(F233="Days",F233="Caseload"),1,INDEX('3. Programs'!N:N,MATCH(D233,'3. Programs'!A:A,0)))*INDEX('3. Programs'!O:O,MATCH(D233,'3. Programs'!A:A,0))),""),0)</f>
        <v/>
      </c>
      <c r="J233" s="20" t="str">
        <f>IFERROR(IF($C233="Program",ROUNDDOWN(SUMIF('3. Programs'!$A:$A,$D233,'3. Programs'!Q:Q),2)*IFERROR(INDEX('3. Programs'!$O:$O,MATCH($D233,'3. Programs'!$A:$A,0)),0)*$I233,""),0)</f>
        <v/>
      </c>
      <c r="K233" s="15" t="str">
        <f>IFERROR(IF($C233="Program",ROUNDDOWN(SUMIF('3. Programs'!$A:$A,$D233,'3. Programs'!R:R),2)*IFERROR(INDEX('3. Programs'!$O:$O,MATCH($D233,'3. Programs'!$A:$A,0)),0)*$I233,""),0)</f>
        <v/>
      </c>
      <c r="L233" s="15" t="str">
        <f>IFERROR(IF($C233="Program",ROUNDDOWN(SUMIF('3. Programs'!$A:$A,$D233,'3. Programs'!S:S),2)*IFERROR(INDEX('3. Programs'!$O:$O,MATCH($D233,'3. Programs'!$A:$A,0)),0)*$I233,""),0)</f>
        <v/>
      </c>
      <c r="M233" s="17" t="str">
        <f t="shared" si="26"/>
        <v/>
      </c>
      <c r="N233" s="122"/>
      <c r="O233" s="123"/>
      <c r="P233" s="169"/>
      <c r="Q233" s="245"/>
      <c r="R233" s="124"/>
      <c r="S233" s="125"/>
      <c r="T233" s="125"/>
      <c r="U233" s="126"/>
      <c r="V233" s="19" t="str">
        <f t="shared" si="25"/>
        <v/>
      </c>
      <c r="W233" s="15" t="str">
        <f t="shared" si="21"/>
        <v/>
      </c>
      <c r="X233" s="16" t="str">
        <f t="shared" si="22"/>
        <v/>
      </c>
      <c r="Y233" s="16" t="str">
        <f t="shared" si="23"/>
        <v/>
      </c>
      <c r="Z233" s="16" t="str">
        <f t="shared" si="24"/>
        <v/>
      </c>
    </row>
    <row r="234" spans="1:26" x14ac:dyDescent="0.4">
      <c r="A234" s="140"/>
      <c r="B234" s="158" t="str">
        <f>IFERROR(VLOOKUP(A234,'1. Applicant Roster'!A:C,2,FALSE)&amp;", "&amp;LEFT(VLOOKUP(A234,'1. Applicant Roster'!A:C,3,FALSE),1)&amp;".","Enter valid WISEid")</f>
        <v>Enter valid WISEid</v>
      </c>
      <c r="C234" s="142"/>
      <c r="D234" s="143"/>
      <c r="E234" s="138" t="str">
        <f>IF(C234="Program",IFERROR(INDEX('3. Programs'!B:B,MATCH(D234,'3. Programs'!A:A,0)),"Enter valid program ID"),"")</f>
        <v/>
      </c>
      <c r="F234" s="289" t="str">
        <f>IF(C234="Program",IFERROR(INDEX('3. Programs'!L:L,MATCH(D234,'3. Programs'!A:A,0)),""),"")</f>
        <v/>
      </c>
      <c r="G234" s="97"/>
      <c r="H234" s="82"/>
      <c r="I234" s="291" t="str">
        <f>IFERROR(IF(C234="Program",(IF(OR(F234="Days",F234="Caseload"),1,G234)*H234)/(IF(OR(F234="Days",F234="Caseload"),1,INDEX('3. Programs'!N:N,MATCH(D234,'3. Programs'!A:A,0)))*INDEX('3. Programs'!O:O,MATCH(D234,'3. Programs'!A:A,0))),""),0)</f>
        <v/>
      </c>
      <c r="J234" s="20" t="str">
        <f>IFERROR(IF($C234="Program",ROUNDDOWN(SUMIF('3. Programs'!$A:$A,$D234,'3. Programs'!Q:Q),2)*IFERROR(INDEX('3. Programs'!$O:$O,MATCH($D234,'3. Programs'!$A:$A,0)),0)*$I234,""),0)</f>
        <v/>
      </c>
      <c r="K234" s="15" t="str">
        <f>IFERROR(IF($C234="Program",ROUNDDOWN(SUMIF('3. Programs'!$A:$A,$D234,'3. Programs'!R:R),2)*IFERROR(INDEX('3. Programs'!$O:$O,MATCH($D234,'3. Programs'!$A:$A,0)),0)*$I234,""),0)</f>
        <v/>
      </c>
      <c r="L234" s="15" t="str">
        <f>IFERROR(IF($C234="Program",ROUNDDOWN(SUMIF('3. Programs'!$A:$A,$D234,'3. Programs'!S:S),2)*IFERROR(INDEX('3. Programs'!$O:$O,MATCH($D234,'3. Programs'!$A:$A,0)),0)*$I234,""),0)</f>
        <v/>
      </c>
      <c r="M234" s="17" t="str">
        <f t="shared" si="26"/>
        <v/>
      </c>
      <c r="N234" s="122"/>
      <c r="O234" s="123"/>
      <c r="P234" s="169"/>
      <c r="Q234" s="245"/>
      <c r="R234" s="124"/>
      <c r="S234" s="125"/>
      <c r="T234" s="125"/>
      <c r="U234" s="126"/>
      <c r="V234" s="19" t="str">
        <f t="shared" si="25"/>
        <v/>
      </c>
      <c r="W234" s="15" t="str">
        <f t="shared" si="21"/>
        <v/>
      </c>
      <c r="X234" s="16" t="str">
        <f t="shared" si="22"/>
        <v/>
      </c>
      <c r="Y234" s="16" t="str">
        <f t="shared" si="23"/>
        <v/>
      </c>
      <c r="Z234" s="16" t="str">
        <f t="shared" si="24"/>
        <v/>
      </c>
    </row>
    <row r="235" spans="1:26" x14ac:dyDescent="0.4">
      <c r="A235" s="140"/>
      <c r="B235" s="158" t="str">
        <f>IFERROR(VLOOKUP(A235,'1. Applicant Roster'!A:C,2,FALSE)&amp;", "&amp;LEFT(VLOOKUP(A235,'1. Applicant Roster'!A:C,3,FALSE),1)&amp;".","Enter valid WISEid")</f>
        <v>Enter valid WISEid</v>
      </c>
      <c r="C235" s="142"/>
      <c r="D235" s="143"/>
      <c r="E235" s="138" t="str">
        <f>IF(C235="Program",IFERROR(INDEX('3. Programs'!B:B,MATCH(D235,'3. Programs'!A:A,0)),"Enter valid program ID"),"")</f>
        <v/>
      </c>
      <c r="F235" s="289" t="str">
        <f>IF(C235="Program",IFERROR(INDEX('3. Programs'!L:L,MATCH(D235,'3. Programs'!A:A,0)),""),"")</f>
        <v/>
      </c>
      <c r="G235" s="97"/>
      <c r="H235" s="82"/>
      <c r="I235" s="291" t="str">
        <f>IFERROR(IF(C235="Program",(IF(OR(F235="Days",F235="Caseload"),1,G235)*H235)/(IF(OR(F235="Days",F235="Caseload"),1,INDEX('3. Programs'!N:N,MATCH(D235,'3. Programs'!A:A,0)))*INDEX('3. Programs'!O:O,MATCH(D235,'3. Programs'!A:A,0))),""),0)</f>
        <v/>
      </c>
      <c r="J235" s="20" t="str">
        <f>IFERROR(IF($C235="Program",ROUNDDOWN(SUMIF('3. Programs'!$A:$A,$D235,'3. Programs'!Q:Q),2)*IFERROR(INDEX('3. Programs'!$O:$O,MATCH($D235,'3. Programs'!$A:$A,0)),0)*$I235,""),0)</f>
        <v/>
      </c>
      <c r="K235" s="15" t="str">
        <f>IFERROR(IF($C235="Program",ROUNDDOWN(SUMIF('3. Programs'!$A:$A,$D235,'3. Programs'!R:R),2)*IFERROR(INDEX('3. Programs'!$O:$O,MATCH($D235,'3. Programs'!$A:$A,0)),0)*$I235,""),0)</f>
        <v/>
      </c>
      <c r="L235" s="15" t="str">
        <f>IFERROR(IF($C235="Program",ROUNDDOWN(SUMIF('3. Programs'!$A:$A,$D235,'3. Programs'!S:S),2)*IFERROR(INDEX('3. Programs'!$O:$O,MATCH($D235,'3. Programs'!$A:$A,0)),0)*$I235,""),0)</f>
        <v/>
      </c>
      <c r="M235" s="17" t="str">
        <f t="shared" si="26"/>
        <v/>
      </c>
      <c r="N235" s="122"/>
      <c r="O235" s="123"/>
      <c r="P235" s="169"/>
      <c r="Q235" s="245"/>
      <c r="R235" s="124"/>
      <c r="S235" s="125"/>
      <c r="T235" s="125"/>
      <c r="U235" s="126"/>
      <c r="V235" s="19" t="str">
        <f t="shared" si="25"/>
        <v/>
      </c>
      <c r="W235" s="15" t="str">
        <f t="shared" si="21"/>
        <v/>
      </c>
      <c r="X235" s="16" t="str">
        <f t="shared" si="22"/>
        <v/>
      </c>
      <c r="Y235" s="16" t="str">
        <f t="shared" si="23"/>
        <v/>
      </c>
      <c r="Z235" s="16" t="str">
        <f t="shared" si="24"/>
        <v/>
      </c>
    </row>
    <row r="236" spans="1:26" x14ac:dyDescent="0.4">
      <c r="A236" s="140"/>
      <c r="B236" s="158" t="str">
        <f>IFERROR(VLOOKUP(A236,'1. Applicant Roster'!A:C,2,FALSE)&amp;", "&amp;LEFT(VLOOKUP(A236,'1. Applicant Roster'!A:C,3,FALSE),1)&amp;".","Enter valid WISEid")</f>
        <v>Enter valid WISEid</v>
      </c>
      <c r="C236" s="142"/>
      <c r="D236" s="143"/>
      <c r="E236" s="138" t="str">
        <f>IF(C236="Program",IFERROR(INDEX('3. Programs'!B:B,MATCH(D236,'3. Programs'!A:A,0)),"Enter valid program ID"),"")</f>
        <v/>
      </c>
      <c r="F236" s="289" t="str">
        <f>IF(C236="Program",IFERROR(INDEX('3. Programs'!L:L,MATCH(D236,'3. Programs'!A:A,0)),""),"")</f>
        <v/>
      </c>
      <c r="G236" s="97"/>
      <c r="H236" s="82"/>
      <c r="I236" s="291" t="str">
        <f>IFERROR(IF(C236="Program",(IF(OR(F236="Days",F236="Caseload"),1,G236)*H236)/(IF(OR(F236="Days",F236="Caseload"),1,INDEX('3. Programs'!N:N,MATCH(D236,'3. Programs'!A:A,0)))*INDEX('3. Programs'!O:O,MATCH(D236,'3. Programs'!A:A,0))),""),0)</f>
        <v/>
      </c>
      <c r="J236" s="20" t="str">
        <f>IFERROR(IF($C236="Program",ROUNDDOWN(SUMIF('3. Programs'!$A:$A,$D236,'3. Programs'!Q:Q),2)*IFERROR(INDEX('3. Programs'!$O:$O,MATCH($D236,'3. Programs'!$A:$A,0)),0)*$I236,""),0)</f>
        <v/>
      </c>
      <c r="K236" s="15" t="str">
        <f>IFERROR(IF($C236="Program",ROUNDDOWN(SUMIF('3. Programs'!$A:$A,$D236,'3. Programs'!R:R),2)*IFERROR(INDEX('3. Programs'!$O:$O,MATCH($D236,'3. Programs'!$A:$A,0)),0)*$I236,""),0)</f>
        <v/>
      </c>
      <c r="L236" s="15" t="str">
        <f>IFERROR(IF($C236="Program",ROUNDDOWN(SUMIF('3. Programs'!$A:$A,$D236,'3. Programs'!S:S),2)*IFERROR(INDEX('3. Programs'!$O:$O,MATCH($D236,'3. Programs'!$A:$A,0)),0)*$I236,""),0)</f>
        <v/>
      </c>
      <c r="M236" s="17" t="str">
        <f t="shared" si="26"/>
        <v/>
      </c>
      <c r="N236" s="122"/>
      <c r="O236" s="123"/>
      <c r="P236" s="169"/>
      <c r="Q236" s="245"/>
      <c r="R236" s="124"/>
      <c r="S236" s="125"/>
      <c r="T236" s="125"/>
      <c r="U236" s="126"/>
      <c r="V236" s="19" t="str">
        <f t="shared" si="25"/>
        <v/>
      </c>
      <c r="W236" s="15" t="str">
        <f t="shared" si="21"/>
        <v/>
      </c>
      <c r="X236" s="16" t="str">
        <f t="shared" si="22"/>
        <v/>
      </c>
      <c r="Y236" s="16" t="str">
        <f t="shared" si="23"/>
        <v/>
      </c>
      <c r="Z236" s="16" t="str">
        <f t="shared" si="24"/>
        <v/>
      </c>
    </row>
    <row r="237" spans="1:26" x14ac:dyDescent="0.4">
      <c r="A237" s="140"/>
      <c r="B237" s="158" t="str">
        <f>IFERROR(VLOOKUP(A237,'1. Applicant Roster'!A:C,2,FALSE)&amp;", "&amp;LEFT(VLOOKUP(A237,'1. Applicant Roster'!A:C,3,FALSE),1)&amp;".","Enter valid WISEid")</f>
        <v>Enter valid WISEid</v>
      </c>
      <c r="C237" s="142"/>
      <c r="D237" s="143"/>
      <c r="E237" s="138" t="str">
        <f>IF(C237="Program",IFERROR(INDEX('3. Programs'!B:B,MATCH(D237,'3. Programs'!A:A,0)),"Enter valid program ID"),"")</f>
        <v/>
      </c>
      <c r="F237" s="289" t="str">
        <f>IF(C237="Program",IFERROR(INDEX('3. Programs'!L:L,MATCH(D237,'3. Programs'!A:A,0)),""),"")</f>
        <v/>
      </c>
      <c r="G237" s="97"/>
      <c r="H237" s="82"/>
      <c r="I237" s="291" t="str">
        <f>IFERROR(IF(C237="Program",(IF(OR(F237="Days",F237="Caseload"),1,G237)*H237)/(IF(OR(F237="Days",F237="Caseload"),1,INDEX('3. Programs'!N:N,MATCH(D237,'3. Programs'!A:A,0)))*INDEX('3. Programs'!O:O,MATCH(D237,'3. Programs'!A:A,0))),""),0)</f>
        <v/>
      </c>
      <c r="J237" s="20" t="str">
        <f>IFERROR(IF($C237="Program",ROUNDDOWN(SUMIF('3. Programs'!$A:$A,$D237,'3. Programs'!Q:Q),2)*IFERROR(INDEX('3. Programs'!$O:$O,MATCH($D237,'3. Programs'!$A:$A,0)),0)*$I237,""),0)</f>
        <v/>
      </c>
      <c r="K237" s="15" t="str">
        <f>IFERROR(IF($C237="Program",ROUNDDOWN(SUMIF('3. Programs'!$A:$A,$D237,'3. Programs'!R:R),2)*IFERROR(INDEX('3. Programs'!$O:$O,MATCH($D237,'3. Programs'!$A:$A,0)),0)*$I237,""),0)</f>
        <v/>
      </c>
      <c r="L237" s="15" t="str">
        <f>IFERROR(IF($C237="Program",ROUNDDOWN(SUMIF('3. Programs'!$A:$A,$D237,'3. Programs'!S:S),2)*IFERROR(INDEX('3. Programs'!$O:$O,MATCH($D237,'3. Programs'!$A:$A,0)),0)*$I237,""),0)</f>
        <v/>
      </c>
      <c r="M237" s="17" t="str">
        <f t="shared" si="26"/>
        <v/>
      </c>
      <c r="N237" s="122"/>
      <c r="O237" s="123"/>
      <c r="P237" s="169"/>
      <c r="Q237" s="245"/>
      <c r="R237" s="124"/>
      <c r="S237" s="125"/>
      <c r="T237" s="125"/>
      <c r="U237" s="126"/>
      <c r="V237" s="19" t="str">
        <f t="shared" si="25"/>
        <v/>
      </c>
      <c r="W237" s="15" t="str">
        <f t="shared" si="21"/>
        <v/>
      </c>
      <c r="X237" s="16" t="str">
        <f t="shared" si="22"/>
        <v/>
      </c>
      <c r="Y237" s="16" t="str">
        <f t="shared" si="23"/>
        <v/>
      </c>
      <c r="Z237" s="16" t="str">
        <f t="shared" si="24"/>
        <v/>
      </c>
    </row>
    <row r="238" spans="1:26" x14ac:dyDescent="0.4">
      <c r="A238" s="140"/>
      <c r="B238" s="158" t="str">
        <f>IFERROR(VLOOKUP(A238,'1. Applicant Roster'!A:C,2,FALSE)&amp;", "&amp;LEFT(VLOOKUP(A238,'1. Applicant Roster'!A:C,3,FALSE),1)&amp;".","Enter valid WISEid")</f>
        <v>Enter valid WISEid</v>
      </c>
      <c r="C238" s="142"/>
      <c r="D238" s="143"/>
      <c r="E238" s="138" t="str">
        <f>IF(C238="Program",IFERROR(INDEX('3. Programs'!B:B,MATCH(D238,'3. Programs'!A:A,0)),"Enter valid program ID"),"")</f>
        <v/>
      </c>
      <c r="F238" s="289" t="str">
        <f>IF(C238="Program",IFERROR(INDEX('3. Programs'!L:L,MATCH(D238,'3. Programs'!A:A,0)),""),"")</f>
        <v/>
      </c>
      <c r="G238" s="97"/>
      <c r="H238" s="82"/>
      <c r="I238" s="291" t="str">
        <f>IFERROR(IF(C238="Program",(IF(OR(F238="Days",F238="Caseload"),1,G238)*H238)/(IF(OR(F238="Days",F238="Caseload"),1,INDEX('3. Programs'!N:N,MATCH(D238,'3. Programs'!A:A,0)))*INDEX('3. Programs'!O:O,MATCH(D238,'3. Programs'!A:A,0))),""),0)</f>
        <v/>
      </c>
      <c r="J238" s="20" t="str">
        <f>IFERROR(IF($C238="Program",ROUNDDOWN(SUMIF('3. Programs'!$A:$A,$D238,'3. Programs'!Q:Q),2)*IFERROR(INDEX('3. Programs'!$O:$O,MATCH($D238,'3. Programs'!$A:$A,0)),0)*$I238,""),0)</f>
        <v/>
      </c>
      <c r="K238" s="15" t="str">
        <f>IFERROR(IF($C238="Program",ROUNDDOWN(SUMIF('3. Programs'!$A:$A,$D238,'3. Programs'!R:R),2)*IFERROR(INDEX('3. Programs'!$O:$O,MATCH($D238,'3. Programs'!$A:$A,0)),0)*$I238,""),0)</f>
        <v/>
      </c>
      <c r="L238" s="15" t="str">
        <f>IFERROR(IF($C238="Program",ROUNDDOWN(SUMIF('3. Programs'!$A:$A,$D238,'3. Programs'!S:S),2)*IFERROR(INDEX('3. Programs'!$O:$O,MATCH($D238,'3. Programs'!$A:$A,0)),0)*$I238,""),0)</f>
        <v/>
      </c>
      <c r="M238" s="17" t="str">
        <f t="shared" si="26"/>
        <v/>
      </c>
      <c r="N238" s="122"/>
      <c r="O238" s="123"/>
      <c r="P238" s="169"/>
      <c r="Q238" s="245"/>
      <c r="R238" s="124"/>
      <c r="S238" s="125"/>
      <c r="T238" s="125"/>
      <c r="U238" s="126"/>
      <c r="V238" s="19" t="str">
        <f t="shared" si="25"/>
        <v/>
      </c>
      <c r="W238" s="15" t="str">
        <f t="shared" si="21"/>
        <v/>
      </c>
      <c r="X238" s="16" t="str">
        <f t="shared" si="22"/>
        <v/>
      </c>
      <c r="Y238" s="16" t="str">
        <f t="shared" si="23"/>
        <v/>
      </c>
      <c r="Z238" s="16" t="str">
        <f t="shared" si="24"/>
        <v/>
      </c>
    </row>
    <row r="239" spans="1:26" x14ac:dyDescent="0.4">
      <c r="A239" s="140"/>
      <c r="B239" s="158" t="str">
        <f>IFERROR(VLOOKUP(A239,'1. Applicant Roster'!A:C,2,FALSE)&amp;", "&amp;LEFT(VLOOKUP(A239,'1. Applicant Roster'!A:C,3,FALSE),1)&amp;".","Enter valid WISEid")</f>
        <v>Enter valid WISEid</v>
      </c>
      <c r="C239" s="142"/>
      <c r="D239" s="143"/>
      <c r="E239" s="138" t="str">
        <f>IF(C239="Program",IFERROR(INDEX('3. Programs'!B:B,MATCH(D239,'3. Programs'!A:A,0)),"Enter valid program ID"),"")</f>
        <v/>
      </c>
      <c r="F239" s="289" t="str">
        <f>IF(C239="Program",IFERROR(INDEX('3. Programs'!L:L,MATCH(D239,'3. Programs'!A:A,0)),""),"")</f>
        <v/>
      </c>
      <c r="G239" s="97"/>
      <c r="H239" s="82"/>
      <c r="I239" s="291" t="str">
        <f>IFERROR(IF(C239="Program",(IF(OR(F239="Days",F239="Caseload"),1,G239)*H239)/(IF(OR(F239="Days",F239="Caseload"),1,INDEX('3. Programs'!N:N,MATCH(D239,'3. Programs'!A:A,0)))*INDEX('3. Programs'!O:O,MATCH(D239,'3. Programs'!A:A,0))),""),0)</f>
        <v/>
      </c>
      <c r="J239" s="20" t="str">
        <f>IFERROR(IF($C239="Program",ROUNDDOWN(SUMIF('3. Programs'!$A:$A,$D239,'3. Programs'!Q:Q),2)*IFERROR(INDEX('3. Programs'!$O:$O,MATCH($D239,'3. Programs'!$A:$A,0)),0)*$I239,""),0)</f>
        <v/>
      </c>
      <c r="K239" s="15" t="str">
        <f>IFERROR(IF($C239="Program",ROUNDDOWN(SUMIF('3. Programs'!$A:$A,$D239,'3. Programs'!R:R),2)*IFERROR(INDEX('3. Programs'!$O:$O,MATCH($D239,'3. Programs'!$A:$A,0)),0)*$I239,""),0)</f>
        <v/>
      </c>
      <c r="L239" s="15" t="str">
        <f>IFERROR(IF($C239="Program",ROUNDDOWN(SUMIF('3. Programs'!$A:$A,$D239,'3. Programs'!S:S),2)*IFERROR(INDEX('3. Programs'!$O:$O,MATCH($D239,'3. Programs'!$A:$A,0)),0)*$I239,""),0)</f>
        <v/>
      </c>
      <c r="M239" s="17" t="str">
        <f t="shared" si="26"/>
        <v/>
      </c>
      <c r="N239" s="122"/>
      <c r="O239" s="123"/>
      <c r="P239" s="169"/>
      <c r="Q239" s="245"/>
      <c r="R239" s="124"/>
      <c r="S239" s="125"/>
      <c r="T239" s="125"/>
      <c r="U239" s="126"/>
      <c r="V239" s="19" t="str">
        <f t="shared" si="25"/>
        <v/>
      </c>
      <c r="W239" s="15" t="str">
        <f t="shared" si="21"/>
        <v/>
      </c>
      <c r="X239" s="16" t="str">
        <f t="shared" si="22"/>
        <v/>
      </c>
      <c r="Y239" s="16" t="str">
        <f t="shared" si="23"/>
        <v/>
      </c>
      <c r="Z239" s="16" t="str">
        <f t="shared" si="24"/>
        <v/>
      </c>
    </row>
    <row r="240" spans="1:26" x14ac:dyDescent="0.4">
      <c r="A240" s="140"/>
      <c r="B240" s="158" t="str">
        <f>IFERROR(VLOOKUP(A240,'1. Applicant Roster'!A:C,2,FALSE)&amp;", "&amp;LEFT(VLOOKUP(A240,'1. Applicant Roster'!A:C,3,FALSE),1)&amp;".","Enter valid WISEid")</f>
        <v>Enter valid WISEid</v>
      </c>
      <c r="C240" s="142"/>
      <c r="D240" s="143"/>
      <c r="E240" s="138" t="str">
        <f>IF(C240="Program",IFERROR(INDEX('3. Programs'!B:B,MATCH(D240,'3. Programs'!A:A,0)),"Enter valid program ID"),"")</f>
        <v/>
      </c>
      <c r="F240" s="289" t="str">
        <f>IF(C240="Program",IFERROR(INDEX('3. Programs'!L:L,MATCH(D240,'3. Programs'!A:A,0)),""),"")</f>
        <v/>
      </c>
      <c r="G240" s="97"/>
      <c r="H240" s="82"/>
      <c r="I240" s="291" t="str">
        <f>IFERROR(IF(C240="Program",(IF(OR(F240="Days",F240="Caseload"),1,G240)*H240)/(IF(OR(F240="Days",F240="Caseload"),1,INDEX('3. Programs'!N:N,MATCH(D240,'3. Programs'!A:A,0)))*INDEX('3. Programs'!O:O,MATCH(D240,'3. Programs'!A:A,0))),""),0)</f>
        <v/>
      </c>
      <c r="J240" s="20" t="str">
        <f>IFERROR(IF($C240="Program",ROUNDDOWN(SUMIF('3. Programs'!$A:$A,$D240,'3. Programs'!Q:Q),2)*IFERROR(INDEX('3. Programs'!$O:$O,MATCH($D240,'3. Programs'!$A:$A,0)),0)*$I240,""),0)</f>
        <v/>
      </c>
      <c r="K240" s="15" t="str">
        <f>IFERROR(IF($C240="Program",ROUNDDOWN(SUMIF('3. Programs'!$A:$A,$D240,'3. Programs'!R:R),2)*IFERROR(INDEX('3. Programs'!$O:$O,MATCH($D240,'3. Programs'!$A:$A,0)),0)*$I240,""),0)</f>
        <v/>
      </c>
      <c r="L240" s="15" t="str">
        <f>IFERROR(IF($C240="Program",ROUNDDOWN(SUMIF('3. Programs'!$A:$A,$D240,'3. Programs'!S:S),2)*IFERROR(INDEX('3. Programs'!$O:$O,MATCH($D240,'3. Programs'!$A:$A,0)),0)*$I240,""),0)</f>
        <v/>
      </c>
      <c r="M240" s="17" t="str">
        <f t="shared" si="26"/>
        <v/>
      </c>
      <c r="N240" s="122"/>
      <c r="O240" s="123"/>
      <c r="P240" s="169"/>
      <c r="Q240" s="245"/>
      <c r="R240" s="124"/>
      <c r="S240" s="125"/>
      <c r="T240" s="125"/>
      <c r="U240" s="126"/>
      <c r="V240" s="19" t="str">
        <f t="shared" si="25"/>
        <v/>
      </c>
      <c r="W240" s="15" t="str">
        <f t="shared" si="21"/>
        <v/>
      </c>
      <c r="X240" s="16" t="str">
        <f t="shared" si="22"/>
        <v/>
      </c>
      <c r="Y240" s="16" t="str">
        <f t="shared" si="23"/>
        <v/>
      </c>
      <c r="Z240" s="16" t="str">
        <f t="shared" si="24"/>
        <v/>
      </c>
    </row>
    <row r="241" spans="1:26" x14ac:dyDescent="0.4">
      <c r="A241" s="140"/>
      <c r="B241" s="158" t="str">
        <f>IFERROR(VLOOKUP(A241,'1. Applicant Roster'!A:C,2,FALSE)&amp;", "&amp;LEFT(VLOOKUP(A241,'1. Applicant Roster'!A:C,3,FALSE),1)&amp;".","Enter valid WISEid")</f>
        <v>Enter valid WISEid</v>
      </c>
      <c r="C241" s="142"/>
      <c r="D241" s="143"/>
      <c r="E241" s="138" t="str">
        <f>IF(C241="Program",IFERROR(INDEX('3. Programs'!B:B,MATCH(D241,'3. Programs'!A:A,0)),"Enter valid program ID"),"")</f>
        <v/>
      </c>
      <c r="F241" s="289" t="str">
        <f>IF(C241="Program",IFERROR(INDEX('3. Programs'!L:L,MATCH(D241,'3. Programs'!A:A,0)),""),"")</f>
        <v/>
      </c>
      <c r="G241" s="97"/>
      <c r="H241" s="82"/>
      <c r="I241" s="291" t="str">
        <f>IFERROR(IF(C241="Program",(IF(OR(F241="Days",F241="Caseload"),1,G241)*H241)/(IF(OR(F241="Days",F241="Caseload"),1,INDEX('3. Programs'!N:N,MATCH(D241,'3. Programs'!A:A,0)))*INDEX('3. Programs'!O:O,MATCH(D241,'3. Programs'!A:A,0))),""),0)</f>
        <v/>
      </c>
      <c r="J241" s="20" t="str">
        <f>IFERROR(IF($C241="Program",ROUNDDOWN(SUMIF('3. Programs'!$A:$A,$D241,'3. Programs'!Q:Q),2)*IFERROR(INDEX('3. Programs'!$O:$O,MATCH($D241,'3. Programs'!$A:$A,0)),0)*$I241,""),0)</f>
        <v/>
      </c>
      <c r="K241" s="15" t="str">
        <f>IFERROR(IF($C241="Program",ROUNDDOWN(SUMIF('3. Programs'!$A:$A,$D241,'3. Programs'!R:R),2)*IFERROR(INDEX('3. Programs'!$O:$O,MATCH($D241,'3. Programs'!$A:$A,0)),0)*$I241,""),0)</f>
        <v/>
      </c>
      <c r="L241" s="15" t="str">
        <f>IFERROR(IF($C241="Program",ROUNDDOWN(SUMIF('3. Programs'!$A:$A,$D241,'3. Programs'!S:S),2)*IFERROR(INDEX('3. Programs'!$O:$O,MATCH($D241,'3. Programs'!$A:$A,0)),0)*$I241,""),0)</f>
        <v/>
      </c>
      <c r="M241" s="17" t="str">
        <f t="shared" si="26"/>
        <v/>
      </c>
      <c r="N241" s="122"/>
      <c r="O241" s="123"/>
      <c r="P241" s="169"/>
      <c r="Q241" s="245"/>
      <c r="R241" s="124"/>
      <c r="S241" s="125"/>
      <c r="T241" s="125"/>
      <c r="U241" s="126"/>
      <c r="V241" s="19" t="str">
        <f t="shared" si="25"/>
        <v/>
      </c>
      <c r="W241" s="15" t="str">
        <f t="shared" si="21"/>
        <v/>
      </c>
      <c r="X241" s="16" t="str">
        <f t="shared" si="22"/>
        <v/>
      </c>
      <c r="Y241" s="16" t="str">
        <f t="shared" si="23"/>
        <v/>
      </c>
      <c r="Z241" s="16" t="str">
        <f t="shared" si="24"/>
        <v/>
      </c>
    </row>
    <row r="242" spans="1:26" x14ac:dyDescent="0.4">
      <c r="A242" s="140"/>
      <c r="B242" s="158" t="str">
        <f>IFERROR(VLOOKUP(A242,'1. Applicant Roster'!A:C,2,FALSE)&amp;", "&amp;LEFT(VLOOKUP(A242,'1. Applicant Roster'!A:C,3,FALSE),1)&amp;".","Enter valid WISEid")</f>
        <v>Enter valid WISEid</v>
      </c>
      <c r="C242" s="142"/>
      <c r="D242" s="143"/>
      <c r="E242" s="138" t="str">
        <f>IF(C242="Program",IFERROR(INDEX('3. Programs'!B:B,MATCH(D242,'3. Programs'!A:A,0)),"Enter valid program ID"),"")</f>
        <v/>
      </c>
      <c r="F242" s="289" t="str">
        <f>IF(C242="Program",IFERROR(INDEX('3. Programs'!L:L,MATCH(D242,'3. Programs'!A:A,0)),""),"")</f>
        <v/>
      </c>
      <c r="G242" s="97"/>
      <c r="H242" s="82"/>
      <c r="I242" s="291" t="str">
        <f>IFERROR(IF(C242="Program",(IF(OR(F242="Days",F242="Caseload"),1,G242)*H242)/(IF(OR(F242="Days",F242="Caseload"),1,INDEX('3. Programs'!N:N,MATCH(D242,'3. Programs'!A:A,0)))*INDEX('3. Programs'!O:O,MATCH(D242,'3. Programs'!A:A,0))),""),0)</f>
        <v/>
      </c>
      <c r="J242" s="20" t="str">
        <f>IFERROR(IF($C242="Program",ROUNDDOWN(SUMIF('3. Programs'!$A:$A,$D242,'3. Programs'!Q:Q),2)*IFERROR(INDEX('3. Programs'!$O:$O,MATCH($D242,'3. Programs'!$A:$A,0)),0)*$I242,""),0)</f>
        <v/>
      </c>
      <c r="K242" s="15" t="str">
        <f>IFERROR(IF($C242="Program",ROUNDDOWN(SUMIF('3. Programs'!$A:$A,$D242,'3. Programs'!R:R),2)*IFERROR(INDEX('3. Programs'!$O:$O,MATCH($D242,'3. Programs'!$A:$A,0)),0)*$I242,""),0)</f>
        <v/>
      </c>
      <c r="L242" s="15" t="str">
        <f>IFERROR(IF($C242="Program",ROUNDDOWN(SUMIF('3. Programs'!$A:$A,$D242,'3. Programs'!S:S),2)*IFERROR(INDEX('3. Programs'!$O:$O,MATCH($D242,'3. Programs'!$A:$A,0)),0)*$I242,""),0)</f>
        <v/>
      </c>
      <c r="M242" s="17" t="str">
        <f t="shared" si="26"/>
        <v/>
      </c>
      <c r="N242" s="122"/>
      <c r="O242" s="123"/>
      <c r="P242" s="169"/>
      <c r="Q242" s="245"/>
      <c r="R242" s="124"/>
      <c r="S242" s="125"/>
      <c r="T242" s="125"/>
      <c r="U242" s="126"/>
      <c r="V242" s="19" t="str">
        <f t="shared" si="25"/>
        <v/>
      </c>
      <c r="W242" s="15" t="str">
        <f t="shared" si="21"/>
        <v/>
      </c>
      <c r="X242" s="16" t="str">
        <f t="shared" si="22"/>
        <v/>
      </c>
      <c r="Y242" s="16" t="str">
        <f t="shared" si="23"/>
        <v/>
      </c>
      <c r="Z242" s="16" t="str">
        <f t="shared" si="24"/>
        <v/>
      </c>
    </row>
    <row r="243" spans="1:26" x14ac:dyDescent="0.4">
      <c r="A243" s="140"/>
      <c r="B243" s="158" t="str">
        <f>IFERROR(VLOOKUP(A243,'1. Applicant Roster'!A:C,2,FALSE)&amp;", "&amp;LEFT(VLOOKUP(A243,'1. Applicant Roster'!A:C,3,FALSE),1)&amp;".","Enter valid WISEid")</f>
        <v>Enter valid WISEid</v>
      </c>
      <c r="C243" s="142"/>
      <c r="D243" s="143"/>
      <c r="E243" s="138" t="str">
        <f>IF(C243="Program",IFERROR(INDEX('3. Programs'!B:B,MATCH(D243,'3. Programs'!A:A,0)),"Enter valid program ID"),"")</f>
        <v/>
      </c>
      <c r="F243" s="289" t="str">
        <f>IF(C243="Program",IFERROR(INDEX('3. Programs'!L:L,MATCH(D243,'3. Programs'!A:A,0)),""),"")</f>
        <v/>
      </c>
      <c r="G243" s="97"/>
      <c r="H243" s="82"/>
      <c r="I243" s="291" t="str">
        <f>IFERROR(IF(C243="Program",(IF(OR(F243="Days",F243="Caseload"),1,G243)*H243)/(IF(OR(F243="Days",F243="Caseload"),1,INDEX('3. Programs'!N:N,MATCH(D243,'3. Programs'!A:A,0)))*INDEX('3. Programs'!O:O,MATCH(D243,'3. Programs'!A:A,0))),""),0)</f>
        <v/>
      </c>
      <c r="J243" s="20" t="str">
        <f>IFERROR(IF($C243="Program",ROUNDDOWN(SUMIF('3. Programs'!$A:$A,$D243,'3. Programs'!Q:Q),2)*IFERROR(INDEX('3. Programs'!$O:$O,MATCH($D243,'3. Programs'!$A:$A,0)),0)*$I243,""),0)</f>
        <v/>
      </c>
      <c r="K243" s="15" t="str">
        <f>IFERROR(IF($C243="Program",ROUNDDOWN(SUMIF('3. Programs'!$A:$A,$D243,'3. Programs'!R:R),2)*IFERROR(INDEX('3. Programs'!$O:$O,MATCH($D243,'3. Programs'!$A:$A,0)),0)*$I243,""),0)</f>
        <v/>
      </c>
      <c r="L243" s="15" t="str">
        <f>IFERROR(IF($C243="Program",ROUNDDOWN(SUMIF('3. Programs'!$A:$A,$D243,'3. Programs'!S:S),2)*IFERROR(INDEX('3. Programs'!$O:$O,MATCH($D243,'3. Programs'!$A:$A,0)),0)*$I243,""),0)</f>
        <v/>
      </c>
      <c r="M243" s="17" t="str">
        <f t="shared" si="26"/>
        <v/>
      </c>
      <c r="N243" s="122"/>
      <c r="O243" s="123"/>
      <c r="P243" s="169"/>
      <c r="Q243" s="245"/>
      <c r="R243" s="124"/>
      <c r="S243" s="125"/>
      <c r="T243" s="125"/>
      <c r="U243" s="126"/>
      <c r="V243" s="19" t="str">
        <f t="shared" si="25"/>
        <v/>
      </c>
      <c r="W243" s="15" t="str">
        <f t="shared" si="21"/>
        <v/>
      </c>
      <c r="X243" s="16" t="str">
        <f t="shared" si="22"/>
        <v/>
      </c>
      <c r="Y243" s="16" t="str">
        <f t="shared" si="23"/>
        <v/>
      </c>
      <c r="Z243" s="16" t="str">
        <f t="shared" si="24"/>
        <v/>
      </c>
    </row>
    <row r="244" spans="1:26" x14ac:dyDescent="0.4">
      <c r="A244" s="140"/>
      <c r="B244" s="158" t="str">
        <f>IFERROR(VLOOKUP(A244,'1. Applicant Roster'!A:C,2,FALSE)&amp;", "&amp;LEFT(VLOOKUP(A244,'1. Applicant Roster'!A:C,3,FALSE),1)&amp;".","Enter valid WISEid")</f>
        <v>Enter valid WISEid</v>
      </c>
      <c r="C244" s="142"/>
      <c r="D244" s="143"/>
      <c r="E244" s="138" t="str">
        <f>IF(C244="Program",IFERROR(INDEX('3. Programs'!B:B,MATCH(D244,'3. Programs'!A:A,0)),"Enter valid program ID"),"")</f>
        <v/>
      </c>
      <c r="F244" s="289" t="str">
        <f>IF(C244="Program",IFERROR(INDEX('3. Programs'!L:L,MATCH(D244,'3. Programs'!A:A,0)),""),"")</f>
        <v/>
      </c>
      <c r="G244" s="97"/>
      <c r="H244" s="82"/>
      <c r="I244" s="291" t="str">
        <f>IFERROR(IF(C244="Program",(IF(OR(F244="Days",F244="Caseload"),1,G244)*H244)/(IF(OR(F244="Days",F244="Caseload"),1,INDEX('3. Programs'!N:N,MATCH(D244,'3. Programs'!A:A,0)))*INDEX('3. Programs'!O:O,MATCH(D244,'3. Programs'!A:A,0))),""),0)</f>
        <v/>
      </c>
      <c r="J244" s="20" t="str">
        <f>IFERROR(IF($C244="Program",ROUNDDOWN(SUMIF('3. Programs'!$A:$A,$D244,'3. Programs'!Q:Q),2)*IFERROR(INDEX('3. Programs'!$O:$O,MATCH($D244,'3. Programs'!$A:$A,0)),0)*$I244,""),0)</f>
        <v/>
      </c>
      <c r="K244" s="15" t="str">
        <f>IFERROR(IF($C244="Program",ROUNDDOWN(SUMIF('3. Programs'!$A:$A,$D244,'3. Programs'!R:R),2)*IFERROR(INDEX('3. Programs'!$O:$O,MATCH($D244,'3. Programs'!$A:$A,0)),0)*$I244,""),0)</f>
        <v/>
      </c>
      <c r="L244" s="15" t="str">
        <f>IFERROR(IF($C244="Program",ROUNDDOWN(SUMIF('3. Programs'!$A:$A,$D244,'3. Programs'!S:S),2)*IFERROR(INDEX('3. Programs'!$O:$O,MATCH($D244,'3. Programs'!$A:$A,0)),0)*$I244,""),0)</f>
        <v/>
      </c>
      <c r="M244" s="17" t="str">
        <f t="shared" si="26"/>
        <v/>
      </c>
      <c r="N244" s="122"/>
      <c r="O244" s="123"/>
      <c r="P244" s="169"/>
      <c r="Q244" s="245"/>
      <c r="R244" s="124"/>
      <c r="S244" s="125"/>
      <c r="T244" s="125"/>
      <c r="U244" s="126"/>
      <c r="V244" s="19" t="str">
        <f t="shared" si="25"/>
        <v/>
      </c>
      <c r="W244" s="15" t="str">
        <f t="shared" si="21"/>
        <v/>
      </c>
      <c r="X244" s="16" t="str">
        <f t="shared" si="22"/>
        <v/>
      </c>
      <c r="Y244" s="16" t="str">
        <f t="shared" si="23"/>
        <v/>
      </c>
      <c r="Z244" s="16" t="str">
        <f t="shared" si="24"/>
        <v/>
      </c>
    </row>
    <row r="245" spans="1:26" x14ac:dyDescent="0.4">
      <c r="A245" s="140"/>
      <c r="B245" s="158" t="str">
        <f>IFERROR(VLOOKUP(A245,'1. Applicant Roster'!A:C,2,FALSE)&amp;", "&amp;LEFT(VLOOKUP(A245,'1. Applicant Roster'!A:C,3,FALSE),1)&amp;".","Enter valid WISEid")</f>
        <v>Enter valid WISEid</v>
      </c>
      <c r="C245" s="142"/>
      <c r="D245" s="143"/>
      <c r="E245" s="138" t="str">
        <f>IF(C245="Program",IFERROR(INDEX('3. Programs'!B:B,MATCH(D245,'3. Programs'!A:A,0)),"Enter valid program ID"),"")</f>
        <v/>
      </c>
      <c r="F245" s="289" t="str">
        <f>IF(C245="Program",IFERROR(INDEX('3. Programs'!L:L,MATCH(D245,'3. Programs'!A:A,0)),""),"")</f>
        <v/>
      </c>
      <c r="G245" s="97"/>
      <c r="H245" s="82"/>
      <c r="I245" s="291" t="str">
        <f>IFERROR(IF(C245="Program",(IF(OR(F245="Days",F245="Caseload"),1,G245)*H245)/(IF(OR(F245="Days",F245="Caseload"),1,INDEX('3. Programs'!N:N,MATCH(D245,'3. Programs'!A:A,0)))*INDEX('3. Programs'!O:O,MATCH(D245,'3. Programs'!A:A,0))),""),0)</f>
        <v/>
      </c>
      <c r="J245" s="20" t="str">
        <f>IFERROR(IF($C245="Program",ROUNDDOWN(SUMIF('3. Programs'!$A:$A,$D245,'3. Programs'!Q:Q),2)*IFERROR(INDEX('3. Programs'!$O:$O,MATCH($D245,'3. Programs'!$A:$A,0)),0)*$I245,""),0)</f>
        <v/>
      </c>
      <c r="K245" s="15" t="str">
        <f>IFERROR(IF($C245="Program",ROUNDDOWN(SUMIF('3. Programs'!$A:$A,$D245,'3. Programs'!R:R),2)*IFERROR(INDEX('3. Programs'!$O:$O,MATCH($D245,'3. Programs'!$A:$A,0)),0)*$I245,""),0)</f>
        <v/>
      </c>
      <c r="L245" s="15" t="str">
        <f>IFERROR(IF($C245="Program",ROUNDDOWN(SUMIF('3. Programs'!$A:$A,$D245,'3. Programs'!S:S),2)*IFERROR(INDEX('3. Programs'!$O:$O,MATCH($D245,'3. Programs'!$A:$A,0)),0)*$I245,""),0)</f>
        <v/>
      </c>
      <c r="M245" s="17" t="str">
        <f t="shared" si="26"/>
        <v/>
      </c>
      <c r="N245" s="122"/>
      <c r="O245" s="123"/>
      <c r="P245" s="169"/>
      <c r="Q245" s="245"/>
      <c r="R245" s="124"/>
      <c r="S245" s="125"/>
      <c r="T245" s="125"/>
      <c r="U245" s="126"/>
      <c r="V245" s="19" t="str">
        <f t="shared" si="25"/>
        <v/>
      </c>
      <c r="W245" s="15" t="str">
        <f t="shared" si="21"/>
        <v/>
      </c>
      <c r="X245" s="16" t="str">
        <f t="shared" si="22"/>
        <v/>
      </c>
      <c r="Y245" s="16" t="str">
        <f t="shared" si="23"/>
        <v/>
      </c>
      <c r="Z245" s="16" t="str">
        <f t="shared" si="24"/>
        <v/>
      </c>
    </row>
    <row r="246" spans="1:26" x14ac:dyDescent="0.4">
      <c r="A246" s="140"/>
      <c r="B246" s="158" t="str">
        <f>IFERROR(VLOOKUP(A246,'1. Applicant Roster'!A:C,2,FALSE)&amp;", "&amp;LEFT(VLOOKUP(A246,'1. Applicant Roster'!A:C,3,FALSE),1)&amp;".","Enter valid WISEid")</f>
        <v>Enter valid WISEid</v>
      </c>
      <c r="C246" s="142"/>
      <c r="D246" s="143"/>
      <c r="E246" s="138" t="str">
        <f>IF(C246="Program",IFERROR(INDEX('3. Programs'!B:B,MATCH(D246,'3. Programs'!A:A,0)),"Enter valid program ID"),"")</f>
        <v/>
      </c>
      <c r="F246" s="289" t="str">
        <f>IF(C246="Program",IFERROR(INDEX('3. Programs'!L:L,MATCH(D246,'3. Programs'!A:A,0)),""),"")</f>
        <v/>
      </c>
      <c r="G246" s="97"/>
      <c r="H246" s="82"/>
      <c r="I246" s="291" t="str">
        <f>IFERROR(IF(C246="Program",(IF(OR(F246="Days",F246="Caseload"),1,G246)*H246)/(IF(OR(F246="Days",F246="Caseload"),1,INDEX('3. Programs'!N:N,MATCH(D246,'3. Programs'!A:A,0)))*INDEX('3. Programs'!O:O,MATCH(D246,'3. Programs'!A:A,0))),""),0)</f>
        <v/>
      </c>
      <c r="J246" s="20" t="str">
        <f>IFERROR(IF($C246="Program",ROUNDDOWN(SUMIF('3. Programs'!$A:$A,$D246,'3. Programs'!Q:Q),2)*IFERROR(INDEX('3. Programs'!$O:$O,MATCH($D246,'3. Programs'!$A:$A,0)),0)*$I246,""),0)</f>
        <v/>
      </c>
      <c r="K246" s="15" t="str">
        <f>IFERROR(IF($C246="Program",ROUNDDOWN(SUMIF('3. Programs'!$A:$A,$D246,'3. Programs'!R:R),2)*IFERROR(INDEX('3. Programs'!$O:$O,MATCH($D246,'3. Programs'!$A:$A,0)),0)*$I246,""),0)</f>
        <v/>
      </c>
      <c r="L246" s="15" t="str">
        <f>IFERROR(IF($C246="Program",ROUNDDOWN(SUMIF('3. Programs'!$A:$A,$D246,'3. Programs'!S:S),2)*IFERROR(INDEX('3. Programs'!$O:$O,MATCH($D246,'3. Programs'!$A:$A,0)),0)*$I246,""),0)</f>
        <v/>
      </c>
      <c r="M246" s="17" t="str">
        <f t="shared" si="26"/>
        <v/>
      </c>
      <c r="N246" s="122"/>
      <c r="O246" s="123"/>
      <c r="P246" s="169"/>
      <c r="Q246" s="245"/>
      <c r="R246" s="124"/>
      <c r="S246" s="125"/>
      <c r="T246" s="125"/>
      <c r="U246" s="126"/>
      <c r="V246" s="19" t="str">
        <f t="shared" si="25"/>
        <v/>
      </c>
      <c r="W246" s="15" t="str">
        <f t="shared" si="21"/>
        <v/>
      </c>
      <c r="X246" s="16" t="str">
        <f t="shared" si="22"/>
        <v/>
      </c>
      <c r="Y246" s="16" t="str">
        <f t="shared" si="23"/>
        <v/>
      </c>
      <c r="Z246" s="16" t="str">
        <f t="shared" si="24"/>
        <v/>
      </c>
    </row>
    <row r="247" spans="1:26" x14ac:dyDescent="0.4">
      <c r="A247" s="140"/>
      <c r="B247" s="158" t="str">
        <f>IFERROR(VLOOKUP(A247,'1. Applicant Roster'!A:C,2,FALSE)&amp;", "&amp;LEFT(VLOOKUP(A247,'1. Applicant Roster'!A:C,3,FALSE),1)&amp;".","Enter valid WISEid")</f>
        <v>Enter valid WISEid</v>
      </c>
      <c r="C247" s="142"/>
      <c r="D247" s="143"/>
      <c r="E247" s="138" t="str">
        <f>IF(C247="Program",IFERROR(INDEX('3. Programs'!B:B,MATCH(D247,'3. Programs'!A:A,0)),"Enter valid program ID"),"")</f>
        <v/>
      </c>
      <c r="F247" s="289" t="str">
        <f>IF(C247="Program",IFERROR(INDEX('3. Programs'!L:L,MATCH(D247,'3. Programs'!A:A,0)),""),"")</f>
        <v/>
      </c>
      <c r="G247" s="97"/>
      <c r="H247" s="82"/>
      <c r="I247" s="291" t="str">
        <f>IFERROR(IF(C247="Program",(IF(OR(F247="Days",F247="Caseload"),1,G247)*H247)/(IF(OR(F247="Days",F247="Caseload"),1,INDEX('3. Programs'!N:N,MATCH(D247,'3. Programs'!A:A,0)))*INDEX('3. Programs'!O:O,MATCH(D247,'3. Programs'!A:A,0))),""),0)</f>
        <v/>
      </c>
      <c r="J247" s="20" t="str">
        <f>IFERROR(IF($C247="Program",ROUNDDOWN(SUMIF('3. Programs'!$A:$A,$D247,'3. Programs'!Q:Q),2)*IFERROR(INDEX('3. Programs'!$O:$O,MATCH($D247,'3. Programs'!$A:$A,0)),0)*$I247,""),0)</f>
        <v/>
      </c>
      <c r="K247" s="15" t="str">
        <f>IFERROR(IF($C247="Program",ROUNDDOWN(SUMIF('3. Programs'!$A:$A,$D247,'3. Programs'!R:R),2)*IFERROR(INDEX('3. Programs'!$O:$O,MATCH($D247,'3. Programs'!$A:$A,0)),0)*$I247,""),0)</f>
        <v/>
      </c>
      <c r="L247" s="15" t="str">
        <f>IFERROR(IF($C247="Program",ROUNDDOWN(SUMIF('3. Programs'!$A:$A,$D247,'3. Programs'!S:S),2)*IFERROR(INDEX('3. Programs'!$O:$O,MATCH($D247,'3. Programs'!$A:$A,0)),0)*$I247,""),0)</f>
        <v/>
      </c>
      <c r="M247" s="17" t="str">
        <f t="shared" si="26"/>
        <v/>
      </c>
      <c r="N247" s="122"/>
      <c r="O247" s="123"/>
      <c r="P247" s="169"/>
      <c r="Q247" s="245"/>
      <c r="R247" s="124"/>
      <c r="S247" s="125"/>
      <c r="T247" s="125"/>
      <c r="U247" s="126"/>
      <c r="V247" s="19" t="str">
        <f t="shared" si="25"/>
        <v/>
      </c>
      <c r="W247" s="15" t="str">
        <f t="shared" si="21"/>
        <v/>
      </c>
      <c r="X247" s="16" t="str">
        <f t="shared" si="22"/>
        <v/>
      </c>
      <c r="Y247" s="16" t="str">
        <f t="shared" si="23"/>
        <v/>
      </c>
      <c r="Z247" s="16" t="str">
        <f t="shared" si="24"/>
        <v/>
      </c>
    </row>
    <row r="248" spans="1:26" x14ac:dyDescent="0.4">
      <c r="A248" s="140"/>
      <c r="B248" s="158" t="str">
        <f>IFERROR(VLOOKUP(A248,'1. Applicant Roster'!A:C,2,FALSE)&amp;", "&amp;LEFT(VLOOKUP(A248,'1. Applicant Roster'!A:C,3,FALSE),1)&amp;".","Enter valid WISEid")</f>
        <v>Enter valid WISEid</v>
      </c>
      <c r="C248" s="142"/>
      <c r="D248" s="143"/>
      <c r="E248" s="138" t="str">
        <f>IF(C248="Program",IFERROR(INDEX('3. Programs'!B:B,MATCH(D248,'3. Programs'!A:A,0)),"Enter valid program ID"),"")</f>
        <v/>
      </c>
      <c r="F248" s="289" t="str">
        <f>IF(C248="Program",IFERROR(INDEX('3. Programs'!L:L,MATCH(D248,'3. Programs'!A:A,0)),""),"")</f>
        <v/>
      </c>
      <c r="G248" s="97"/>
      <c r="H248" s="82"/>
      <c r="I248" s="291" t="str">
        <f>IFERROR(IF(C248="Program",(IF(OR(F248="Days",F248="Caseload"),1,G248)*H248)/(IF(OR(F248="Days",F248="Caseload"),1,INDEX('3. Programs'!N:N,MATCH(D248,'3. Programs'!A:A,0)))*INDEX('3. Programs'!O:O,MATCH(D248,'3. Programs'!A:A,0))),""),0)</f>
        <v/>
      </c>
      <c r="J248" s="20" t="str">
        <f>IFERROR(IF($C248="Program",ROUNDDOWN(SUMIF('3. Programs'!$A:$A,$D248,'3. Programs'!Q:Q),2)*IFERROR(INDEX('3. Programs'!$O:$O,MATCH($D248,'3. Programs'!$A:$A,0)),0)*$I248,""),0)</f>
        <v/>
      </c>
      <c r="K248" s="15" t="str">
        <f>IFERROR(IF($C248="Program",ROUNDDOWN(SUMIF('3. Programs'!$A:$A,$D248,'3. Programs'!R:R),2)*IFERROR(INDEX('3. Programs'!$O:$O,MATCH($D248,'3. Programs'!$A:$A,0)),0)*$I248,""),0)</f>
        <v/>
      </c>
      <c r="L248" s="15" t="str">
        <f>IFERROR(IF($C248="Program",ROUNDDOWN(SUMIF('3. Programs'!$A:$A,$D248,'3. Programs'!S:S),2)*IFERROR(INDEX('3. Programs'!$O:$O,MATCH($D248,'3. Programs'!$A:$A,0)),0)*$I248,""),0)</f>
        <v/>
      </c>
      <c r="M248" s="17" t="str">
        <f t="shared" si="26"/>
        <v/>
      </c>
      <c r="N248" s="122"/>
      <c r="O248" s="123"/>
      <c r="P248" s="169"/>
      <c r="Q248" s="245"/>
      <c r="R248" s="124"/>
      <c r="S248" s="125"/>
      <c r="T248" s="125"/>
      <c r="U248" s="126"/>
      <c r="V248" s="19" t="str">
        <f t="shared" si="25"/>
        <v/>
      </c>
      <c r="W248" s="15" t="str">
        <f t="shared" si="21"/>
        <v/>
      </c>
      <c r="X248" s="16" t="str">
        <f t="shared" si="22"/>
        <v/>
      </c>
      <c r="Y248" s="16" t="str">
        <f t="shared" si="23"/>
        <v/>
      </c>
      <c r="Z248" s="16" t="str">
        <f t="shared" si="24"/>
        <v/>
      </c>
    </row>
    <row r="249" spans="1:26" x14ac:dyDescent="0.4">
      <c r="A249" s="140"/>
      <c r="B249" s="158" t="str">
        <f>IFERROR(VLOOKUP(A249,'1. Applicant Roster'!A:C,2,FALSE)&amp;", "&amp;LEFT(VLOOKUP(A249,'1. Applicant Roster'!A:C,3,FALSE),1)&amp;".","Enter valid WISEid")</f>
        <v>Enter valid WISEid</v>
      </c>
      <c r="C249" s="142"/>
      <c r="D249" s="143"/>
      <c r="E249" s="138" t="str">
        <f>IF(C249="Program",IFERROR(INDEX('3. Programs'!B:B,MATCH(D249,'3. Programs'!A:A,0)),"Enter valid program ID"),"")</f>
        <v/>
      </c>
      <c r="F249" s="289" t="str">
        <f>IF(C249="Program",IFERROR(INDEX('3. Programs'!L:L,MATCH(D249,'3. Programs'!A:A,0)),""),"")</f>
        <v/>
      </c>
      <c r="G249" s="97"/>
      <c r="H249" s="82"/>
      <c r="I249" s="291" t="str">
        <f>IFERROR(IF(C249="Program",(IF(OR(F249="Days",F249="Caseload"),1,G249)*H249)/(IF(OR(F249="Days",F249="Caseload"),1,INDEX('3. Programs'!N:N,MATCH(D249,'3. Programs'!A:A,0)))*INDEX('3. Programs'!O:O,MATCH(D249,'3. Programs'!A:A,0))),""),0)</f>
        <v/>
      </c>
      <c r="J249" s="20" t="str">
        <f>IFERROR(IF($C249="Program",ROUNDDOWN(SUMIF('3. Programs'!$A:$A,$D249,'3. Programs'!Q:Q),2)*IFERROR(INDEX('3. Programs'!$O:$O,MATCH($D249,'3. Programs'!$A:$A,0)),0)*$I249,""),0)</f>
        <v/>
      </c>
      <c r="K249" s="15" t="str">
        <f>IFERROR(IF($C249="Program",ROUNDDOWN(SUMIF('3. Programs'!$A:$A,$D249,'3. Programs'!R:R),2)*IFERROR(INDEX('3. Programs'!$O:$O,MATCH($D249,'3. Programs'!$A:$A,0)),0)*$I249,""),0)</f>
        <v/>
      </c>
      <c r="L249" s="15" t="str">
        <f>IFERROR(IF($C249="Program",ROUNDDOWN(SUMIF('3. Programs'!$A:$A,$D249,'3. Programs'!S:S),2)*IFERROR(INDEX('3. Programs'!$O:$O,MATCH($D249,'3. Programs'!$A:$A,0)),0)*$I249,""),0)</f>
        <v/>
      </c>
      <c r="M249" s="17" t="str">
        <f t="shared" si="26"/>
        <v/>
      </c>
      <c r="N249" s="122"/>
      <c r="O249" s="123"/>
      <c r="P249" s="169"/>
      <c r="Q249" s="245"/>
      <c r="R249" s="124"/>
      <c r="S249" s="125"/>
      <c r="T249" s="125"/>
      <c r="U249" s="126"/>
      <c r="V249" s="19" t="str">
        <f t="shared" si="25"/>
        <v/>
      </c>
      <c r="W249" s="15" t="str">
        <f t="shared" si="21"/>
        <v/>
      </c>
      <c r="X249" s="16" t="str">
        <f t="shared" si="22"/>
        <v/>
      </c>
      <c r="Y249" s="16" t="str">
        <f t="shared" si="23"/>
        <v/>
      </c>
      <c r="Z249" s="16" t="str">
        <f t="shared" si="24"/>
        <v/>
      </c>
    </row>
    <row r="250" spans="1:26" x14ac:dyDescent="0.4">
      <c r="A250" s="140"/>
      <c r="B250" s="158" t="str">
        <f>IFERROR(VLOOKUP(A250,'1. Applicant Roster'!A:C,2,FALSE)&amp;", "&amp;LEFT(VLOOKUP(A250,'1. Applicant Roster'!A:C,3,FALSE),1)&amp;".","Enter valid WISEid")</f>
        <v>Enter valid WISEid</v>
      </c>
      <c r="C250" s="142"/>
      <c r="D250" s="143"/>
      <c r="E250" s="138" t="str">
        <f>IF(C250="Program",IFERROR(INDEX('3. Programs'!B:B,MATCH(D250,'3. Programs'!A:A,0)),"Enter valid program ID"),"")</f>
        <v/>
      </c>
      <c r="F250" s="289" t="str">
        <f>IF(C250="Program",IFERROR(INDEX('3. Programs'!L:L,MATCH(D250,'3. Programs'!A:A,0)),""),"")</f>
        <v/>
      </c>
      <c r="G250" s="97"/>
      <c r="H250" s="82"/>
      <c r="I250" s="291" t="str">
        <f>IFERROR(IF(C250="Program",(IF(OR(F250="Days",F250="Caseload"),1,G250)*H250)/(IF(OR(F250="Days",F250="Caseload"),1,INDEX('3. Programs'!N:N,MATCH(D250,'3. Programs'!A:A,0)))*INDEX('3. Programs'!O:O,MATCH(D250,'3. Programs'!A:A,0))),""),0)</f>
        <v/>
      </c>
      <c r="J250" s="20" t="str">
        <f>IFERROR(IF($C250="Program",ROUNDDOWN(SUMIF('3. Programs'!$A:$A,$D250,'3. Programs'!Q:Q),2)*IFERROR(INDEX('3. Programs'!$O:$O,MATCH($D250,'3. Programs'!$A:$A,0)),0)*$I250,""),0)</f>
        <v/>
      </c>
      <c r="K250" s="15" t="str">
        <f>IFERROR(IF($C250="Program",ROUNDDOWN(SUMIF('3. Programs'!$A:$A,$D250,'3. Programs'!R:R),2)*IFERROR(INDEX('3. Programs'!$O:$O,MATCH($D250,'3. Programs'!$A:$A,0)),0)*$I250,""),0)</f>
        <v/>
      </c>
      <c r="L250" s="15" t="str">
        <f>IFERROR(IF($C250="Program",ROUNDDOWN(SUMIF('3. Programs'!$A:$A,$D250,'3. Programs'!S:S),2)*IFERROR(INDEX('3. Programs'!$O:$O,MATCH($D250,'3. Programs'!$A:$A,0)),0)*$I250,""),0)</f>
        <v/>
      </c>
      <c r="M250" s="17" t="str">
        <f t="shared" si="26"/>
        <v/>
      </c>
      <c r="N250" s="122"/>
      <c r="O250" s="123"/>
      <c r="P250" s="169"/>
      <c r="Q250" s="245"/>
      <c r="R250" s="124"/>
      <c r="S250" s="125"/>
      <c r="T250" s="125"/>
      <c r="U250" s="126"/>
      <c r="V250" s="19" t="str">
        <f t="shared" si="25"/>
        <v/>
      </c>
      <c r="W250" s="15" t="str">
        <f t="shared" si="21"/>
        <v/>
      </c>
      <c r="X250" s="16" t="str">
        <f t="shared" si="22"/>
        <v/>
      </c>
      <c r="Y250" s="16" t="str">
        <f t="shared" si="23"/>
        <v/>
      </c>
      <c r="Z250" s="16" t="str">
        <f t="shared" si="24"/>
        <v/>
      </c>
    </row>
    <row r="251" spans="1:26" x14ac:dyDescent="0.4">
      <c r="A251" s="140"/>
      <c r="B251" s="158" t="str">
        <f>IFERROR(VLOOKUP(A251,'1. Applicant Roster'!A:C,2,FALSE)&amp;", "&amp;LEFT(VLOOKUP(A251,'1. Applicant Roster'!A:C,3,FALSE),1)&amp;".","Enter valid WISEid")</f>
        <v>Enter valid WISEid</v>
      </c>
      <c r="C251" s="142"/>
      <c r="D251" s="143"/>
      <c r="E251" s="138" t="str">
        <f>IF(C251="Program",IFERROR(INDEX('3. Programs'!B:B,MATCH(D251,'3. Programs'!A:A,0)),"Enter valid program ID"),"")</f>
        <v/>
      </c>
      <c r="F251" s="289" t="str">
        <f>IF(C251="Program",IFERROR(INDEX('3. Programs'!L:L,MATCH(D251,'3. Programs'!A:A,0)),""),"")</f>
        <v/>
      </c>
      <c r="G251" s="97"/>
      <c r="H251" s="82"/>
      <c r="I251" s="291" t="str">
        <f>IFERROR(IF(C251="Program",(IF(OR(F251="Days",F251="Caseload"),1,G251)*H251)/(IF(OR(F251="Days",F251="Caseload"),1,INDEX('3. Programs'!N:N,MATCH(D251,'3. Programs'!A:A,0)))*INDEX('3. Programs'!O:O,MATCH(D251,'3. Programs'!A:A,0))),""),0)</f>
        <v/>
      </c>
      <c r="J251" s="20" t="str">
        <f>IFERROR(IF($C251="Program",ROUNDDOWN(SUMIF('3. Programs'!$A:$A,$D251,'3. Programs'!Q:Q),2)*IFERROR(INDEX('3. Programs'!$O:$O,MATCH($D251,'3. Programs'!$A:$A,0)),0)*$I251,""),0)</f>
        <v/>
      </c>
      <c r="K251" s="15" t="str">
        <f>IFERROR(IF($C251="Program",ROUNDDOWN(SUMIF('3. Programs'!$A:$A,$D251,'3. Programs'!R:R),2)*IFERROR(INDEX('3. Programs'!$O:$O,MATCH($D251,'3. Programs'!$A:$A,0)),0)*$I251,""),0)</f>
        <v/>
      </c>
      <c r="L251" s="15" t="str">
        <f>IFERROR(IF($C251="Program",ROUNDDOWN(SUMIF('3. Programs'!$A:$A,$D251,'3. Programs'!S:S),2)*IFERROR(INDEX('3. Programs'!$O:$O,MATCH($D251,'3. Programs'!$A:$A,0)),0)*$I251,""),0)</f>
        <v/>
      </c>
      <c r="M251" s="17" t="str">
        <f t="shared" si="26"/>
        <v/>
      </c>
      <c r="N251" s="122"/>
      <c r="O251" s="123"/>
      <c r="P251" s="169"/>
      <c r="Q251" s="245"/>
      <c r="R251" s="124"/>
      <c r="S251" s="125"/>
      <c r="T251" s="125"/>
      <c r="U251" s="126"/>
      <c r="V251" s="19" t="str">
        <f t="shared" si="25"/>
        <v/>
      </c>
      <c r="W251" s="15" t="str">
        <f t="shared" si="21"/>
        <v/>
      </c>
      <c r="X251" s="16" t="str">
        <f t="shared" si="22"/>
        <v/>
      </c>
      <c r="Y251" s="16" t="str">
        <f t="shared" si="23"/>
        <v/>
      </c>
      <c r="Z251" s="16" t="str">
        <f t="shared" si="24"/>
        <v/>
      </c>
    </row>
    <row r="252" spans="1:26" x14ac:dyDescent="0.4">
      <c r="A252" s="140"/>
      <c r="B252" s="158" t="str">
        <f>IFERROR(VLOOKUP(A252,'1. Applicant Roster'!A:C,2,FALSE)&amp;", "&amp;LEFT(VLOOKUP(A252,'1. Applicant Roster'!A:C,3,FALSE),1)&amp;".","Enter valid WISEid")</f>
        <v>Enter valid WISEid</v>
      </c>
      <c r="C252" s="142"/>
      <c r="D252" s="143"/>
      <c r="E252" s="138" t="str">
        <f>IF(C252="Program",IFERROR(INDEX('3. Programs'!B:B,MATCH(D252,'3. Programs'!A:A,0)),"Enter valid program ID"),"")</f>
        <v/>
      </c>
      <c r="F252" s="289" t="str">
        <f>IF(C252="Program",IFERROR(INDEX('3. Programs'!L:L,MATCH(D252,'3. Programs'!A:A,0)),""),"")</f>
        <v/>
      </c>
      <c r="G252" s="97"/>
      <c r="H252" s="82"/>
      <c r="I252" s="291" t="str">
        <f>IFERROR(IF(C252="Program",(IF(OR(F252="Days",F252="Caseload"),1,G252)*H252)/(IF(OR(F252="Days",F252="Caseload"),1,INDEX('3. Programs'!N:N,MATCH(D252,'3. Programs'!A:A,0)))*INDEX('3. Programs'!O:O,MATCH(D252,'3. Programs'!A:A,0))),""),0)</f>
        <v/>
      </c>
      <c r="J252" s="20" t="str">
        <f>IFERROR(IF($C252="Program",ROUNDDOWN(SUMIF('3. Programs'!$A:$A,$D252,'3. Programs'!Q:Q),2)*IFERROR(INDEX('3. Programs'!$O:$O,MATCH($D252,'3. Programs'!$A:$A,0)),0)*$I252,""),0)</f>
        <v/>
      </c>
      <c r="K252" s="15" t="str">
        <f>IFERROR(IF($C252="Program",ROUNDDOWN(SUMIF('3. Programs'!$A:$A,$D252,'3. Programs'!R:R),2)*IFERROR(INDEX('3. Programs'!$O:$O,MATCH($D252,'3. Programs'!$A:$A,0)),0)*$I252,""),0)</f>
        <v/>
      </c>
      <c r="L252" s="15" t="str">
        <f>IFERROR(IF($C252="Program",ROUNDDOWN(SUMIF('3. Programs'!$A:$A,$D252,'3. Programs'!S:S),2)*IFERROR(INDEX('3. Programs'!$O:$O,MATCH($D252,'3. Programs'!$A:$A,0)),0)*$I252,""),0)</f>
        <v/>
      </c>
      <c r="M252" s="17" t="str">
        <f t="shared" si="26"/>
        <v/>
      </c>
      <c r="N252" s="122"/>
      <c r="O252" s="123"/>
      <c r="P252" s="169"/>
      <c r="Q252" s="245"/>
      <c r="R252" s="124"/>
      <c r="S252" s="125"/>
      <c r="T252" s="125"/>
      <c r="U252" s="126"/>
      <c r="V252" s="19" t="str">
        <f t="shared" si="25"/>
        <v/>
      </c>
      <c r="W252" s="15" t="str">
        <f t="shared" si="21"/>
        <v/>
      </c>
      <c r="X252" s="16" t="str">
        <f t="shared" si="22"/>
        <v/>
      </c>
      <c r="Y252" s="16" t="str">
        <f t="shared" si="23"/>
        <v/>
      </c>
      <c r="Z252" s="16" t="str">
        <f t="shared" si="24"/>
        <v/>
      </c>
    </row>
    <row r="253" spans="1:26" x14ac:dyDescent="0.4">
      <c r="A253" s="140"/>
      <c r="B253" s="158" t="str">
        <f>IFERROR(VLOOKUP(A253,'1. Applicant Roster'!A:C,2,FALSE)&amp;", "&amp;LEFT(VLOOKUP(A253,'1. Applicant Roster'!A:C,3,FALSE),1)&amp;".","Enter valid WISEid")</f>
        <v>Enter valid WISEid</v>
      </c>
      <c r="C253" s="142"/>
      <c r="D253" s="143"/>
      <c r="E253" s="138" t="str">
        <f>IF(C253="Program",IFERROR(INDEX('3. Programs'!B:B,MATCH(D253,'3. Programs'!A:A,0)),"Enter valid program ID"),"")</f>
        <v/>
      </c>
      <c r="F253" s="289" t="str">
        <f>IF(C253="Program",IFERROR(INDEX('3. Programs'!L:L,MATCH(D253,'3. Programs'!A:A,0)),""),"")</f>
        <v/>
      </c>
      <c r="G253" s="97"/>
      <c r="H253" s="82"/>
      <c r="I253" s="291" t="str">
        <f>IFERROR(IF(C253="Program",(IF(OR(F253="Days",F253="Caseload"),1,G253)*H253)/(IF(OR(F253="Days",F253="Caseload"),1,INDEX('3. Programs'!N:N,MATCH(D253,'3. Programs'!A:A,0)))*INDEX('3. Programs'!O:O,MATCH(D253,'3. Programs'!A:A,0))),""),0)</f>
        <v/>
      </c>
      <c r="J253" s="20" t="str">
        <f>IFERROR(IF($C253="Program",ROUNDDOWN(SUMIF('3. Programs'!$A:$A,$D253,'3. Programs'!Q:Q),2)*IFERROR(INDEX('3. Programs'!$O:$O,MATCH($D253,'3. Programs'!$A:$A,0)),0)*$I253,""),0)</f>
        <v/>
      </c>
      <c r="K253" s="15" t="str">
        <f>IFERROR(IF($C253="Program",ROUNDDOWN(SUMIF('3. Programs'!$A:$A,$D253,'3. Programs'!R:R),2)*IFERROR(INDEX('3. Programs'!$O:$O,MATCH($D253,'3. Programs'!$A:$A,0)),0)*$I253,""),0)</f>
        <v/>
      </c>
      <c r="L253" s="15" t="str">
        <f>IFERROR(IF($C253="Program",ROUNDDOWN(SUMIF('3. Programs'!$A:$A,$D253,'3. Programs'!S:S),2)*IFERROR(INDEX('3. Programs'!$O:$O,MATCH($D253,'3. Programs'!$A:$A,0)),0)*$I253,""),0)</f>
        <v/>
      </c>
      <c r="M253" s="17" t="str">
        <f t="shared" si="26"/>
        <v/>
      </c>
      <c r="N253" s="122"/>
      <c r="O253" s="123"/>
      <c r="P253" s="169"/>
      <c r="Q253" s="245"/>
      <c r="R253" s="124"/>
      <c r="S253" s="125"/>
      <c r="T253" s="125"/>
      <c r="U253" s="126"/>
      <c r="V253" s="19" t="str">
        <f t="shared" si="25"/>
        <v/>
      </c>
      <c r="W253" s="15" t="str">
        <f t="shared" si="21"/>
        <v/>
      </c>
      <c r="X253" s="16" t="str">
        <f t="shared" si="22"/>
        <v/>
      </c>
      <c r="Y253" s="16" t="str">
        <f t="shared" si="23"/>
        <v/>
      </c>
      <c r="Z253" s="16" t="str">
        <f t="shared" si="24"/>
        <v/>
      </c>
    </row>
    <row r="254" spans="1:26" x14ac:dyDescent="0.4">
      <c r="A254" s="140"/>
      <c r="B254" s="158" t="str">
        <f>IFERROR(VLOOKUP(A254,'1. Applicant Roster'!A:C,2,FALSE)&amp;", "&amp;LEFT(VLOOKUP(A254,'1. Applicant Roster'!A:C,3,FALSE),1)&amp;".","Enter valid WISEid")</f>
        <v>Enter valid WISEid</v>
      </c>
      <c r="C254" s="142"/>
      <c r="D254" s="143"/>
      <c r="E254" s="138" t="str">
        <f>IF(C254="Program",IFERROR(INDEX('3. Programs'!B:B,MATCH(D254,'3. Programs'!A:A,0)),"Enter valid program ID"),"")</f>
        <v/>
      </c>
      <c r="F254" s="289" t="str">
        <f>IF(C254="Program",IFERROR(INDEX('3. Programs'!L:L,MATCH(D254,'3. Programs'!A:A,0)),""),"")</f>
        <v/>
      </c>
      <c r="G254" s="97"/>
      <c r="H254" s="82"/>
      <c r="I254" s="291" t="str">
        <f>IFERROR(IF(C254="Program",(IF(OR(F254="Days",F254="Caseload"),1,G254)*H254)/(IF(OR(F254="Days",F254="Caseload"),1,INDEX('3. Programs'!N:N,MATCH(D254,'3. Programs'!A:A,0)))*INDEX('3. Programs'!O:O,MATCH(D254,'3. Programs'!A:A,0))),""),0)</f>
        <v/>
      </c>
      <c r="J254" s="20" t="str">
        <f>IFERROR(IF($C254="Program",ROUNDDOWN(SUMIF('3. Programs'!$A:$A,$D254,'3. Programs'!Q:Q),2)*IFERROR(INDEX('3. Programs'!$O:$O,MATCH($D254,'3. Programs'!$A:$A,0)),0)*$I254,""),0)</f>
        <v/>
      </c>
      <c r="K254" s="15" t="str">
        <f>IFERROR(IF($C254="Program",ROUNDDOWN(SUMIF('3. Programs'!$A:$A,$D254,'3. Programs'!R:R),2)*IFERROR(INDEX('3. Programs'!$O:$O,MATCH($D254,'3. Programs'!$A:$A,0)),0)*$I254,""),0)</f>
        <v/>
      </c>
      <c r="L254" s="15" t="str">
        <f>IFERROR(IF($C254="Program",ROUNDDOWN(SUMIF('3. Programs'!$A:$A,$D254,'3. Programs'!S:S),2)*IFERROR(INDEX('3. Programs'!$O:$O,MATCH($D254,'3. Programs'!$A:$A,0)),0)*$I254,""),0)</f>
        <v/>
      </c>
      <c r="M254" s="17" t="str">
        <f t="shared" si="26"/>
        <v/>
      </c>
      <c r="N254" s="122"/>
      <c r="O254" s="123"/>
      <c r="P254" s="169"/>
      <c r="Q254" s="245"/>
      <c r="R254" s="124"/>
      <c r="S254" s="125"/>
      <c r="T254" s="125"/>
      <c r="U254" s="126"/>
      <c r="V254" s="19" t="str">
        <f t="shared" si="25"/>
        <v/>
      </c>
      <c r="W254" s="15" t="str">
        <f t="shared" si="21"/>
        <v/>
      </c>
      <c r="X254" s="16" t="str">
        <f t="shared" si="22"/>
        <v/>
      </c>
      <c r="Y254" s="16" t="str">
        <f t="shared" si="23"/>
        <v/>
      </c>
      <c r="Z254" s="16" t="str">
        <f t="shared" si="24"/>
        <v/>
      </c>
    </row>
    <row r="255" spans="1:26" x14ac:dyDescent="0.4">
      <c r="A255" s="140"/>
      <c r="B255" s="158" t="str">
        <f>IFERROR(VLOOKUP(A255,'1. Applicant Roster'!A:C,2,FALSE)&amp;", "&amp;LEFT(VLOOKUP(A255,'1. Applicant Roster'!A:C,3,FALSE),1)&amp;".","Enter valid WISEid")</f>
        <v>Enter valid WISEid</v>
      </c>
      <c r="C255" s="142"/>
      <c r="D255" s="143"/>
      <c r="E255" s="138" t="str">
        <f>IF(C255="Program",IFERROR(INDEX('3. Programs'!B:B,MATCH(D255,'3. Programs'!A:A,0)),"Enter valid program ID"),"")</f>
        <v/>
      </c>
      <c r="F255" s="289" t="str">
        <f>IF(C255="Program",IFERROR(INDEX('3. Programs'!L:L,MATCH(D255,'3. Programs'!A:A,0)),""),"")</f>
        <v/>
      </c>
      <c r="G255" s="97"/>
      <c r="H255" s="82"/>
      <c r="I255" s="291" t="str">
        <f>IFERROR(IF(C255="Program",(IF(OR(F255="Days",F255="Caseload"),1,G255)*H255)/(IF(OR(F255="Days",F255="Caseload"),1,INDEX('3. Programs'!N:N,MATCH(D255,'3. Programs'!A:A,0)))*INDEX('3. Programs'!O:O,MATCH(D255,'3. Programs'!A:A,0))),""),0)</f>
        <v/>
      </c>
      <c r="J255" s="20" t="str">
        <f>IFERROR(IF($C255="Program",ROUNDDOWN(SUMIF('3. Programs'!$A:$A,$D255,'3. Programs'!Q:Q),2)*IFERROR(INDEX('3. Programs'!$O:$O,MATCH($D255,'3. Programs'!$A:$A,0)),0)*$I255,""),0)</f>
        <v/>
      </c>
      <c r="K255" s="15" t="str">
        <f>IFERROR(IF($C255="Program",ROUNDDOWN(SUMIF('3. Programs'!$A:$A,$D255,'3. Programs'!R:R),2)*IFERROR(INDEX('3. Programs'!$O:$O,MATCH($D255,'3. Programs'!$A:$A,0)),0)*$I255,""),0)</f>
        <v/>
      </c>
      <c r="L255" s="15" t="str">
        <f>IFERROR(IF($C255="Program",ROUNDDOWN(SUMIF('3. Programs'!$A:$A,$D255,'3. Programs'!S:S),2)*IFERROR(INDEX('3. Programs'!$O:$O,MATCH($D255,'3. Programs'!$A:$A,0)),0)*$I255,""),0)</f>
        <v/>
      </c>
      <c r="M255" s="17" t="str">
        <f t="shared" si="26"/>
        <v/>
      </c>
      <c r="N255" s="122"/>
      <c r="O255" s="123"/>
      <c r="P255" s="169"/>
      <c r="Q255" s="245"/>
      <c r="R255" s="124"/>
      <c r="S255" s="125"/>
      <c r="T255" s="125"/>
      <c r="U255" s="126"/>
      <c r="V255" s="19" t="str">
        <f t="shared" si="25"/>
        <v/>
      </c>
      <c r="W255" s="15" t="str">
        <f t="shared" si="21"/>
        <v/>
      </c>
      <c r="X255" s="16" t="str">
        <f t="shared" si="22"/>
        <v/>
      </c>
      <c r="Y255" s="16" t="str">
        <f t="shared" si="23"/>
        <v/>
      </c>
      <c r="Z255" s="16" t="str">
        <f t="shared" si="24"/>
        <v/>
      </c>
    </row>
    <row r="256" spans="1:26" x14ac:dyDescent="0.4">
      <c r="A256" s="140"/>
      <c r="B256" s="158" t="str">
        <f>IFERROR(VLOOKUP(A256,'1. Applicant Roster'!A:C,2,FALSE)&amp;", "&amp;LEFT(VLOOKUP(A256,'1. Applicant Roster'!A:C,3,FALSE),1)&amp;".","Enter valid WISEid")</f>
        <v>Enter valid WISEid</v>
      </c>
      <c r="C256" s="142"/>
      <c r="D256" s="143"/>
      <c r="E256" s="138" t="str">
        <f>IF(C256="Program",IFERROR(INDEX('3. Programs'!B:B,MATCH(D256,'3. Programs'!A:A,0)),"Enter valid program ID"),"")</f>
        <v/>
      </c>
      <c r="F256" s="289" t="str">
        <f>IF(C256="Program",IFERROR(INDEX('3. Programs'!L:L,MATCH(D256,'3. Programs'!A:A,0)),""),"")</f>
        <v/>
      </c>
      <c r="G256" s="97"/>
      <c r="H256" s="82"/>
      <c r="I256" s="291" t="str">
        <f>IFERROR(IF(C256="Program",(IF(OR(F256="Days",F256="Caseload"),1,G256)*H256)/(IF(OR(F256="Days",F256="Caseload"),1,INDEX('3. Programs'!N:N,MATCH(D256,'3. Programs'!A:A,0)))*INDEX('3. Programs'!O:O,MATCH(D256,'3. Programs'!A:A,0))),""),0)</f>
        <v/>
      </c>
      <c r="J256" s="20" t="str">
        <f>IFERROR(IF($C256="Program",ROUNDDOWN(SUMIF('3. Programs'!$A:$A,$D256,'3. Programs'!Q:Q),2)*IFERROR(INDEX('3. Programs'!$O:$O,MATCH($D256,'3. Programs'!$A:$A,0)),0)*$I256,""),0)</f>
        <v/>
      </c>
      <c r="K256" s="15" t="str">
        <f>IFERROR(IF($C256="Program",ROUNDDOWN(SUMIF('3. Programs'!$A:$A,$D256,'3. Programs'!R:R),2)*IFERROR(INDEX('3. Programs'!$O:$O,MATCH($D256,'3. Programs'!$A:$A,0)),0)*$I256,""),0)</f>
        <v/>
      </c>
      <c r="L256" s="15" t="str">
        <f>IFERROR(IF($C256="Program",ROUNDDOWN(SUMIF('3. Programs'!$A:$A,$D256,'3. Programs'!S:S),2)*IFERROR(INDEX('3. Programs'!$O:$O,MATCH($D256,'3. Programs'!$A:$A,0)),0)*$I256,""),0)</f>
        <v/>
      </c>
      <c r="M256" s="17" t="str">
        <f t="shared" si="26"/>
        <v/>
      </c>
      <c r="N256" s="122"/>
      <c r="O256" s="123"/>
      <c r="P256" s="169"/>
      <c r="Q256" s="245"/>
      <c r="R256" s="124"/>
      <c r="S256" s="125"/>
      <c r="T256" s="125"/>
      <c r="U256" s="126"/>
      <c r="V256" s="19" t="str">
        <f t="shared" si="25"/>
        <v/>
      </c>
      <c r="W256" s="15" t="str">
        <f t="shared" si="21"/>
        <v/>
      </c>
      <c r="X256" s="16" t="str">
        <f t="shared" si="22"/>
        <v/>
      </c>
      <c r="Y256" s="16" t="str">
        <f t="shared" si="23"/>
        <v/>
      </c>
      <c r="Z256" s="16" t="str">
        <f t="shared" si="24"/>
        <v/>
      </c>
    </row>
    <row r="257" spans="1:26" x14ac:dyDescent="0.4">
      <c r="A257" s="140"/>
      <c r="B257" s="158" t="str">
        <f>IFERROR(VLOOKUP(A257,'1. Applicant Roster'!A:C,2,FALSE)&amp;", "&amp;LEFT(VLOOKUP(A257,'1. Applicant Roster'!A:C,3,FALSE),1)&amp;".","Enter valid WISEid")</f>
        <v>Enter valid WISEid</v>
      </c>
      <c r="C257" s="142"/>
      <c r="D257" s="143"/>
      <c r="E257" s="138" t="str">
        <f>IF(C257="Program",IFERROR(INDEX('3. Programs'!B:B,MATCH(D257,'3. Programs'!A:A,0)),"Enter valid program ID"),"")</f>
        <v/>
      </c>
      <c r="F257" s="289" t="str">
        <f>IF(C257="Program",IFERROR(INDEX('3. Programs'!L:L,MATCH(D257,'3. Programs'!A:A,0)),""),"")</f>
        <v/>
      </c>
      <c r="G257" s="97"/>
      <c r="H257" s="82"/>
      <c r="I257" s="291" t="str">
        <f>IFERROR(IF(C257="Program",(IF(OR(F257="Days",F257="Caseload"),1,G257)*H257)/(IF(OR(F257="Days",F257="Caseload"),1,INDEX('3. Programs'!N:N,MATCH(D257,'3. Programs'!A:A,0)))*INDEX('3. Programs'!O:O,MATCH(D257,'3. Programs'!A:A,0))),""),0)</f>
        <v/>
      </c>
      <c r="J257" s="20" t="str">
        <f>IFERROR(IF($C257="Program",ROUNDDOWN(SUMIF('3. Programs'!$A:$A,$D257,'3. Programs'!Q:Q),2)*IFERROR(INDEX('3. Programs'!$O:$O,MATCH($D257,'3. Programs'!$A:$A,0)),0)*$I257,""),0)</f>
        <v/>
      </c>
      <c r="K257" s="15" t="str">
        <f>IFERROR(IF($C257="Program",ROUNDDOWN(SUMIF('3. Programs'!$A:$A,$D257,'3. Programs'!R:R),2)*IFERROR(INDEX('3. Programs'!$O:$O,MATCH($D257,'3. Programs'!$A:$A,0)),0)*$I257,""),0)</f>
        <v/>
      </c>
      <c r="L257" s="15" t="str">
        <f>IFERROR(IF($C257="Program",ROUNDDOWN(SUMIF('3. Programs'!$A:$A,$D257,'3. Programs'!S:S),2)*IFERROR(INDEX('3. Programs'!$O:$O,MATCH($D257,'3. Programs'!$A:$A,0)),0)*$I257,""),0)</f>
        <v/>
      </c>
      <c r="M257" s="17" t="str">
        <f t="shared" si="26"/>
        <v/>
      </c>
      <c r="N257" s="122"/>
      <c r="O257" s="123"/>
      <c r="P257" s="169"/>
      <c r="Q257" s="245"/>
      <c r="R257" s="124"/>
      <c r="S257" s="125"/>
      <c r="T257" s="125"/>
      <c r="U257" s="126"/>
      <c r="V257" s="19" t="str">
        <f t="shared" si="25"/>
        <v/>
      </c>
      <c r="W257" s="15" t="str">
        <f t="shared" si="21"/>
        <v/>
      </c>
      <c r="X257" s="16" t="str">
        <f t="shared" si="22"/>
        <v/>
      </c>
      <c r="Y257" s="16" t="str">
        <f t="shared" si="23"/>
        <v/>
      </c>
      <c r="Z257" s="16" t="str">
        <f t="shared" si="24"/>
        <v/>
      </c>
    </row>
    <row r="258" spans="1:26" x14ac:dyDescent="0.4">
      <c r="A258" s="140"/>
      <c r="B258" s="158" t="str">
        <f>IFERROR(VLOOKUP(A258,'1. Applicant Roster'!A:C,2,FALSE)&amp;", "&amp;LEFT(VLOOKUP(A258,'1. Applicant Roster'!A:C,3,FALSE),1)&amp;".","Enter valid WISEid")</f>
        <v>Enter valid WISEid</v>
      </c>
      <c r="C258" s="142"/>
      <c r="D258" s="143"/>
      <c r="E258" s="138" t="str">
        <f>IF(C258="Program",IFERROR(INDEX('3. Programs'!B:B,MATCH(D258,'3. Programs'!A:A,0)),"Enter valid program ID"),"")</f>
        <v/>
      </c>
      <c r="F258" s="289" t="str">
        <f>IF(C258="Program",IFERROR(INDEX('3. Programs'!L:L,MATCH(D258,'3. Programs'!A:A,0)),""),"")</f>
        <v/>
      </c>
      <c r="G258" s="97"/>
      <c r="H258" s="82"/>
      <c r="I258" s="291" t="str">
        <f>IFERROR(IF(C258="Program",(IF(OR(F258="Days",F258="Caseload"),1,G258)*H258)/(IF(OR(F258="Days",F258="Caseload"),1,INDEX('3. Programs'!N:N,MATCH(D258,'3. Programs'!A:A,0)))*INDEX('3. Programs'!O:O,MATCH(D258,'3. Programs'!A:A,0))),""),0)</f>
        <v/>
      </c>
      <c r="J258" s="20" t="str">
        <f>IFERROR(IF($C258="Program",ROUNDDOWN(SUMIF('3. Programs'!$A:$A,$D258,'3. Programs'!Q:Q),2)*IFERROR(INDEX('3. Programs'!$O:$O,MATCH($D258,'3. Programs'!$A:$A,0)),0)*$I258,""),0)</f>
        <v/>
      </c>
      <c r="K258" s="15" t="str">
        <f>IFERROR(IF($C258="Program",ROUNDDOWN(SUMIF('3. Programs'!$A:$A,$D258,'3. Programs'!R:R),2)*IFERROR(INDEX('3. Programs'!$O:$O,MATCH($D258,'3. Programs'!$A:$A,0)),0)*$I258,""),0)</f>
        <v/>
      </c>
      <c r="L258" s="15" t="str">
        <f>IFERROR(IF($C258="Program",ROUNDDOWN(SUMIF('3. Programs'!$A:$A,$D258,'3. Programs'!S:S),2)*IFERROR(INDEX('3. Programs'!$O:$O,MATCH($D258,'3. Programs'!$A:$A,0)),0)*$I258,""),0)</f>
        <v/>
      </c>
      <c r="M258" s="17" t="str">
        <f t="shared" si="26"/>
        <v/>
      </c>
      <c r="N258" s="122"/>
      <c r="O258" s="123"/>
      <c r="P258" s="169"/>
      <c r="Q258" s="245"/>
      <c r="R258" s="124"/>
      <c r="S258" s="125"/>
      <c r="T258" s="125"/>
      <c r="U258" s="126"/>
      <c r="V258" s="19" t="str">
        <f t="shared" si="25"/>
        <v/>
      </c>
      <c r="W258" s="15" t="str">
        <f t="shared" si="21"/>
        <v/>
      </c>
      <c r="X258" s="16" t="str">
        <f t="shared" si="22"/>
        <v/>
      </c>
      <c r="Y258" s="16" t="str">
        <f t="shared" si="23"/>
        <v/>
      </c>
      <c r="Z258" s="16" t="str">
        <f t="shared" si="24"/>
        <v/>
      </c>
    </row>
    <row r="259" spans="1:26" x14ac:dyDescent="0.4">
      <c r="A259" s="140"/>
      <c r="B259" s="158" t="str">
        <f>IFERROR(VLOOKUP(A259,'1. Applicant Roster'!A:C,2,FALSE)&amp;", "&amp;LEFT(VLOOKUP(A259,'1. Applicant Roster'!A:C,3,FALSE),1)&amp;".","Enter valid WISEid")</f>
        <v>Enter valid WISEid</v>
      </c>
      <c r="C259" s="142"/>
      <c r="D259" s="143"/>
      <c r="E259" s="138" t="str">
        <f>IF(C259="Program",IFERROR(INDEX('3. Programs'!B:B,MATCH(D259,'3. Programs'!A:A,0)),"Enter valid program ID"),"")</f>
        <v/>
      </c>
      <c r="F259" s="289" t="str">
        <f>IF(C259="Program",IFERROR(INDEX('3. Programs'!L:L,MATCH(D259,'3. Programs'!A:A,0)),""),"")</f>
        <v/>
      </c>
      <c r="G259" s="97"/>
      <c r="H259" s="82"/>
      <c r="I259" s="291" t="str">
        <f>IFERROR(IF(C259="Program",(IF(OR(F259="Days",F259="Caseload"),1,G259)*H259)/(IF(OR(F259="Days",F259="Caseload"),1,INDEX('3. Programs'!N:N,MATCH(D259,'3. Programs'!A:A,0)))*INDEX('3. Programs'!O:O,MATCH(D259,'3. Programs'!A:A,0))),""),0)</f>
        <v/>
      </c>
      <c r="J259" s="20" t="str">
        <f>IFERROR(IF($C259="Program",ROUNDDOWN(SUMIF('3. Programs'!$A:$A,$D259,'3. Programs'!Q:Q),2)*IFERROR(INDEX('3. Programs'!$O:$O,MATCH($D259,'3. Programs'!$A:$A,0)),0)*$I259,""),0)</f>
        <v/>
      </c>
      <c r="K259" s="15" t="str">
        <f>IFERROR(IF($C259="Program",ROUNDDOWN(SUMIF('3. Programs'!$A:$A,$D259,'3. Programs'!R:R),2)*IFERROR(INDEX('3. Programs'!$O:$O,MATCH($D259,'3. Programs'!$A:$A,0)),0)*$I259,""),0)</f>
        <v/>
      </c>
      <c r="L259" s="15" t="str">
        <f>IFERROR(IF($C259="Program",ROUNDDOWN(SUMIF('3. Programs'!$A:$A,$D259,'3. Programs'!S:S),2)*IFERROR(INDEX('3. Programs'!$O:$O,MATCH($D259,'3. Programs'!$A:$A,0)),0)*$I259,""),0)</f>
        <v/>
      </c>
      <c r="M259" s="17" t="str">
        <f t="shared" si="26"/>
        <v/>
      </c>
      <c r="N259" s="122"/>
      <c r="O259" s="123"/>
      <c r="P259" s="169"/>
      <c r="Q259" s="245"/>
      <c r="R259" s="124"/>
      <c r="S259" s="125"/>
      <c r="T259" s="125"/>
      <c r="U259" s="126"/>
      <c r="V259" s="19" t="str">
        <f t="shared" si="25"/>
        <v/>
      </c>
      <c r="W259" s="15" t="str">
        <f t="shared" si="21"/>
        <v/>
      </c>
      <c r="X259" s="16" t="str">
        <f t="shared" si="22"/>
        <v/>
      </c>
      <c r="Y259" s="16" t="str">
        <f t="shared" si="23"/>
        <v/>
      </c>
      <c r="Z259" s="16" t="str">
        <f t="shared" si="24"/>
        <v/>
      </c>
    </row>
    <row r="260" spans="1:26" x14ac:dyDescent="0.4">
      <c r="A260" s="140"/>
      <c r="B260" s="158" t="str">
        <f>IFERROR(VLOOKUP(A260,'1. Applicant Roster'!A:C,2,FALSE)&amp;", "&amp;LEFT(VLOOKUP(A260,'1. Applicant Roster'!A:C,3,FALSE),1)&amp;".","Enter valid WISEid")</f>
        <v>Enter valid WISEid</v>
      </c>
      <c r="C260" s="142"/>
      <c r="D260" s="143"/>
      <c r="E260" s="138" t="str">
        <f>IF(C260="Program",IFERROR(INDEX('3. Programs'!B:B,MATCH(D260,'3. Programs'!A:A,0)),"Enter valid program ID"),"")</f>
        <v/>
      </c>
      <c r="F260" s="289" t="str">
        <f>IF(C260="Program",IFERROR(INDEX('3. Programs'!L:L,MATCH(D260,'3. Programs'!A:A,0)),""),"")</f>
        <v/>
      </c>
      <c r="G260" s="97"/>
      <c r="H260" s="82"/>
      <c r="I260" s="291" t="str">
        <f>IFERROR(IF(C260="Program",(IF(OR(F260="Days",F260="Caseload"),1,G260)*H260)/(IF(OR(F260="Days",F260="Caseload"),1,INDEX('3. Programs'!N:N,MATCH(D260,'3. Programs'!A:A,0)))*INDEX('3. Programs'!O:O,MATCH(D260,'3. Programs'!A:A,0))),""),0)</f>
        <v/>
      </c>
      <c r="J260" s="20" t="str">
        <f>IFERROR(IF($C260="Program",ROUNDDOWN(SUMIF('3. Programs'!$A:$A,$D260,'3. Programs'!Q:Q),2)*IFERROR(INDEX('3. Programs'!$O:$O,MATCH($D260,'3. Programs'!$A:$A,0)),0)*$I260,""),0)</f>
        <v/>
      </c>
      <c r="K260" s="15" t="str">
        <f>IFERROR(IF($C260="Program",ROUNDDOWN(SUMIF('3. Programs'!$A:$A,$D260,'3. Programs'!R:R),2)*IFERROR(INDEX('3. Programs'!$O:$O,MATCH($D260,'3. Programs'!$A:$A,0)),0)*$I260,""),0)</f>
        <v/>
      </c>
      <c r="L260" s="15" t="str">
        <f>IFERROR(IF($C260="Program",ROUNDDOWN(SUMIF('3. Programs'!$A:$A,$D260,'3. Programs'!S:S),2)*IFERROR(INDEX('3. Programs'!$O:$O,MATCH($D260,'3. Programs'!$A:$A,0)),0)*$I260,""),0)</f>
        <v/>
      </c>
      <c r="M260" s="17" t="str">
        <f t="shared" si="26"/>
        <v/>
      </c>
      <c r="N260" s="122"/>
      <c r="O260" s="123"/>
      <c r="P260" s="169"/>
      <c r="Q260" s="245"/>
      <c r="R260" s="124"/>
      <c r="S260" s="125"/>
      <c r="T260" s="125"/>
      <c r="U260" s="126"/>
      <c r="V260" s="19" t="str">
        <f t="shared" si="25"/>
        <v/>
      </c>
      <c r="W260" s="15" t="str">
        <f t="shared" si="21"/>
        <v/>
      </c>
      <c r="X260" s="16" t="str">
        <f t="shared" si="22"/>
        <v/>
      </c>
      <c r="Y260" s="16" t="str">
        <f t="shared" si="23"/>
        <v/>
      </c>
      <c r="Z260" s="16" t="str">
        <f t="shared" si="24"/>
        <v/>
      </c>
    </row>
    <row r="261" spans="1:26" x14ac:dyDescent="0.4">
      <c r="A261" s="140"/>
      <c r="B261" s="158" t="str">
        <f>IFERROR(VLOOKUP(A261,'1. Applicant Roster'!A:C,2,FALSE)&amp;", "&amp;LEFT(VLOOKUP(A261,'1. Applicant Roster'!A:C,3,FALSE),1)&amp;".","Enter valid WISEid")</f>
        <v>Enter valid WISEid</v>
      </c>
      <c r="C261" s="142"/>
      <c r="D261" s="143"/>
      <c r="E261" s="138" t="str">
        <f>IF(C261="Program",IFERROR(INDEX('3. Programs'!B:B,MATCH(D261,'3. Programs'!A:A,0)),"Enter valid program ID"),"")</f>
        <v/>
      </c>
      <c r="F261" s="289" t="str">
        <f>IF(C261="Program",IFERROR(INDEX('3. Programs'!L:L,MATCH(D261,'3. Programs'!A:A,0)),""),"")</f>
        <v/>
      </c>
      <c r="G261" s="97"/>
      <c r="H261" s="82"/>
      <c r="I261" s="291" t="str">
        <f>IFERROR(IF(C261="Program",(IF(OR(F261="Days",F261="Caseload"),1,G261)*H261)/(IF(OR(F261="Days",F261="Caseload"),1,INDEX('3. Programs'!N:N,MATCH(D261,'3. Programs'!A:A,0)))*INDEX('3. Programs'!O:O,MATCH(D261,'3. Programs'!A:A,0))),""),0)</f>
        <v/>
      </c>
      <c r="J261" s="20" t="str">
        <f>IFERROR(IF($C261="Program",ROUNDDOWN(SUMIF('3. Programs'!$A:$A,$D261,'3. Programs'!Q:Q),2)*IFERROR(INDEX('3. Programs'!$O:$O,MATCH($D261,'3. Programs'!$A:$A,0)),0)*$I261,""),0)</f>
        <v/>
      </c>
      <c r="K261" s="15" t="str">
        <f>IFERROR(IF($C261="Program",ROUNDDOWN(SUMIF('3. Programs'!$A:$A,$D261,'3. Programs'!R:R),2)*IFERROR(INDEX('3. Programs'!$O:$O,MATCH($D261,'3. Programs'!$A:$A,0)),0)*$I261,""),0)</f>
        <v/>
      </c>
      <c r="L261" s="15" t="str">
        <f>IFERROR(IF($C261="Program",ROUNDDOWN(SUMIF('3. Programs'!$A:$A,$D261,'3. Programs'!S:S),2)*IFERROR(INDEX('3. Programs'!$O:$O,MATCH($D261,'3. Programs'!$A:$A,0)),0)*$I261,""),0)</f>
        <v/>
      </c>
      <c r="M261" s="17" t="str">
        <f t="shared" si="26"/>
        <v/>
      </c>
      <c r="N261" s="122"/>
      <c r="O261" s="123"/>
      <c r="P261" s="169"/>
      <c r="Q261" s="245"/>
      <c r="R261" s="124"/>
      <c r="S261" s="125"/>
      <c r="T261" s="125"/>
      <c r="U261" s="126"/>
      <c r="V261" s="19" t="str">
        <f t="shared" si="25"/>
        <v/>
      </c>
      <c r="W261" s="15" t="str">
        <f t="shared" si="21"/>
        <v/>
      </c>
      <c r="X261" s="16" t="str">
        <f t="shared" si="22"/>
        <v/>
      </c>
      <c r="Y261" s="16" t="str">
        <f t="shared" si="23"/>
        <v/>
      </c>
      <c r="Z261" s="16" t="str">
        <f t="shared" si="24"/>
        <v/>
      </c>
    </row>
    <row r="262" spans="1:26" x14ac:dyDescent="0.4">
      <c r="A262" s="140"/>
      <c r="B262" s="158" t="str">
        <f>IFERROR(VLOOKUP(A262,'1. Applicant Roster'!A:C,2,FALSE)&amp;", "&amp;LEFT(VLOOKUP(A262,'1. Applicant Roster'!A:C,3,FALSE),1)&amp;".","Enter valid WISEid")</f>
        <v>Enter valid WISEid</v>
      </c>
      <c r="C262" s="142"/>
      <c r="D262" s="143"/>
      <c r="E262" s="138" t="str">
        <f>IF(C262="Program",IFERROR(INDEX('3. Programs'!B:B,MATCH(D262,'3. Programs'!A:A,0)),"Enter valid program ID"),"")</f>
        <v/>
      </c>
      <c r="F262" s="289" t="str">
        <f>IF(C262="Program",IFERROR(INDEX('3. Programs'!L:L,MATCH(D262,'3. Programs'!A:A,0)),""),"")</f>
        <v/>
      </c>
      <c r="G262" s="97"/>
      <c r="H262" s="82"/>
      <c r="I262" s="291" t="str">
        <f>IFERROR(IF(C262="Program",(IF(OR(F262="Days",F262="Caseload"),1,G262)*H262)/(IF(OR(F262="Days",F262="Caseload"),1,INDEX('3. Programs'!N:N,MATCH(D262,'3. Programs'!A:A,0)))*INDEX('3. Programs'!O:O,MATCH(D262,'3. Programs'!A:A,0))),""),0)</f>
        <v/>
      </c>
      <c r="J262" s="20" t="str">
        <f>IFERROR(IF($C262="Program",ROUNDDOWN(SUMIF('3. Programs'!$A:$A,$D262,'3. Programs'!Q:Q),2)*IFERROR(INDEX('3. Programs'!$O:$O,MATCH($D262,'3. Programs'!$A:$A,0)),0)*$I262,""),0)</f>
        <v/>
      </c>
      <c r="K262" s="15" t="str">
        <f>IFERROR(IF($C262="Program",ROUNDDOWN(SUMIF('3. Programs'!$A:$A,$D262,'3. Programs'!R:R),2)*IFERROR(INDEX('3. Programs'!$O:$O,MATCH($D262,'3. Programs'!$A:$A,0)),0)*$I262,""),0)</f>
        <v/>
      </c>
      <c r="L262" s="15" t="str">
        <f>IFERROR(IF($C262="Program",ROUNDDOWN(SUMIF('3. Programs'!$A:$A,$D262,'3. Programs'!S:S),2)*IFERROR(INDEX('3. Programs'!$O:$O,MATCH($D262,'3. Programs'!$A:$A,0)),0)*$I262,""),0)</f>
        <v/>
      </c>
      <c r="M262" s="17" t="str">
        <f t="shared" si="26"/>
        <v/>
      </c>
      <c r="N262" s="122"/>
      <c r="O262" s="123"/>
      <c r="P262" s="169"/>
      <c r="Q262" s="245"/>
      <c r="R262" s="124"/>
      <c r="S262" s="125"/>
      <c r="T262" s="125"/>
      <c r="U262" s="126"/>
      <c r="V262" s="19" t="str">
        <f t="shared" si="25"/>
        <v/>
      </c>
      <c r="W262" s="15" t="str">
        <f t="shared" si="21"/>
        <v/>
      </c>
      <c r="X262" s="16" t="str">
        <f t="shared" si="22"/>
        <v/>
      </c>
      <c r="Y262" s="16" t="str">
        <f t="shared" si="23"/>
        <v/>
      </c>
      <c r="Z262" s="16" t="str">
        <f t="shared" si="24"/>
        <v/>
      </c>
    </row>
    <row r="263" spans="1:26" x14ac:dyDescent="0.4">
      <c r="A263" s="140"/>
      <c r="B263" s="158" t="str">
        <f>IFERROR(VLOOKUP(A263,'1. Applicant Roster'!A:C,2,FALSE)&amp;", "&amp;LEFT(VLOOKUP(A263,'1. Applicant Roster'!A:C,3,FALSE),1)&amp;".","Enter valid WISEid")</f>
        <v>Enter valid WISEid</v>
      </c>
      <c r="C263" s="142"/>
      <c r="D263" s="143"/>
      <c r="E263" s="138" t="str">
        <f>IF(C263="Program",IFERROR(INDEX('3. Programs'!B:B,MATCH(D263,'3. Programs'!A:A,0)),"Enter valid program ID"),"")</f>
        <v/>
      </c>
      <c r="F263" s="289" t="str">
        <f>IF(C263="Program",IFERROR(INDEX('3. Programs'!L:L,MATCH(D263,'3. Programs'!A:A,0)),""),"")</f>
        <v/>
      </c>
      <c r="G263" s="97"/>
      <c r="H263" s="82"/>
      <c r="I263" s="291" t="str">
        <f>IFERROR(IF(C263="Program",(IF(OR(F263="Days",F263="Caseload"),1,G263)*H263)/(IF(OR(F263="Days",F263="Caseload"),1,INDEX('3. Programs'!N:N,MATCH(D263,'3. Programs'!A:A,0)))*INDEX('3. Programs'!O:O,MATCH(D263,'3. Programs'!A:A,0))),""),0)</f>
        <v/>
      </c>
      <c r="J263" s="20" t="str">
        <f>IFERROR(IF($C263="Program",ROUNDDOWN(SUMIF('3. Programs'!$A:$A,$D263,'3. Programs'!Q:Q),2)*IFERROR(INDEX('3. Programs'!$O:$O,MATCH($D263,'3. Programs'!$A:$A,0)),0)*$I263,""),0)</f>
        <v/>
      </c>
      <c r="K263" s="15" t="str">
        <f>IFERROR(IF($C263="Program",ROUNDDOWN(SUMIF('3. Programs'!$A:$A,$D263,'3. Programs'!R:R),2)*IFERROR(INDEX('3. Programs'!$O:$O,MATCH($D263,'3. Programs'!$A:$A,0)),0)*$I263,""),0)</f>
        <v/>
      </c>
      <c r="L263" s="15" t="str">
        <f>IFERROR(IF($C263="Program",ROUNDDOWN(SUMIF('3. Programs'!$A:$A,$D263,'3. Programs'!S:S),2)*IFERROR(INDEX('3. Programs'!$O:$O,MATCH($D263,'3. Programs'!$A:$A,0)),0)*$I263,""),0)</f>
        <v/>
      </c>
      <c r="M263" s="17" t="str">
        <f t="shared" si="26"/>
        <v/>
      </c>
      <c r="N263" s="122"/>
      <c r="O263" s="123"/>
      <c r="P263" s="169"/>
      <c r="Q263" s="245"/>
      <c r="R263" s="124"/>
      <c r="S263" s="125"/>
      <c r="T263" s="125"/>
      <c r="U263" s="126"/>
      <c r="V263" s="19" t="str">
        <f t="shared" si="25"/>
        <v/>
      </c>
      <c r="W263" s="15" t="str">
        <f t="shared" si="21"/>
        <v/>
      </c>
      <c r="X263" s="16" t="str">
        <f t="shared" si="22"/>
        <v/>
      </c>
      <c r="Y263" s="16" t="str">
        <f t="shared" si="23"/>
        <v/>
      </c>
      <c r="Z263" s="16" t="str">
        <f t="shared" si="24"/>
        <v/>
      </c>
    </row>
    <row r="264" spans="1:26" x14ac:dyDescent="0.4">
      <c r="A264" s="140"/>
      <c r="B264" s="158" t="str">
        <f>IFERROR(VLOOKUP(A264,'1. Applicant Roster'!A:C,2,FALSE)&amp;", "&amp;LEFT(VLOOKUP(A264,'1. Applicant Roster'!A:C,3,FALSE),1)&amp;".","Enter valid WISEid")</f>
        <v>Enter valid WISEid</v>
      </c>
      <c r="C264" s="142"/>
      <c r="D264" s="143"/>
      <c r="E264" s="138" t="str">
        <f>IF(C264="Program",IFERROR(INDEX('3. Programs'!B:B,MATCH(D264,'3. Programs'!A:A,0)),"Enter valid program ID"),"")</f>
        <v/>
      </c>
      <c r="F264" s="289" t="str">
        <f>IF(C264="Program",IFERROR(INDEX('3. Programs'!L:L,MATCH(D264,'3. Programs'!A:A,0)),""),"")</f>
        <v/>
      </c>
      <c r="G264" s="97"/>
      <c r="H264" s="82"/>
      <c r="I264" s="291" t="str">
        <f>IFERROR(IF(C264="Program",(IF(OR(F264="Days",F264="Caseload"),1,G264)*H264)/(IF(OR(F264="Days",F264="Caseload"),1,INDEX('3. Programs'!N:N,MATCH(D264,'3. Programs'!A:A,0)))*INDEX('3. Programs'!O:O,MATCH(D264,'3. Programs'!A:A,0))),""),0)</f>
        <v/>
      </c>
      <c r="J264" s="20" t="str">
        <f>IFERROR(IF($C264="Program",ROUNDDOWN(SUMIF('3. Programs'!$A:$A,$D264,'3. Programs'!Q:Q),2)*IFERROR(INDEX('3. Programs'!$O:$O,MATCH($D264,'3. Programs'!$A:$A,0)),0)*$I264,""),0)</f>
        <v/>
      </c>
      <c r="K264" s="15" t="str">
        <f>IFERROR(IF($C264="Program",ROUNDDOWN(SUMIF('3. Programs'!$A:$A,$D264,'3. Programs'!R:R),2)*IFERROR(INDEX('3. Programs'!$O:$O,MATCH($D264,'3. Programs'!$A:$A,0)),0)*$I264,""),0)</f>
        <v/>
      </c>
      <c r="L264" s="15" t="str">
        <f>IFERROR(IF($C264="Program",ROUNDDOWN(SUMIF('3. Programs'!$A:$A,$D264,'3. Programs'!S:S),2)*IFERROR(INDEX('3. Programs'!$O:$O,MATCH($D264,'3. Programs'!$A:$A,0)),0)*$I264,""),0)</f>
        <v/>
      </c>
      <c r="M264" s="17" t="str">
        <f t="shared" si="26"/>
        <v/>
      </c>
      <c r="N264" s="122"/>
      <c r="O264" s="123"/>
      <c r="P264" s="169"/>
      <c r="Q264" s="245"/>
      <c r="R264" s="124"/>
      <c r="S264" s="125"/>
      <c r="T264" s="125"/>
      <c r="U264" s="126"/>
      <c r="V264" s="19" t="str">
        <f t="shared" si="25"/>
        <v/>
      </c>
      <c r="W264" s="15" t="str">
        <f t="shared" si="21"/>
        <v/>
      </c>
      <c r="X264" s="16" t="str">
        <f t="shared" si="22"/>
        <v/>
      </c>
      <c r="Y264" s="16" t="str">
        <f t="shared" si="23"/>
        <v/>
      </c>
      <c r="Z264" s="16" t="str">
        <f t="shared" si="24"/>
        <v/>
      </c>
    </row>
    <row r="265" spans="1:26" x14ac:dyDescent="0.4">
      <c r="A265" s="140"/>
      <c r="B265" s="158" t="str">
        <f>IFERROR(VLOOKUP(A265,'1. Applicant Roster'!A:C,2,FALSE)&amp;", "&amp;LEFT(VLOOKUP(A265,'1. Applicant Roster'!A:C,3,FALSE),1)&amp;".","Enter valid WISEid")</f>
        <v>Enter valid WISEid</v>
      </c>
      <c r="C265" s="142"/>
      <c r="D265" s="143"/>
      <c r="E265" s="138" t="str">
        <f>IF(C265="Program",IFERROR(INDEX('3. Programs'!B:B,MATCH(D265,'3. Programs'!A:A,0)),"Enter valid program ID"),"")</f>
        <v/>
      </c>
      <c r="F265" s="289" t="str">
        <f>IF(C265="Program",IFERROR(INDEX('3. Programs'!L:L,MATCH(D265,'3. Programs'!A:A,0)),""),"")</f>
        <v/>
      </c>
      <c r="G265" s="97"/>
      <c r="H265" s="82"/>
      <c r="I265" s="291" t="str">
        <f>IFERROR(IF(C265="Program",(IF(OR(F265="Days",F265="Caseload"),1,G265)*H265)/(IF(OR(F265="Days",F265="Caseload"),1,INDEX('3. Programs'!N:N,MATCH(D265,'3. Programs'!A:A,0)))*INDEX('3. Programs'!O:O,MATCH(D265,'3. Programs'!A:A,0))),""),0)</f>
        <v/>
      </c>
      <c r="J265" s="20" t="str">
        <f>IFERROR(IF($C265="Program",ROUNDDOWN(SUMIF('3. Programs'!$A:$A,$D265,'3. Programs'!Q:Q),2)*IFERROR(INDEX('3. Programs'!$O:$O,MATCH($D265,'3. Programs'!$A:$A,0)),0)*$I265,""),0)</f>
        <v/>
      </c>
      <c r="K265" s="15" t="str">
        <f>IFERROR(IF($C265="Program",ROUNDDOWN(SUMIF('3. Programs'!$A:$A,$D265,'3. Programs'!R:R),2)*IFERROR(INDEX('3. Programs'!$O:$O,MATCH($D265,'3. Programs'!$A:$A,0)),0)*$I265,""),0)</f>
        <v/>
      </c>
      <c r="L265" s="15" t="str">
        <f>IFERROR(IF($C265="Program",ROUNDDOWN(SUMIF('3. Programs'!$A:$A,$D265,'3. Programs'!S:S),2)*IFERROR(INDEX('3. Programs'!$O:$O,MATCH($D265,'3. Programs'!$A:$A,0)),0)*$I265,""),0)</f>
        <v/>
      </c>
      <c r="M265" s="17" t="str">
        <f t="shared" si="26"/>
        <v/>
      </c>
      <c r="N265" s="122"/>
      <c r="O265" s="123"/>
      <c r="P265" s="169"/>
      <c r="Q265" s="245"/>
      <c r="R265" s="124"/>
      <c r="S265" s="125"/>
      <c r="T265" s="125"/>
      <c r="U265" s="126"/>
      <c r="V265" s="19" t="str">
        <f t="shared" si="25"/>
        <v/>
      </c>
      <c r="W265" s="15" t="str">
        <f t="shared" ref="W265:W328" si="27">IF($C265="Program",J265,IF($C265="Child-Specific",R265+S265,""))</f>
        <v/>
      </c>
      <c r="X265" s="16" t="str">
        <f t="shared" ref="X265:X328" si="28">IF($C265="Program",K265,IF($C265="Child-Specific",T265,""))</f>
        <v/>
      </c>
      <c r="Y265" s="16" t="str">
        <f t="shared" ref="Y265:Y328" si="29">IF($C265="Program",L265,IF($C265="Child-Specific",U265,""))</f>
        <v/>
      </c>
      <c r="Z265" s="16" t="str">
        <f t="shared" ref="Z265:Z328" si="30">IF(OR(C265="Child-Specific",C265="Program"),SUM(W265:Y265),"")</f>
        <v/>
      </c>
    </row>
    <row r="266" spans="1:26" x14ac:dyDescent="0.4">
      <c r="A266" s="140"/>
      <c r="B266" s="158" t="str">
        <f>IFERROR(VLOOKUP(A266,'1. Applicant Roster'!A:C,2,FALSE)&amp;", "&amp;LEFT(VLOOKUP(A266,'1. Applicant Roster'!A:C,3,FALSE),1)&amp;".","Enter valid WISEid")</f>
        <v>Enter valid WISEid</v>
      </c>
      <c r="C266" s="142"/>
      <c r="D266" s="143"/>
      <c r="E266" s="138" t="str">
        <f>IF(C266="Program",IFERROR(INDEX('3. Programs'!B:B,MATCH(D266,'3. Programs'!A:A,0)),"Enter valid program ID"),"")</f>
        <v/>
      </c>
      <c r="F266" s="289" t="str">
        <f>IF(C266="Program",IFERROR(INDEX('3. Programs'!L:L,MATCH(D266,'3. Programs'!A:A,0)),""),"")</f>
        <v/>
      </c>
      <c r="G266" s="97"/>
      <c r="H266" s="82"/>
      <c r="I266" s="291" t="str">
        <f>IFERROR(IF(C266="Program",(IF(OR(F266="Days",F266="Caseload"),1,G266)*H266)/(IF(OR(F266="Days",F266="Caseload"),1,INDEX('3. Programs'!N:N,MATCH(D266,'3. Programs'!A:A,0)))*INDEX('3. Programs'!O:O,MATCH(D266,'3. Programs'!A:A,0))),""),0)</f>
        <v/>
      </c>
      <c r="J266" s="20" t="str">
        <f>IFERROR(IF($C266="Program",ROUNDDOWN(SUMIF('3. Programs'!$A:$A,$D266,'3. Programs'!Q:Q),2)*IFERROR(INDEX('3. Programs'!$O:$O,MATCH($D266,'3. Programs'!$A:$A,0)),0)*$I266,""),0)</f>
        <v/>
      </c>
      <c r="K266" s="15" t="str">
        <f>IFERROR(IF($C266="Program",ROUNDDOWN(SUMIF('3. Programs'!$A:$A,$D266,'3. Programs'!R:R),2)*IFERROR(INDEX('3. Programs'!$O:$O,MATCH($D266,'3. Programs'!$A:$A,0)),0)*$I266,""),0)</f>
        <v/>
      </c>
      <c r="L266" s="15" t="str">
        <f>IFERROR(IF($C266="Program",ROUNDDOWN(SUMIF('3. Programs'!$A:$A,$D266,'3. Programs'!S:S),2)*IFERROR(INDEX('3. Programs'!$O:$O,MATCH($D266,'3. Programs'!$A:$A,0)),0)*$I266,""),0)</f>
        <v/>
      </c>
      <c r="M266" s="17" t="str">
        <f t="shared" si="26"/>
        <v/>
      </c>
      <c r="N266" s="122"/>
      <c r="O266" s="123"/>
      <c r="P266" s="169"/>
      <c r="Q266" s="245"/>
      <c r="R266" s="124"/>
      <c r="S266" s="125"/>
      <c r="T266" s="125"/>
      <c r="U266" s="126"/>
      <c r="V266" s="19" t="str">
        <f t="shared" ref="V266:V329" si="31">IF($C266="Child-Specific",SUM(R266:U266),"")</f>
        <v/>
      </c>
      <c r="W266" s="15" t="str">
        <f t="shared" si="27"/>
        <v/>
      </c>
      <c r="X266" s="16" t="str">
        <f t="shared" si="28"/>
        <v/>
      </c>
      <c r="Y266" s="16" t="str">
        <f t="shared" si="29"/>
        <v/>
      </c>
      <c r="Z266" s="16" t="str">
        <f t="shared" si="30"/>
        <v/>
      </c>
    </row>
    <row r="267" spans="1:26" x14ac:dyDescent="0.4">
      <c r="A267" s="140"/>
      <c r="B267" s="158" t="str">
        <f>IFERROR(VLOOKUP(A267,'1. Applicant Roster'!A:C,2,FALSE)&amp;", "&amp;LEFT(VLOOKUP(A267,'1. Applicant Roster'!A:C,3,FALSE),1)&amp;".","Enter valid WISEid")</f>
        <v>Enter valid WISEid</v>
      </c>
      <c r="C267" s="142"/>
      <c r="D267" s="143"/>
      <c r="E267" s="138" t="str">
        <f>IF(C267="Program",IFERROR(INDEX('3. Programs'!B:B,MATCH(D267,'3. Programs'!A:A,0)),"Enter valid program ID"),"")</f>
        <v/>
      </c>
      <c r="F267" s="289" t="str">
        <f>IF(C267="Program",IFERROR(INDEX('3. Programs'!L:L,MATCH(D267,'3. Programs'!A:A,0)),""),"")</f>
        <v/>
      </c>
      <c r="G267" s="97"/>
      <c r="H267" s="82"/>
      <c r="I267" s="291" t="str">
        <f>IFERROR(IF(C267="Program",(IF(OR(F267="Days",F267="Caseload"),1,G267)*H267)/(IF(OR(F267="Days",F267="Caseload"),1,INDEX('3. Programs'!N:N,MATCH(D267,'3. Programs'!A:A,0)))*INDEX('3. Programs'!O:O,MATCH(D267,'3. Programs'!A:A,0))),""),0)</f>
        <v/>
      </c>
      <c r="J267" s="20" t="str">
        <f>IFERROR(IF($C267="Program",ROUNDDOWN(SUMIF('3. Programs'!$A:$A,$D267,'3. Programs'!Q:Q),2)*IFERROR(INDEX('3. Programs'!$O:$O,MATCH($D267,'3. Programs'!$A:$A,0)),0)*$I267,""),0)</f>
        <v/>
      </c>
      <c r="K267" s="15" t="str">
        <f>IFERROR(IF($C267="Program",ROUNDDOWN(SUMIF('3. Programs'!$A:$A,$D267,'3. Programs'!R:R),2)*IFERROR(INDEX('3. Programs'!$O:$O,MATCH($D267,'3. Programs'!$A:$A,0)),0)*$I267,""),0)</f>
        <v/>
      </c>
      <c r="L267" s="15" t="str">
        <f>IFERROR(IF($C267="Program",ROUNDDOWN(SUMIF('3. Programs'!$A:$A,$D267,'3. Programs'!S:S),2)*IFERROR(INDEX('3. Programs'!$O:$O,MATCH($D267,'3. Programs'!$A:$A,0)),0)*$I267,""),0)</f>
        <v/>
      </c>
      <c r="M267" s="17" t="str">
        <f t="shared" ref="M267:M330" si="32">IF($C267="Program",SUM(J267:L267),"")</f>
        <v/>
      </c>
      <c r="N267" s="122"/>
      <c r="O267" s="123"/>
      <c r="P267" s="169"/>
      <c r="Q267" s="245"/>
      <c r="R267" s="124"/>
      <c r="S267" s="125"/>
      <c r="T267" s="125"/>
      <c r="U267" s="126"/>
      <c r="V267" s="19" t="str">
        <f t="shared" si="31"/>
        <v/>
      </c>
      <c r="W267" s="15" t="str">
        <f t="shared" si="27"/>
        <v/>
      </c>
      <c r="X267" s="16" t="str">
        <f t="shared" si="28"/>
        <v/>
      </c>
      <c r="Y267" s="16" t="str">
        <f t="shared" si="29"/>
        <v/>
      </c>
      <c r="Z267" s="16" t="str">
        <f t="shared" si="30"/>
        <v/>
      </c>
    </row>
    <row r="268" spans="1:26" x14ac:dyDescent="0.4">
      <c r="A268" s="140"/>
      <c r="B268" s="158" t="str">
        <f>IFERROR(VLOOKUP(A268,'1. Applicant Roster'!A:C,2,FALSE)&amp;", "&amp;LEFT(VLOOKUP(A268,'1. Applicant Roster'!A:C,3,FALSE),1)&amp;".","Enter valid WISEid")</f>
        <v>Enter valid WISEid</v>
      </c>
      <c r="C268" s="142"/>
      <c r="D268" s="143"/>
      <c r="E268" s="138" t="str">
        <f>IF(C268="Program",IFERROR(INDEX('3. Programs'!B:B,MATCH(D268,'3. Programs'!A:A,0)),"Enter valid program ID"),"")</f>
        <v/>
      </c>
      <c r="F268" s="289" t="str">
        <f>IF(C268="Program",IFERROR(INDEX('3. Programs'!L:L,MATCH(D268,'3. Programs'!A:A,0)),""),"")</f>
        <v/>
      </c>
      <c r="G268" s="97"/>
      <c r="H268" s="82"/>
      <c r="I268" s="291" t="str">
        <f>IFERROR(IF(C268="Program",(IF(OR(F268="Days",F268="Caseload"),1,G268)*H268)/(IF(OR(F268="Days",F268="Caseload"),1,INDEX('3. Programs'!N:N,MATCH(D268,'3. Programs'!A:A,0)))*INDEX('3. Programs'!O:O,MATCH(D268,'3. Programs'!A:A,0))),""),0)</f>
        <v/>
      </c>
      <c r="J268" s="20" t="str">
        <f>IFERROR(IF($C268="Program",ROUNDDOWN(SUMIF('3. Programs'!$A:$A,$D268,'3. Programs'!Q:Q),2)*IFERROR(INDEX('3. Programs'!$O:$O,MATCH($D268,'3. Programs'!$A:$A,0)),0)*$I268,""),0)</f>
        <v/>
      </c>
      <c r="K268" s="15" t="str">
        <f>IFERROR(IF($C268="Program",ROUNDDOWN(SUMIF('3. Programs'!$A:$A,$D268,'3. Programs'!R:R),2)*IFERROR(INDEX('3. Programs'!$O:$O,MATCH($D268,'3. Programs'!$A:$A,0)),0)*$I268,""),0)</f>
        <v/>
      </c>
      <c r="L268" s="15" t="str">
        <f>IFERROR(IF($C268="Program",ROUNDDOWN(SUMIF('3. Programs'!$A:$A,$D268,'3. Programs'!S:S),2)*IFERROR(INDEX('3. Programs'!$O:$O,MATCH($D268,'3. Programs'!$A:$A,0)),0)*$I268,""),0)</f>
        <v/>
      </c>
      <c r="M268" s="17" t="str">
        <f t="shared" si="32"/>
        <v/>
      </c>
      <c r="N268" s="122"/>
      <c r="O268" s="123"/>
      <c r="P268" s="169"/>
      <c r="Q268" s="245"/>
      <c r="R268" s="124"/>
      <c r="S268" s="125"/>
      <c r="T268" s="125"/>
      <c r="U268" s="126"/>
      <c r="V268" s="19" t="str">
        <f t="shared" si="31"/>
        <v/>
      </c>
      <c r="W268" s="15" t="str">
        <f t="shared" si="27"/>
        <v/>
      </c>
      <c r="X268" s="16" t="str">
        <f t="shared" si="28"/>
        <v/>
      </c>
      <c r="Y268" s="16" t="str">
        <f t="shared" si="29"/>
        <v/>
      </c>
      <c r="Z268" s="16" t="str">
        <f t="shared" si="30"/>
        <v/>
      </c>
    </row>
    <row r="269" spans="1:26" x14ac:dyDescent="0.4">
      <c r="A269" s="140"/>
      <c r="B269" s="158" t="str">
        <f>IFERROR(VLOOKUP(A269,'1. Applicant Roster'!A:C,2,FALSE)&amp;", "&amp;LEFT(VLOOKUP(A269,'1. Applicant Roster'!A:C,3,FALSE),1)&amp;".","Enter valid WISEid")</f>
        <v>Enter valid WISEid</v>
      </c>
      <c r="C269" s="142"/>
      <c r="D269" s="143"/>
      <c r="E269" s="138" t="str">
        <f>IF(C269="Program",IFERROR(INDEX('3. Programs'!B:B,MATCH(D269,'3. Programs'!A:A,0)),"Enter valid program ID"),"")</f>
        <v/>
      </c>
      <c r="F269" s="289" t="str">
        <f>IF(C269="Program",IFERROR(INDEX('3. Programs'!L:L,MATCH(D269,'3. Programs'!A:A,0)),""),"")</f>
        <v/>
      </c>
      <c r="G269" s="97"/>
      <c r="H269" s="82"/>
      <c r="I269" s="291" t="str">
        <f>IFERROR(IF(C269="Program",(IF(OR(F269="Days",F269="Caseload"),1,G269)*H269)/(IF(OR(F269="Days",F269="Caseload"),1,INDEX('3. Programs'!N:N,MATCH(D269,'3. Programs'!A:A,0)))*INDEX('3. Programs'!O:O,MATCH(D269,'3. Programs'!A:A,0))),""),0)</f>
        <v/>
      </c>
      <c r="J269" s="20" t="str">
        <f>IFERROR(IF($C269="Program",ROUNDDOWN(SUMIF('3. Programs'!$A:$A,$D269,'3. Programs'!Q:Q),2)*IFERROR(INDEX('3. Programs'!$O:$O,MATCH($D269,'3. Programs'!$A:$A,0)),0)*$I269,""),0)</f>
        <v/>
      </c>
      <c r="K269" s="15" t="str">
        <f>IFERROR(IF($C269="Program",ROUNDDOWN(SUMIF('3. Programs'!$A:$A,$D269,'3. Programs'!R:R),2)*IFERROR(INDEX('3. Programs'!$O:$O,MATCH($D269,'3. Programs'!$A:$A,0)),0)*$I269,""),0)</f>
        <v/>
      </c>
      <c r="L269" s="15" t="str">
        <f>IFERROR(IF($C269="Program",ROUNDDOWN(SUMIF('3. Programs'!$A:$A,$D269,'3. Programs'!S:S),2)*IFERROR(INDEX('3. Programs'!$O:$O,MATCH($D269,'3. Programs'!$A:$A,0)),0)*$I269,""),0)</f>
        <v/>
      </c>
      <c r="M269" s="17" t="str">
        <f t="shared" si="32"/>
        <v/>
      </c>
      <c r="N269" s="122"/>
      <c r="O269" s="123"/>
      <c r="P269" s="169"/>
      <c r="Q269" s="245"/>
      <c r="R269" s="124"/>
      <c r="S269" s="125"/>
      <c r="T269" s="125"/>
      <c r="U269" s="126"/>
      <c r="V269" s="19" t="str">
        <f t="shared" si="31"/>
        <v/>
      </c>
      <c r="W269" s="15" t="str">
        <f t="shared" si="27"/>
        <v/>
      </c>
      <c r="X269" s="16" t="str">
        <f t="shared" si="28"/>
        <v/>
      </c>
      <c r="Y269" s="16" t="str">
        <f t="shared" si="29"/>
        <v/>
      </c>
      <c r="Z269" s="16" t="str">
        <f t="shared" si="30"/>
        <v/>
      </c>
    </row>
    <row r="270" spans="1:26" x14ac:dyDescent="0.4">
      <c r="A270" s="140"/>
      <c r="B270" s="158" t="str">
        <f>IFERROR(VLOOKUP(A270,'1. Applicant Roster'!A:C,2,FALSE)&amp;", "&amp;LEFT(VLOOKUP(A270,'1. Applicant Roster'!A:C,3,FALSE),1)&amp;".","Enter valid WISEid")</f>
        <v>Enter valid WISEid</v>
      </c>
      <c r="C270" s="142"/>
      <c r="D270" s="143"/>
      <c r="E270" s="138" t="str">
        <f>IF(C270="Program",IFERROR(INDEX('3. Programs'!B:B,MATCH(D270,'3. Programs'!A:A,0)),"Enter valid program ID"),"")</f>
        <v/>
      </c>
      <c r="F270" s="289" t="str">
        <f>IF(C270="Program",IFERROR(INDEX('3. Programs'!L:L,MATCH(D270,'3. Programs'!A:A,0)),""),"")</f>
        <v/>
      </c>
      <c r="G270" s="97"/>
      <c r="H270" s="82"/>
      <c r="I270" s="291" t="str">
        <f>IFERROR(IF(C270="Program",(IF(OR(F270="Days",F270="Caseload"),1,G270)*H270)/(IF(OR(F270="Days",F270="Caseload"),1,INDEX('3. Programs'!N:N,MATCH(D270,'3. Programs'!A:A,0)))*INDEX('3. Programs'!O:O,MATCH(D270,'3. Programs'!A:A,0))),""),0)</f>
        <v/>
      </c>
      <c r="J270" s="20" t="str">
        <f>IFERROR(IF($C270="Program",ROUNDDOWN(SUMIF('3. Programs'!$A:$A,$D270,'3. Programs'!Q:Q),2)*IFERROR(INDEX('3. Programs'!$O:$O,MATCH($D270,'3. Programs'!$A:$A,0)),0)*$I270,""),0)</f>
        <v/>
      </c>
      <c r="K270" s="15" t="str">
        <f>IFERROR(IF($C270="Program",ROUNDDOWN(SUMIF('3. Programs'!$A:$A,$D270,'3. Programs'!R:R),2)*IFERROR(INDEX('3. Programs'!$O:$O,MATCH($D270,'3. Programs'!$A:$A,0)),0)*$I270,""),0)</f>
        <v/>
      </c>
      <c r="L270" s="15" t="str">
        <f>IFERROR(IF($C270="Program",ROUNDDOWN(SUMIF('3. Programs'!$A:$A,$D270,'3. Programs'!S:S),2)*IFERROR(INDEX('3. Programs'!$O:$O,MATCH($D270,'3. Programs'!$A:$A,0)),0)*$I270,""),0)</f>
        <v/>
      </c>
      <c r="M270" s="17" t="str">
        <f t="shared" si="32"/>
        <v/>
      </c>
      <c r="N270" s="122"/>
      <c r="O270" s="123"/>
      <c r="P270" s="169"/>
      <c r="Q270" s="245"/>
      <c r="R270" s="124"/>
      <c r="S270" s="125"/>
      <c r="T270" s="125"/>
      <c r="U270" s="126"/>
      <c r="V270" s="19" t="str">
        <f t="shared" si="31"/>
        <v/>
      </c>
      <c r="W270" s="15" t="str">
        <f t="shared" si="27"/>
        <v/>
      </c>
      <c r="X270" s="16" t="str">
        <f t="shared" si="28"/>
        <v/>
      </c>
      <c r="Y270" s="16" t="str">
        <f t="shared" si="29"/>
        <v/>
      </c>
      <c r="Z270" s="16" t="str">
        <f t="shared" si="30"/>
        <v/>
      </c>
    </row>
    <row r="271" spans="1:26" x14ac:dyDescent="0.4">
      <c r="A271" s="140"/>
      <c r="B271" s="158" t="str">
        <f>IFERROR(VLOOKUP(A271,'1. Applicant Roster'!A:C,2,FALSE)&amp;", "&amp;LEFT(VLOOKUP(A271,'1. Applicant Roster'!A:C,3,FALSE),1)&amp;".","Enter valid WISEid")</f>
        <v>Enter valid WISEid</v>
      </c>
      <c r="C271" s="142"/>
      <c r="D271" s="143"/>
      <c r="E271" s="138" t="str">
        <f>IF(C271="Program",IFERROR(INDEX('3. Programs'!B:B,MATCH(D271,'3. Programs'!A:A,0)),"Enter valid program ID"),"")</f>
        <v/>
      </c>
      <c r="F271" s="289" t="str">
        <f>IF(C271="Program",IFERROR(INDEX('3. Programs'!L:L,MATCH(D271,'3. Programs'!A:A,0)),""),"")</f>
        <v/>
      </c>
      <c r="G271" s="97"/>
      <c r="H271" s="82"/>
      <c r="I271" s="291" t="str">
        <f>IFERROR(IF(C271="Program",(IF(OR(F271="Days",F271="Caseload"),1,G271)*H271)/(IF(OR(F271="Days",F271="Caseload"),1,INDEX('3. Programs'!N:N,MATCH(D271,'3. Programs'!A:A,0)))*INDEX('3. Programs'!O:O,MATCH(D271,'3. Programs'!A:A,0))),""),0)</f>
        <v/>
      </c>
      <c r="J271" s="20" t="str">
        <f>IFERROR(IF($C271="Program",ROUNDDOWN(SUMIF('3. Programs'!$A:$A,$D271,'3. Programs'!Q:Q),2)*IFERROR(INDEX('3. Programs'!$O:$O,MATCH($D271,'3. Programs'!$A:$A,0)),0)*$I271,""),0)</f>
        <v/>
      </c>
      <c r="K271" s="15" t="str">
        <f>IFERROR(IF($C271="Program",ROUNDDOWN(SUMIF('3. Programs'!$A:$A,$D271,'3. Programs'!R:R),2)*IFERROR(INDEX('3. Programs'!$O:$O,MATCH($D271,'3. Programs'!$A:$A,0)),0)*$I271,""),0)</f>
        <v/>
      </c>
      <c r="L271" s="15" t="str">
        <f>IFERROR(IF($C271="Program",ROUNDDOWN(SUMIF('3. Programs'!$A:$A,$D271,'3. Programs'!S:S),2)*IFERROR(INDEX('3. Programs'!$O:$O,MATCH($D271,'3. Programs'!$A:$A,0)),0)*$I271,""),0)</f>
        <v/>
      </c>
      <c r="M271" s="17" t="str">
        <f t="shared" si="32"/>
        <v/>
      </c>
      <c r="N271" s="122"/>
      <c r="O271" s="123"/>
      <c r="P271" s="169"/>
      <c r="Q271" s="245"/>
      <c r="R271" s="124"/>
      <c r="S271" s="125"/>
      <c r="T271" s="125"/>
      <c r="U271" s="126"/>
      <c r="V271" s="19" t="str">
        <f t="shared" si="31"/>
        <v/>
      </c>
      <c r="W271" s="15" t="str">
        <f t="shared" si="27"/>
        <v/>
      </c>
      <c r="X271" s="16" t="str">
        <f t="shared" si="28"/>
        <v/>
      </c>
      <c r="Y271" s="16" t="str">
        <f t="shared" si="29"/>
        <v/>
      </c>
      <c r="Z271" s="16" t="str">
        <f t="shared" si="30"/>
        <v/>
      </c>
    </row>
    <row r="272" spans="1:26" x14ac:dyDescent="0.4">
      <c r="A272" s="140"/>
      <c r="B272" s="158" t="str">
        <f>IFERROR(VLOOKUP(A272,'1. Applicant Roster'!A:C,2,FALSE)&amp;", "&amp;LEFT(VLOOKUP(A272,'1. Applicant Roster'!A:C,3,FALSE),1)&amp;".","Enter valid WISEid")</f>
        <v>Enter valid WISEid</v>
      </c>
      <c r="C272" s="142"/>
      <c r="D272" s="143"/>
      <c r="E272" s="138" t="str">
        <f>IF(C272="Program",IFERROR(INDEX('3. Programs'!B:B,MATCH(D272,'3. Programs'!A:A,0)),"Enter valid program ID"),"")</f>
        <v/>
      </c>
      <c r="F272" s="289" t="str">
        <f>IF(C272="Program",IFERROR(INDEX('3. Programs'!L:L,MATCH(D272,'3. Programs'!A:A,0)),""),"")</f>
        <v/>
      </c>
      <c r="G272" s="97"/>
      <c r="H272" s="82"/>
      <c r="I272" s="291" t="str">
        <f>IFERROR(IF(C272="Program",(IF(OR(F272="Days",F272="Caseload"),1,G272)*H272)/(IF(OR(F272="Days",F272="Caseload"),1,INDEX('3. Programs'!N:N,MATCH(D272,'3. Programs'!A:A,0)))*INDEX('3. Programs'!O:O,MATCH(D272,'3. Programs'!A:A,0))),""),0)</f>
        <v/>
      </c>
      <c r="J272" s="20" t="str">
        <f>IFERROR(IF($C272="Program",ROUNDDOWN(SUMIF('3. Programs'!$A:$A,$D272,'3. Programs'!Q:Q),2)*IFERROR(INDEX('3. Programs'!$O:$O,MATCH($D272,'3. Programs'!$A:$A,0)),0)*$I272,""),0)</f>
        <v/>
      </c>
      <c r="K272" s="15" t="str">
        <f>IFERROR(IF($C272="Program",ROUNDDOWN(SUMIF('3. Programs'!$A:$A,$D272,'3. Programs'!R:R),2)*IFERROR(INDEX('3. Programs'!$O:$O,MATCH($D272,'3. Programs'!$A:$A,0)),0)*$I272,""),0)</f>
        <v/>
      </c>
      <c r="L272" s="15" t="str">
        <f>IFERROR(IF($C272="Program",ROUNDDOWN(SUMIF('3. Programs'!$A:$A,$D272,'3. Programs'!S:S),2)*IFERROR(INDEX('3. Programs'!$O:$O,MATCH($D272,'3. Programs'!$A:$A,0)),0)*$I272,""),0)</f>
        <v/>
      </c>
      <c r="M272" s="17" t="str">
        <f t="shared" si="32"/>
        <v/>
      </c>
      <c r="N272" s="122"/>
      <c r="O272" s="123"/>
      <c r="P272" s="169"/>
      <c r="Q272" s="245"/>
      <c r="R272" s="124"/>
      <c r="S272" s="125"/>
      <c r="T272" s="125"/>
      <c r="U272" s="126"/>
      <c r="V272" s="19" t="str">
        <f t="shared" si="31"/>
        <v/>
      </c>
      <c r="W272" s="15" t="str">
        <f t="shared" si="27"/>
        <v/>
      </c>
      <c r="X272" s="16" t="str">
        <f t="shared" si="28"/>
        <v/>
      </c>
      <c r="Y272" s="16" t="str">
        <f t="shared" si="29"/>
        <v/>
      </c>
      <c r="Z272" s="16" t="str">
        <f t="shared" si="30"/>
        <v/>
      </c>
    </row>
    <row r="273" spans="1:26" x14ac:dyDescent="0.4">
      <c r="A273" s="140"/>
      <c r="B273" s="158" t="str">
        <f>IFERROR(VLOOKUP(A273,'1. Applicant Roster'!A:C,2,FALSE)&amp;", "&amp;LEFT(VLOOKUP(A273,'1. Applicant Roster'!A:C,3,FALSE),1)&amp;".","Enter valid WISEid")</f>
        <v>Enter valid WISEid</v>
      </c>
      <c r="C273" s="142"/>
      <c r="D273" s="143"/>
      <c r="E273" s="138" t="str">
        <f>IF(C273="Program",IFERROR(INDEX('3. Programs'!B:B,MATCH(D273,'3. Programs'!A:A,0)),"Enter valid program ID"),"")</f>
        <v/>
      </c>
      <c r="F273" s="289" t="str">
        <f>IF(C273="Program",IFERROR(INDEX('3. Programs'!L:L,MATCH(D273,'3. Programs'!A:A,0)),""),"")</f>
        <v/>
      </c>
      <c r="G273" s="97"/>
      <c r="H273" s="82"/>
      <c r="I273" s="291" t="str">
        <f>IFERROR(IF(C273="Program",(IF(OR(F273="Days",F273="Caseload"),1,G273)*H273)/(IF(OR(F273="Days",F273="Caseload"),1,INDEX('3. Programs'!N:N,MATCH(D273,'3. Programs'!A:A,0)))*INDEX('3. Programs'!O:O,MATCH(D273,'3. Programs'!A:A,0))),""),0)</f>
        <v/>
      </c>
      <c r="J273" s="20" t="str">
        <f>IFERROR(IF($C273="Program",ROUNDDOWN(SUMIF('3. Programs'!$A:$A,$D273,'3. Programs'!Q:Q),2)*IFERROR(INDEX('3. Programs'!$O:$O,MATCH($D273,'3. Programs'!$A:$A,0)),0)*$I273,""),0)</f>
        <v/>
      </c>
      <c r="K273" s="15" t="str">
        <f>IFERROR(IF($C273="Program",ROUNDDOWN(SUMIF('3. Programs'!$A:$A,$D273,'3. Programs'!R:R),2)*IFERROR(INDEX('3. Programs'!$O:$O,MATCH($D273,'3. Programs'!$A:$A,0)),0)*$I273,""),0)</f>
        <v/>
      </c>
      <c r="L273" s="15" t="str">
        <f>IFERROR(IF($C273="Program",ROUNDDOWN(SUMIF('3. Programs'!$A:$A,$D273,'3. Programs'!S:S),2)*IFERROR(INDEX('3. Programs'!$O:$O,MATCH($D273,'3. Programs'!$A:$A,0)),0)*$I273,""),0)</f>
        <v/>
      </c>
      <c r="M273" s="17" t="str">
        <f t="shared" si="32"/>
        <v/>
      </c>
      <c r="N273" s="122"/>
      <c r="O273" s="123"/>
      <c r="P273" s="169"/>
      <c r="Q273" s="245"/>
      <c r="R273" s="124"/>
      <c r="S273" s="125"/>
      <c r="T273" s="125"/>
      <c r="U273" s="126"/>
      <c r="V273" s="19" t="str">
        <f t="shared" si="31"/>
        <v/>
      </c>
      <c r="W273" s="15" t="str">
        <f t="shared" si="27"/>
        <v/>
      </c>
      <c r="X273" s="16" t="str">
        <f t="shared" si="28"/>
        <v/>
      </c>
      <c r="Y273" s="16" t="str">
        <f t="shared" si="29"/>
        <v/>
      </c>
      <c r="Z273" s="16" t="str">
        <f t="shared" si="30"/>
        <v/>
      </c>
    </row>
    <row r="274" spans="1:26" x14ac:dyDescent="0.4">
      <c r="A274" s="140"/>
      <c r="B274" s="158" t="str">
        <f>IFERROR(VLOOKUP(A274,'1. Applicant Roster'!A:C,2,FALSE)&amp;", "&amp;LEFT(VLOOKUP(A274,'1. Applicant Roster'!A:C,3,FALSE),1)&amp;".","Enter valid WISEid")</f>
        <v>Enter valid WISEid</v>
      </c>
      <c r="C274" s="142"/>
      <c r="D274" s="143"/>
      <c r="E274" s="138" t="str">
        <f>IF(C274="Program",IFERROR(INDEX('3. Programs'!B:B,MATCH(D274,'3. Programs'!A:A,0)),"Enter valid program ID"),"")</f>
        <v/>
      </c>
      <c r="F274" s="289" t="str">
        <f>IF(C274="Program",IFERROR(INDEX('3. Programs'!L:L,MATCH(D274,'3. Programs'!A:A,0)),""),"")</f>
        <v/>
      </c>
      <c r="G274" s="97"/>
      <c r="H274" s="82"/>
      <c r="I274" s="291" t="str">
        <f>IFERROR(IF(C274="Program",(IF(OR(F274="Days",F274="Caseload"),1,G274)*H274)/(IF(OR(F274="Days",F274="Caseload"),1,INDEX('3. Programs'!N:N,MATCH(D274,'3. Programs'!A:A,0)))*INDEX('3. Programs'!O:O,MATCH(D274,'3. Programs'!A:A,0))),""),0)</f>
        <v/>
      </c>
      <c r="J274" s="20" t="str">
        <f>IFERROR(IF($C274="Program",ROUNDDOWN(SUMIF('3. Programs'!$A:$A,$D274,'3. Programs'!Q:Q),2)*IFERROR(INDEX('3. Programs'!$O:$O,MATCH($D274,'3. Programs'!$A:$A,0)),0)*$I274,""),0)</f>
        <v/>
      </c>
      <c r="K274" s="15" t="str">
        <f>IFERROR(IF($C274="Program",ROUNDDOWN(SUMIF('3. Programs'!$A:$A,$D274,'3. Programs'!R:R),2)*IFERROR(INDEX('3. Programs'!$O:$O,MATCH($D274,'3. Programs'!$A:$A,0)),0)*$I274,""),0)</f>
        <v/>
      </c>
      <c r="L274" s="15" t="str">
        <f>IFERROR(IF($C274="Program",ROUNDDOWN(SUMIF('3. Programs'!$A:$A,$D274,'3. Programs'!S:S),2)*IFERROR(INDEX('3. Programs'!$O:$O,MATCH($D274,'3. Programs'!$A:$A,0)),0)*$I274,""),0)</f>
        <v/>
      </c>
      <c r="M274" s="17" t="str">
        <f t="shared" si="32"/>
        <v/>
      </c>
      <c r="N274" s="122"/>
      <c r="O274" s="123"/>
      <c r="P274" s="169"/>
      <c r="Q274" s="245"/>
      <c r="R274" s="124"/>
      <c r="S274" s="125"/>
      <c r="T274" s="125"/>
      <c r="U274" s="126"/>
      <c r="V274" s="19" t="str">
        <f t="shared" si="31"/>
        <v/>
      </c>
      <c r="W274" s="15" t="str">
        <f t="shared" si="27"/>
        <v/>
      </c>
      <c r="X274" s="16" t="str">
        <f t="shared" si="28"/>
        <v/>
      </c>
      <c r="Y274" s="16" t="str">
        <f t="shared" si="29"/>
        <v/>
      </c>
      <c r="Z274" s="16" t="str">
        <f t="shared" si="30"/>
        <v/>
      </c>
    </row>
    <row r="275" spans="1:26" x14ac:dyDescent="0.4">
      <c r="A275" s="140"/>
      <c r="B275" s="158" t="str">
        <f>IFERROR(VLOOKUP(A275,'1. Applicant Roster'!A:C,2,FALSE)&amp;", "&amp;LEFT(VLOOKUP(A275,'1. Applicant Roster'!A:C,3,FALSE),1)&amp;".","Enter valid WISEid")</f>
        <v>Enter valid WISEid</v>
      </c>
      <c r="C275" s="142"/>
      <c r="D275" s="143"/>
      <c r="E275" s="138" t="str">
        <f>IF(C275="Program",IFERROR(INDEX('3. Programs'!B:B,MATCH(D275,'3. Programs'!A:A,0)),"Enter valid program ID"),"")</f>
        <v/>
      </c>
      <c r="F275" s="289" t="str">
        <f>IF(C275="Program",IFERROR(INDEX('3. Programs'!L:L,MATCH(D275,'3. Programs'!A:A,0)),""),"")</f>
        <v/>
      </c>
      <c r="G275" s="97"/>
      <c r="H275" s="82"/>
      <c r="I275" s="291" t="str">
        <f>IFERROR(IF(C275="Program",(IF(OR(F275="Days",F275="Caseload"),1,G275)*H275)/(IF(OR(F275="Days",F275="Caseload"),1,INDEX('3. Programs'!N:N,MATCH(D275,'3. Programs'!A:A,0)))*INDEX('3. Programs'!O:O,MATCH(D275,'3. Programs'!A:A,0))),""),0)</f>
        <v/>
      </c>
      <c r="J275" s="20" t="str">
        <f>IFERROR(IF($C275="Program",ROUNDDOWN(SUMIF('3. Programs'!$A:$A,$D275,'3. Programs'!Q:Q),2)*IFERROR(INDEX('3. Programs'!$O:$O,MATCH($D275,'3. Programs'!$A:$A,0)),0)*$I275,""),0)</f>
        <v/>
      </c>
      <c r="K275" s="15" t="str">
        <f>IFERROR(IF($C275="Program",ROUNDDOWN(SUMIF('3. Programs'!$A:$A,$D275,'3. Programs'!R:R),2)*IFERROR(INDEX('3. Programs'!$O:$O,MATCH($D275,'3. Programs'!$A:$A,0)),0)*$I275,""),0)</f>
        <v/>
      </c>
      <c r="L275" s="15" t="str">
        <f>IFERROR(IF($C275="Program",ROUNDDOWN(SUMIF('3. Programs'!$A:$A,$D275,'3. Programs'!S:S),2)*IFERROR(INDEX('3. Programs'!$O:$O,MATCH($D275,'3. Programs'!$A:$A,0)),0)*$I275,""),0)</f>
        <v/>
      </c>
      <c r="M275" s="17" t="str">
        <f t="shared" si="32"/>
        <v/>
      </c>
      <c r="N275" s="122"/>
      <c r="O275" s="123"/>
      <c r="P275" s="169"/>
      <c r="Q275" s="245"/>
      <c r="R275" s="124"/>
      <c r="S275" s="125"/>
      <c r="T275" s="125"/>
      <c r="U275" s="126"/>
      <c r="V275" s="19" t="str">
        <f t="shared" si="31"/>
        <v/>
      </c>
      <c r="W275" s="15" t="str">
        <f t="shared" si="27"/>
        <v/>
      </c>
      <c r="X275" s="16" t="str">
        <f t="shared" si="28"/>
        <v/>
      </c>
      <c r="Y275" s="16" t="str">
        <f t="shared" si="29"/>
        <v/>
      </c>
      <c r="Z275" s="16" t="str">
        <f t="shared" si="30"/>
        <v/>
      </c>
    </row>
    <row r="276" spans="1:26" x14ac:dyDescent="0.4">
      <c r="A276" s="140"/>
      <c r="B276" s="158" t="str">
        <f>IFERROR(VLOOKUP(A276,'1. Applicant Roster'!A:C,2,FALSE)&amp;", "&amp;LEFT(VLOOKUP(A276,'1. Applicant Roster'!A:C,3,FALSE),1)&amp;".","Enter valid WISEid")</f>
        <v>Enter valid WISEid</v>
      </c>
      <c r="C276" s="142"/>
      <c r="D276" s="143"/>
      <c r="E276" s="138" t="str">
        <f>IF(C276="Program",IFERROR(INDEX('3. Programs'!B:B,MATCH(D276,'3. Programs'!A:A,0)),"Enter valid program ID"),"")</f>
        <v/>
      </c>
      <c r="F276" s="289" t="str">
        <f>IF(C276="Program",IFERROR(INDEX('3. Programs'!L:L,MATCH(D276,'3. Programs'!A:A,0)),""),"")</f>
        <v/>
      </c>
      <c r="G276" s="97"/>
      <c r="H276" s="82"/>
      <c r="I276" s="291" t="str">
        <f>IFERROR(IF(C276="Program",(IF(OR(F276="Days",F276="Caseload"),1,G276)*H276)/(IF(OR(F276="Days",F276="Caseload"),1,INDEX('3. Programs'!N:N,MATCH(D276,'3. Programs'!A:A,0)))*INDEX('3. Programs'!O:O,MATCH(D276,'3. Programs'!A:A,0))),""),0)</f>
        <v/>
      </c>
      <c r="J276" s="20" t="str">
        <f>IFERROR(IF($C276="Program",ROUNDDOWN(SUMIF('3. Programs'!$A:$A,$D276,'3. Programs'!Q:Q),2)*IFERROR(INDEX('3. Programs'!$O:$O,MATCH($D276,'3. Programs'!$A:$A,0)),0)*$I276,""),0)</f>
        <v/>
      </c>
      <c r="K276" s="15" t="str">
        <f>IFERROR(IF($C276="Program",ROUNDDOWN(SUMIF('3. Programs'!$A:$A,$D276,'3. Programs'!R:R),2)*IFERROR(INDEX('3. Programs'!$O:$O,MATCH($D276,'3. Programs'!$A:$A,0)),0)*$I276,""),0)</f>
        <v/>
      </c>
      <c r="L276" s="15" t="str">
        <f>IFERROR(IF($C276="Program",ROUNDDOWN(SUMIF('3. Programs'!$A:$A,$D276,'3. Programs'!S:S),2)*IFERROR(INDEX('3. Programs'!$O:$O,MATCH($D276,'3. Programs'!$A:$A,0)),0)*$I276,""),0)</f>
        <v/>
      </c>
      <c r="M276" s="17" t="str">
        <f t="shared" si="32"/>
        <v/>
      </c>
      <c r="N276" s="122"/>
      <c r="O276" s="123"/>
      <c r="P276" s="169"/>
      <c r="Q276" s="245"/>
      <c r="R276" s="124"/>
      <c r="S276" s="125"/>
      <c r="T276" s="125"/>
      <c r="U276" s="126"/>
      <c r="V276" s="19" t="str">
        <f t="shared" si="31"/>
        <v/>
      </c>
      <c r="W276" s="15" t="str">
        <f t="shared" si="27"/>
        <v/>
      </c>
      <c r="X276" s="16" t="str">
        <f t="shared" si="28"/>
        <v/>
      </c>
      <c r="Y276" s="16" t="str">
        <f t="shared" si="29"/>
        <v/>
      </c>
      <c r="Z276" s="16" t="str">
        <f t="shared" si="30"/>
        <v/>
      </c>
    </row>
    <row r="277" spans="1:26" x14ac:dyDescent="0.4">
      <c r="A277" s="140"/>
      <c r="B277" s="158" t="str">
        <f>IFERROR(VLOOKUP(A277,'1. Applicant Roster'!A:C,2,FALSE)&amp;", "&amp;LEFT(VLOOKUP(A277,'1. Applicant Roster'!A:C,3,FALSE),1)&amp;".","Enter valid WISEid")</f>
        <v>Enter valid WISEid</v>
      </c>
      <c r="C277" s="142"/>
      <c r="D277" s="143"/>
      <c r="E277" s="138" t="str">
        <f>IF(C277="Program",IFERROR(INDEX('3. Programs'!B:B,MATCH(D277,'3. Programs'!A:A,0)),"Enter valid program ID"),"")</f>
        <v/>
      </c>
      <c r="F277" s="289" t="str">
        <f>IF(C277="Program",IFERROR(INDEX('3. Programs'!L:L,MATCH(D277,'3. Programs'!A:A,0)),""),"")</f>
        <v/>
      </c>
      <c r="G277" s="97"/>
      <c r="H277" s="82"/>
      <c r="I277" s="291" t="str">
        <f>IFERROR(IF(C277="Program",(IF(OR(F277="Days",F277="Caseload"),1,G277)*H277)/(IF(OR(F277="Days",F277="Caseload"),1,INDEX('3. Programs'!N:N,MATCH(D277,'3. Programs'!A:A,0)))*INDEX('3. Programs'!O:O,MATCH(D277,'3. Programs'!A:A,0))),""),0)</f>
        <v/>
      </c>
      <c r="J277" s="20" t="str">
        <f>IFERROR(IF($C277="Program",ROUNDDOWN(SUMIF('3. Programs'!$A:$A,$D277,'3. Programs'!Q:Q),2)*IFERROR(INDEX('3. Programs'!$O:$O,MATCH($D277,'3. Programs'!$A:$A,0)),0)*$I277,""),0)</f>
        <v/>
      </c>
      <c r="K277" s="15" t="str">
        <f>IFERROR(IF($C277="Program",ROUNDDOWN(SUMIF('3. Programs'!$A:$A,$D277,'3. Programs'!R:R),2)*IFERROR(INDEX('3. Programs'!$O:$O,MATCH($D277,'3. Programs'!$A:$A,0)),0)*$I277,""),0)</f>
        <v/>
      </c>
      <c r="L277" s="15" t="str">
        <f>IFERROR(IF($C277="Program",ROUNDDOWN(SUMIF('3. Programs'!$A:$A,$D277,'3. Programs'!S:S),2)*IFERROR(INDEX('3. Programs'!$O:$O,MATCH($D277,'3. Programs'!$A:$A,0)),0)*$I277,""),0)</f>
        <v/>
      </c>
      <c r="M277" s="17" t="str">
        <f t="shared" si="32"/>
        <v/>
      </c>
      <c r="N277" s="122"/>
      <c r="O277" s="123"/>
      <c r="P277" s="169"/>
      <c r="Q277" s="245"/>
      <c r="R277" s="124"/>
      <c r="S277" s="125"/>
      <c r="T277" s="125"/>
      <c r="U277" s="126"/>
      <c r="V277" s="19" t="str">
        <f t="shared" si="31"/>
        <v/>
      </c>
      <c r="W277" s="15" t="str">
        <f t="shared" si="27"/>
        <v/>
      </c>
      <c r="X277" s="16" t="str">
        <f t="shared" si="28"/>
        <v/>
      </c>
      <c r="Y277" s="16" t="str">
        <f t="shared" si="29"/>
        <v/>
      </c>
      <c r="Z277" s="16" t="str">
        <f t="shared" si="30"/>
        <v/>
      </c>
    </row>
    <row r="278" spans="1:26" x14ac:dyDescent="0.4">
      <c r="A278" s="140"/>
      <c r="B278" s="158" t="str">
        <f>IFERROR(VLOOKUP(A278,'1. Applicant Roster'!A:C,2,FALSE)&amp;", "&amp;LEFT(VLOOKUP(A278,'1. Applicant Roster'!A:C,3,FALSE),1)&amp;".","Enter valid WISEid")</f>
        <v>Enter valid WISEid</v>
      </c>
      <c r="C278" s="142"/>
      <c r="D278" s="143"/>
      <c r="E278" s="138" t="str">
        <f>IF(C278="Program",IFERROR(INDEX('3. Programs'!B:B,MATCH(D278,'3. Programs'!A:A,0)),"Enter valid program ID"),"")</f>
        <v/>
      </c>
      <c r="F278" s="289" t="str">
        <f>IF(C278="Program",IFERROR(INDEX('3. Programs'!L:L,MATCH(D278,'3. Programs'!A:A,0)),""),"")</f>
        <v/>
      </c>
      <c r="G278" s="97"/>
      <c r="H278" s="82"/>
      <c r="I278" s="291" t="str">
        <f>IFERROR(IF(C278="Program",(IF(OR(F278="Days",F278="Caseload"),1,G278)*H278)/(IF(OR(F278="Days",F278="Caseload"),1,INDEX('3. Programs'!N:N,MATCH(D278,'3. Programs'!A:A,0)))*INDEX('3. Programs'!O:O,MATCH(D278,'3. Programs'!A:A,0))),""),0)</f>
        <v/>
      </c>
      <c r="J278" s="20" t="str">
        <f>IFERROR(IF($C278="Program",ROUNDDOWN(SUMIF('3. Programs'!$A:$A,$D278,'3. Programs'!Q:Q),2)*IFERROR(INDEX('3. Programs'!$O:$O,MATCH($D278,'3. Programs'!$A:$A,0)),0)*$I278,""),0)</f>
        <v/>
      </c>
      <c r="K278" s="15" t="str">
        <f>IFERROR(IF($C278="Program",ROUNDDOWN(SUMIF('3. Programs'!$A:$A,$D278,'3. Programs'!R:R),2)*IFERROR(INDEX('3. Programs'!$O:$O,MATCH($D278,'3. Programs'!$A:$A,0)),0)*$I278,""),0)</f>
        <v/>
      </c>
      <c r="L278" s="15" t="str">
        <f>IFERROR(IF($C278="Program",ROUNDDOWN(SUMIF('3. Programs'!$A:$A,$D278,'3. Programs'!S:S),2)*IFERROR(INDEX('3. Programs'!$O:$O,MATCH($D278,'3. Programs'!$A:$A,0)),0)*$I278,""),0)</f>
        <v/>
      </c>
      <c r="M278" s="17" t="str">
        <f t="shared" si="32"/>
        <v/>
      </c>
      <c r="N278" s="122"/>
      <c r="O278" s="123"/>
      <c r="P278" s="169"/>
      <c r="Q278" s="245"/>
      <c r="R278" s="124"/>
      <c r="S278" s="125"/>
      <c r="T278" s="125"/>
      <c r="U278" s="126"/>
      <c r="V278" s="19" t="str">
        <f t="shared" si="31"/>
        <v/>
      </c>
      <c r="W278" s="15" t="str">
        <f t="shared" si="27"/>
        <v/>
      </c>
      <c r="X278" s="16" t="str">
        <f t="shared" si="28"/>
        <v/>
      </c>
      <c r="Y278" s="16" t="str">
        <f t="shared" si="29"/>
        <v/>
      </c>
      <c r="Z278" s="16" t="str">
        <f t="shared" si="30"/>
        <v/>
      </c>
    </row>
    <row r="279" spans="1:26" x14ac:dyDescent="0.4">
      <c r="A279" s="140"/>
      <c r="B279" s="158" t="str">
        <f>IFERROR(VLOOKUP(A279,'1. Applicant Roster'!A:C,2,FALSE)&amp;", "&amp;LEFT(VLOOKUP(A279,'1. Applicant Roster'!A:C,3,FALSE),1)&amp;".","Enter valid WISEid")</f>
        <v>Enter valid WISEid</v>
      </c>
      <c r="C279" s="142"/>
      <c r="D279" s="143"/>
      <c r="E279" s="138" t="str">
        <f>IF(C279="Program",IFERROR(INDEX('3. Programs'!B:B,MATCH(D279,'3. Programs'!A:A,0)),"Enter valid program ID"),"")</f>
        <v/>
      </c>
      <c r="F279" s="289" t="str">
        <f>IF(C279="Program",IFERROR(INDEX('3. Programs'!L:L,MATCH(D279,'3. Programs'!A:A,0)),""),"")</f>
        <v/>
      </c>
      <c r="G279" s="97"/>
      <c r="H279" s="82"/>
      <c r="I279" s="291" t="str">
        <f>IFERROR(IF(C279="Program",(IF(OR(F279="Days",F279="Caseload"),1,G279)*H279)/(IF(OR(F279="Days",F279="Caseload"),1,INDEX('3. Programs'!N:N,MATCH(D279,'3. Programs'!A:A,0)))*INDEX('3. Programs'!O:O,MATCH(D279,'3. Programs'!A:A,0))),""),0)</f>
        <v/>
      </c>
      <c r="J279" s="20" t="str">
        <f>IFERROR(IF($C279="Program",ROUNDDOWN(SUMIF('3. Programs'!$A:$A,$D279,'3. Programs'!Q:Q),2)*IFERROR(INDEX('3. Programs'!$O:$O,MATCH($D279,'3. Programs'!$A:$A,0)),0)*$I279,""),0)</f>
        <v/>
      </c>
      <c r="K279" s="15" t="str">
        <f>IFERROR(IF($C279="Program",ROUNDDOWN(SUMIF('3. Programs'!$A:$A,$D279,'3. Programs'!R:R),2)*IFERROR(INDEX('3. Programs'!$O:$O,MATCH($D279,'3. Programs'!$A:$A,0)),0)*$I279,""),0)</f>
        <v/>
      </c>
      <c r="L279" s="15" t="str">
        <f>IFERROR(IF($C279="Program",ROUNDDOWN(SUMIF('3. Programs'!$A:$A,$D279,'3. Programs'!S:S),2)*IFERROR(INDEX('3. Programs'!$O:$O,MATCH($D279,'3. Programs'!$A:$A,0)),0)*$I279,""),0)</f>
        <v/>
      </c>
      <c r="M279" s="17" t="str">
        <f t="shared" si="32"/>
        <v/>
      </c>
      <c r="N279" s="122"/>
      <c r="O279" s="123"/>
      <c r="P279" s="169"/>
      <c r="Q279" s="245"/>
      <c r="R279" s="124"/>
      <c r="S279" s="125"/>
      <c r="T279" s="125"/>
      <c r="U279" s="126"/>
      <c r="V279" s="19" t="str">
        <f t="shared" si="31"/>
        <v/>
      </c>
      <c r="W279" s="15" t="str">
        <f t="shared" si="27"/>
        <v/>
      </c>
      <c r="X279" s="16" t="str">
        <f t="shared" si="28"/>
        <v/>
      </c>
      <c r="Y279" s="16" t="str">
        <f t="shared" si="29"/>
        <v/>
      </c>
      <c r="Z279" s="16" t="str">
        <f t="shared" si="30"/>
        <v/>
      </c>
    </row>
    <row r="280" spans="1:26" x14ac:dyDescent="0.4">
      <c r="A280" s="140"/>
      <c r="B280" s="158" t="str">
        <f>IFERROR(VLOOKUP(A280,'1. Applicant Roster'!A:C,2,FALSE)&amp;", "&amp;LEFT(VLOOKUP(A280,'1. Applicant Roster'!A:C,3,FALSE),1)&amp;".","Enter valid WISEid")</f>
        <v>Enter valid WISEid</v>
      </c>
      <c r="C280" s="142"/>
      <c r="D280" s="143"/>
      <c r="E280" s="138" t="str">
        <f>IF(C280="Program",IFERROR(INDEX('3. Programs'!B:B,MATCH(D280,'3. Programs'!A:A,0)),"Enter valid program ID"),"")</f>
        <v/>
      </c>
      <c r="F280" s="289" t="str">
        <f>IF(C280="Program",IFERROR(INDEX('3. Programs'!L:L,MATCH(D280,'3. Programs'!A:A,0)),""),"")</f>
        <v/>
      </c>
      <c r="G280" s="97"/>
      <c r="H280" s="82"/>
      <c r="I280" s="291" t="str">
        <f>IFERROR(IF(C280="Program",(IF(OR(F280="Days",F280="Caseload"),1,G280)*H280)/(IF(OR(F280="Days",F280="Caseload"),1,INDEX('3. Programs'!N:N,MATCH(D280,'3. Programs'!A:A,0)))*INDEX('3. Programs'!O:O,MATCH(D280,'3. Programs'!A:A,0))),""),0)</f>
        <v/>
      </c>
      <c r="J280" s="20" t="str">
        <f>IFERROR(IF($C280="Program",ROUNDDOWN(SUMIF('3. Programs'!$A:$A,$D280,'3. Programs'!Q:Q),2)*IFERROR(INDEX('3. Programs'!$O:$O,MATCH($D280,'3. Programs'!$A:$A,0)),0)*$I280,""),0)</f>
        <v/>
      </c>
      <c r="K280" s="15" t="str">
        <f>IFERROR(IF($C280="Program",ROUNDDOWN(SUMIF('3. Programs'!$A:$A,$D280,'3. Programs'!R:R),2)*IFERROR(INDEX('3. Programs'!$O:$O,MATCH($D280,'3. Programs'!$A:$A,0)),0)*$I280,""),0)</f>
        <v/>
      </c>
      <c r="L280" s="15" t="str">
        <f>IFERROR(IF($C280="Program",ROUNDDOWN(SUMIF('3. Programs'!$A:$A,$D280,'3. Programs'!S:S),2)*IFERROR(INDEX('3. Programs'!$O:$O,MATCH($D280,'3. Programs'!$A:$A,0)),0)*$I280,""),0)</f>
        <v/>
      </c>
      <c r="M280" s="17" t="str">
        <f t="shared" si="32"/>
        <v/>
      </c>
      <c r="N280" s="122"/>
      <c r="O280" s="123"/>
      <c r="P280" s="169"/>
      <c r="Q280" s="245"/>
      <c r="R280" s="124"/>
      <c r="S280" s="125"/>
      <c r="T280" s="125"/>
      <c r="U280" s="126"/>
      <c r="V280" s="19" t="str">
        <f t="shared" si="31"/>
        <v/>
      </c>
      <c r="W280" s="15" t="str">
        <f t="shared" si="27"/>
        <v/>
      </c>
      <c r="X280" s="16" t="str">
        <f t="shared" si="28"/>
        <v/>
      </c>
      <c r="Y280" s="16" t="str">
        <f t="shared" si="29"/>
        <v/>
      </c>
      <c r="Z280" s="16" t="str">
        <f t="shared" si="30"/>
        <v/>
      </c>
    </row>
    <row r="281" spans="1:26" x14ac:dyDescent="0.4">
      <c r="A281" s="140"/>
      <c r="B281" s="158" t="str">
        <f>IFERROR(VLOOKUP(A281,'1. Applicant Roster'!A:C,2,FALSE)&amp;", "&amp;LEFT(VLOOKUP(A281,'1. Applicant Roster'!A:C,3,FALSE),1)&amp;".","Enter valid WISEid")</f>
        <v>Enter valid WISEid</v>
      </c>
      <c r="C281" s="142"/>
      <c r="D281" s="143"/>
      <c r="E281" s="138" t="str">
        <f>IF(C281="Program",IFERROR(INDEX('3. Programs'!B:B,MATCH(D281,'3. Programs'!A:A,0)),"Enter valid program ID"),"")</f>
        <v/>
      </c>
      <c r="F281" s="289" t="str">
        <f>IF(C281="Program",IFERROR(INDEX('3. Programs'!L:L,MATCH(D281,'3. Programs'!A:A,0)),""),"")</f>
        <v/>
      </c>
      <c r="G281" s="97"/>
      <c r="H281" s="82"/>
      <c r="I281" s="291" t="str">
        <f>IFERROR(IF(C281="Program",(IF(OR(F281="Days",F281="Caseload"),1,G281)*H281)/(IF(OR(F281="Days",F281="Caseload"),1,INDEX('3. Programs'!N:N,MATCH(D281,'3. Programs'!A:A,0)))*INDEX('3. Programs'!O:O,MATCH(D281,'3. Programs'!A:A,0))),""),0)</f>
        <v/>
      </c>
      <c r="J281" s="20" t="str">
        <f>IFERROR(IF($C281="Program",ROUNDDOWN(SUMIF('3. Programs'!$A:$A,$D281,'3. Programs'!Q:Q),2)*IFERROR(INDEX('3. Programs'!$O:$O,MATCH($D281,'3. Programs'!$A:$A,0)),0)*$I281,""),0)</f>
        <v/>
      </c>
      <c r="K281" s="15" t="str">
        <f>IFERROR(IF($C281="Program",ROUNDDOWN(SUMIF('3. Programs'!$A:$A,$D281,'3. Programs'!R:R),2)*IFERROR(INDEX('3. Programs'!$O:$O,MATCH($D281,'3. Programs'!$A:$A,0)),0)*$I281,""),0)</f>
        <v/>
      </c>
      <c r="L281" s="15" t="str">
        <f>IFERROR(IF($C281="Program",ROUNDDOWN(SUMIF('3. Programs'!$A:$A,$D281,'3. Programs'!S:S),2)*IFERROR(INDEX('3. Programs'!$O:$O,MATCH($D281,'3. Programs'!$A:$A,0)),0)*$I281,""),0)</f>
        <v/>
      </c>
      <c r="M281" s="17" t="str">
        <f t="shared" si="32"/>
        <v/>
      </c>
      <c r="N281" s="122"/>
      <c r="O281" s="123"/>
      <c r="P281" s="169"/>
      <c r="Q281" s="245"/>
      <c r="R281" s="124"/>
      <c r="S281" s="125"/>
      <c r="T281" s="125"/>
      <c r="U281" s="126"/>
      <c r="V281" s="19" t="str">
        <f t="shared" si="31"/>
        <v/>
      </c>
      <c r="W281" s="15" t="str">
        <f t="shared" si="27"/>
        <v/>
      </c>
      <c r="X281" s="16" t="str">
        <f t="shared" si="28"/>
        <v/>
      </c>
      <c r="Y281" s="16" t="str">
        <f t="shared" si="29"/>
        <v/>
      </c>
      <c r="Z281" s="16" t="str">
        <f t="shared" si="30"/>
        <v/>
      </c>
    </row>
    <row r="282" spans="1:26" x14ac:dyDescent="0.4">
      <c r="A282" s="140"/>
      <c r="B282" s="158" t="str">
        <f>IFERROR(VLOOKUP(A282,'1. Applicant Roster'!A:C,2,FALSE)&amp;", "&amp;LEFT(VLOOKUP(A282,'1. Applicant Roster'!A:C,3,FALSE),1)&amp;".","Enter valid WISEid")</f>
        <v>Enter valid WISEid</v>
      </c>
      <c r="C282" s="142"/>
      <c r="D282" s="143"/>
      <c r="E282" s="138" t="str">
        <f>IF(C282="Program",IFERROR(INDEX('3. Programs'!B:B,MATCH(D282,'3. Programs'!A:A,0)),"Enter valid program ID"),"")</f>
        <v/>
      </c>
      <c r="F282" s="289" t="str">
        <f>IF(C282="Program",IFERROR(INDEX('3. Programs'!L:L,MATCH(D282,'3. Programs'!A:A,0)),""),"")</f>
        <v/>
      </c>
      <c r="G282" s="97"/>
      <c r="H282" s="82"/>
      <c r="I282" s="291" t="str">
        <f>IFERROR(IF(C282="Program",(IF(OR(F282="Days",F282="Caseload"),1,G282)*H282)/(IF(OR(F282="Days",F282="Caseload"),1,INDEX('3. Programs'!N:N,MATCH(D282,'3. Programs'!A:A,0)))*INDEX('3. Programs'!O:O,MATCH(D282,'3. Programs'!A:A,0))),""),0)</f>
        <v/>
      </c>
      <c r="J282" s="20" t="str">
        <f>IFERROR(IF($C282="Program",ROUNDDOWN(SUMIF('3. Programs'!$A:$A,$D282,'3. Programs'!Q:Q),2)*IFERROR(INDEX('3. Programs'!$O:$O,MATCH($D282,'3. Programs'!$A:$A,0)),0)*$I282,""),0)</f>
        <v/>
      </c>
      <c r="K282" s="15" t="str">
        <f>IFERROR(IF($C282="Program",ROUNDDOWN(SUMIF('3. Programs'!$A:$A,$D282,'3. Programs'!R:R),2)*IFERROR(INDEX('3. Programs'!$O:$O,MATCH($D282,'3. Programs'!$A:$A,0)),0)*$I282,""),0)</f>
        <v/>
      </c>
      <c r="L282" s="15" t="str">
        <f>IFERROR(IF($C282="Program",ROUNDDOWN(SUMIF('3. Programs'!$A:$A,$D282,'3. Programs'!S:S),2)*IFERROR(INDEX('3. Programs'!$O:$O,MATCH($D282,'3. Programs'!$A:$A,0)),0)*$I282,""),0)</f>
        <v/>
      </c>
      <c r="M282" s="17" t="str">
        <f t="shared" si="32"/>
        <v/>
      </c>
      <c r="N282" s="122"/>
      <c r="O282" s="123"/>
      <c r="P282" s="169"/>
      <c r="Q282" s="245"/>
      <c r="R282" s="124"/>
      <c r="S282" s="125"/>
      <c r="T282" s="125"/>
      <c r="U282" s="126"/>
      <c r="V282" s="19" t="str">
        <f t="shared" si="31"/>
        <v/>
      </c>
      <c r="W282" s="15" t="str">
        <f t="shared" si="27"/>
        <v/>
      </c>
      <c r="X282" s="16" t="str">
        <f t="shared" si="28"/>
        <v/>
      </c>
      <c r="Y282" s="16" t="str">
        <f t="shared" si="29"/>
        <v/>
      </c>
      <c r="Z282" s="16" t="str">
        <f t="shared" si="30"/>
        <v/>
      </c>
    </row>
    <row r="283" spans="1:26" x14ac:dyDescent="0.4">
      <c r="A283" s="140"/>
      <c r="B283" s="158" t="str">
        <f>IFERROR(VLOOKUP(A283,'1. Applicant Roster'!A:C,2,FALSE)&amp;", "&amp;LEFT(VLOOKUP(A283,'1. Applicant Roster'!A:C,3,FALSE),1)&amp;".","Enter valid WISEid")</f>
        <v>Enter valid WISEid</v>
      </c>
      <c r="C283" s="142"/>
      <c r="D283" s="143"/>
      <c r="E283" s="138" t="str">
        <f>IF(C283="Program",IFERROR(INDEX('3. Programs'!B:B,MATCH(D283,'3. Programs'!A:A,0)),"Enter valid program ID"),"")</f>
        <v/>
      </c>
      <c r="F283" s="289" t="str">
        <f>IF(C283="Program",IFERROR(INDEX('3. Programs'!L:L,MATCH(D283,'3. Programs'!A:A,0)),""),"")</f>
        <v/>
      </c>
      <c r="G283" s="97"/>
      <c r="H283" s="82"/>
      <c r="I283" s="291" t="str">
        <f>IFERROR(IF(C283="Program",(IF(OR(F283="Days",F283="Caseload"),1,G283)*H283)/(IF(OR(F283="Days",F283="Caseload"),1,INDEX('3. Programs'!N:N,MATCH(D283,'3. Programs'!A:A,0)))*INDEX('3. Programs'!O:O,MATCH(D283,'3. Programs'!A:A,0))),""),0)</f>
        <v/>
      </c>
      <c r="J283" s="20" t="str">
        <f>IFERROR(IF($C283="Program",ROUNDDOWN(SUMIF('3. Programs'!$A:$A,$D283,'3. Programs'!Q:Q),2)*IFERROR(INDEX('3. Programs'!$O:$O,MATCH($D283,'3. Programs'!$A:$A,0)),0)*$I283,""),0)</f>
        <v/>
      </c>
      <c r="K283" s="15" t="str">
        <f>IFERROR(IF($C283="Program",ROUNDDOWN(SUMIF('3. Programs'!$A:$A,$D283,'3. Programs'!R:R),2)*IFERROR(INDEX('3. Programs'!$O:$O,MATCH($D283,'3. Programs'!$A:$A,0)),0)*$I283,""),0)</f>
        <v/>
      </c>
      <c r="L283" s="15" t="str">
        <f>IFERROR(IF($C283="Program",ROUNDDOWN(SUMIF('3. Programs'!$A:$A,$D283,'3. Programs'!S:S),2)*IFERROR(INDEX('3. Programs'!$O:$O,MATCH($D283,'3. Programs'!$A:$A,0)),0)*$I283,""),0)</f>
        <v/>
      </c>
      <c r="M283" s="17" t="str">
        <f t="shared" si="32"/>
        <v/>
      </c>
      <c r="N283" s="122"/>
      <c r="O283" s="123"/>
      <c r="P283" s="169"/>
      <c r="Q283" s="245"/>
      <c r="R283" s="124"/>
      <c r="S283" s="125"/>
      <c r="T283" s="125"/>
      <c r="U283" s="126"/>
      <c r="V283" s="19" t="str">
        <f t="shared" si="31"/>
        <v/>
      </c>
      <c r="W283" s="15" t="str">
        <f t="shared" si="27"/>
        <v/>
      </c>
      <c r="X283" s="16" t="str">
        <f t="shared" si="28"/>
        <v/>
      </c>
      <c r="Y283" s="16" t="str">
        <f t="shared" si="29"/>
        <v/>
      </c>
      <c r="Z283" s="16" t="str">
        <f t="shared" si="30"/>
        <v/>
      </c>
    </row>
    <row r="284" spans="1:26" x14ac:dyDescent="0.4">
      <c r="A284" s="140"/>
      <c r="B284" s="158" t="str">
        <f>IFERROR(VLOOKUP(A284,'1. Applicant Roster'!A:C,2,FALSE)&amp;", "&amp;LEFT(VLOOKUP(A284,'1. Applicant Roster'!A:C,3,FALSE),1)&amp;".","Enter valid WISEid")</f>
        <v>Enter valid WISEid</v>
      </c>
      <c r="C284" s="142"/>
      <c r="D284" s="143"/>
      <c r="E284" s="138" t="str">
        <f>IF(C284="Program",IFERROR(INDEX('3. Programs'!B:B,MATCH(D284,'3. Programs'!A:A,0)),"Enter valid program ID"),"")</f>
        <v/>
      </c>
      <c r="F284" s="289" t="str">
        <f>IF(C284="Program",IFERROR(INDEX('3. Programs'!L:L,MATCH(D284,'3. Programs'!A:A,0)),""),"")</f>
        <v/>
      </c>
      <c r="G284" s="97"/>
      <c r="H284" s="82"/>
      <c r="I284" s="291" t="str">
        <f>IFERROR(IF(C284="Program",(IF(OR(F284="Days",F284="Caseload"),1,G284)*H284)/(IF(OR(F284="Days",F284="Caseload"),1,INDEX('3. Programs'!N:N,MATCH(D284,'3. Programs'!A:A,0)))*INDEX('3. Programs'!O:O,MATCH(D284,'3. Programs'!A:A,0))),""),0)</f>
        <v/>
      </c>
      <c r="J284" s="20" t="str">
        <f>IFERROR(IF($C284="Program",ROUNDDOWN(SUMIF('3. Programs'!$A:$A,$D284,'3. Programs'!Q:Q),2)*IFERROR(INDEX('3. Programs'!$O:$O,MATCH($D284,'3. Programs'!$A:$A,0)),0)*$I284,""),0)</f>
        <v/>
      </c>
      <c r="K284" s="15" t="str">
        <f>IFERROR(IF($C284="Program",ROUNDDOWN(SUMIF('3. Programs'!$A:$A,$D284,'3. Programs'!R:R),2)*IFERROR(INDEX('3. Programs'!$O:$O,MATCH($D284,'3. Programs'!$A:$A,0)),0)*$I284,""),0)</f>
        <v/>
      </c>
      <c r="L284" s="15" t="str">
        <f>IFERROR(IF($C284="Program",ROUNDDOWN(SUMIF('3. Programs'!$A:$A,$D284,'3. Programs'!S:S),2)*IFERROR(INDEX('3. Programs'!$O:$O,MATCH($D284,'3. Programs'!$A:$A,0)),0)*$I284,""),0)</f>
        <v/>
      </c>
      <c r="M284" s="17" t="str">
        <f t="shared" si="32"/>
        <v/>
      </c>
      <c r="N284" s="122"/>
      <c r="O284" s="123"/>
      <c r="P284" s="169"/>
      <c r="Q284" s="245"/>
      <c r="R284" s="124"/>
      <c r="S284" s="125"/>
      <c r="T284" s="125"/>
      <c r="U284" s="126"/>
      <c r="V284" s="19" t="str">
        <f t="shared" si="31"/>
        <v/>
      </c>
      <c r="W284" s="15" t="str">
        <f t="shared" si="27"/>
        <v/>
      </c>
      <c r="X284" s="16" t="str">
        <f t="shared" si="28"/>
        <v/>
      </c>
      <c r="Y284" s="16" t="str">
        <f t="shared" si="29"/>
        <v/>
      </c>
      <c r="Z284" s="16" t="str">
        <f t="shared" si="30"/>
        <v/>
      </c>
    </row>
    <row r="285" spans="1:26" x14ac:dyDescent="0.4">
      <c r="A285" s="140"/>
      <c r="B285" s="158" t="str">
        <f>IFERROR(VLOOKUP(A285,'1. Applicant Roster'!A:C,2,FALSE)&amp;", "&amp;LEFT(VLOOKUP(A285,'1. Applicant Roster'!A:C,3,FALSE),1)&amp;".","Enter valid WISEid")</f>
        <v>Enter valid WISEid</v>
      </c>
      <c r="C285" s="142"/>
      <c r="D285" s="143"/>
      <c r="E285" s="138" t="str">
        <f>IF(C285="Program",IFERROR(INDEX('3. Programs'!B:B,MATCH(D285,'3. Programs'!A:A,0)),"Enter valid program ID"),"")</f>
        <v/>
      </c>
      <c r="F285" s="289" t="str">
        <f>IF(C285="Program",IFERROR(INDEX('3. Programs'!L:L,MATCH(D285,'3. Programs'!A:A,0)),""),"")</f>
        <v/>
      </c>
      <c r="G285" s="97"/>
      <c r="H285" s="82"/>
      <c r="I285" s="291" t="str">
        <f>IFERROR(IF(C285="Program",(IF(OR(F285="Days",F285="Caseload"),1,G285)*H285)/(IF(OR(F285="Days",F285="Caseload"),1,INDEX('3. Programs'!N:N,MATCH(D285,'3. Programs'!A:A,0)))*INDEX('3. Programs'!O:O,MATCH(D285,'3. Programs'!A:A,0))),""),0)</f>
        <v/>
      </c>
      <c r="J285" s="20" t="str">
        <f>IFERROR(IF($C285="Program",ROUNDDOWN(SUMIF('3. Programs'!$A:$A,$D285,'3. Programs'!Q:Q),2)*IFERROR(INDEX('3. Programs'!$O:$O,MATCH($D285,'3. Programs'!$A:$A,0)),0)*$I285,""),0)</f>
        <v/>
      </c>
      <c r="K285" s="15" t="str">
        <f>IFERROR(IF($C285="Program",ROUNDDOWN(SUMIF('3. Programs'!$A:$A,$D285,'3. Programs'!R:R),2)*IFERROR(INDEX('3. Programs'!$O:$O,MATCH($D285,'3. Programs'!$A:$A,0)),0)*$I285,""),0)</f>
        <v/>
      </c>
      <c r="L285" s="15" t="str">
        <f>IFERROR(IF($C285="Program",ROUNDDOWN(SUMIF('3. Programs'!$A:$A,$D285,'3. Programs'!S:S),2)*IFERROR(INDEX('3. Programs'!$O:$O,MATCH($D285,'3. Programs'!$A:$A,0)),0)*$I285,""),0)</f>
        <v/>
      </c>
      <c r="M285" s="17" t="str">
        <f t="shared" si="32"/>
        <v/>
      </c>
      <c r="N285" s="122"/>
      <c r="O285" s="123"/>
      <c r="P285" s="169"/>
      <c r="Q285" s="245"/>
      <c r="R285" s="124"/>
      <c r="S285" s="125"/>
      <c r="T285" s="125"/>
      <c r="U285" s="126"/>
      <c r="V285" s="19" t="str">
        <f t="shared" si="31"/>
        <v/>
      </c>
      <c r="W285" s="15" t="str">
        <f t="shared" si="27"/>
        <v/>
      </c>
      <c r="X285" s="16" t="str">
        <f t="shared" si="28"/>
        <v/>
      </c>
      <c r="Y285" s="16" t="str">
        <f t="shared" si="29"/>
        <v/>
      </c>
      <c r="Z285" s="16" t="str">
        <f t="shared" si="30"/>
        <v/>
      </c>
    </row>
    <row r="286" spans="1:26" x14ac:dyDescent="0.4">
      <c r="A286" s="140"/>
      <c r="B286" s="158" t="str">
        <f>IFERROR(VLOOKUP(A286,'1. Applicant Roster'!A:C,2,FALSE)&amp;", "&amp;LEFT(VLOOKUP(A286,'1. Applicant Roster'!A:C,3,FALSE),1)&amp;".","Enter valid WISEid")</f>
        <v>Enter valid WISEid</v>
      </c>
      <c r="C286" s="142"/>
      <c r="D286" s="143"/>
      <c r="E286" s="138" t="str">
        <f>IF(C286="Program",IFERROR(INDEX('3. Programs'!B:B,MATCH(D286,'3. Programs'!A:A,0)),"Enter valid program ID"),"")</f>
        <v/>
      </c>
      <c r="F286" s="289" t="str">
        <f>IF(C286="Program",IFERROR(INDEX('3. Programs'!L:L,MATCH(D286,'3. Programs'!A:A,0)),""),"")</f>
        <v/>
      </c>
      <c r="G286" s="97"/>
      <c r="H286" s="82"/>
      <c r="I286" s="291" t="str">
        <f>IFERROR(IF(C286="Program",(IF(OR(F286="Days",F286="Caseload"),1,G286)*H286)/(IF(OR(F286="Days",F286="Caseload"),1,INDEX('3. Programs'!N:N,MATCH(D286,'3. Programs'!A:A,0)))*INDEX('3. Programs'!O:O,MATCH(D286,'3. Programs'!A:A,0))),""),0)</f>
        <v/>
      </c>
      <c r="J286" s="20" t="str">
        <f>IFERROR(IF($C286="Program",ROUNDDOWN(SUMIF('3. Programs'!$A:$A,$D286,'3. Programs'!Q:Q),2)*IFERROR(INDEX('3. Programs'!$O:$O,MATCH($D286,'3. Programs'!$A:$A,0)),0)*$I286,""),0)</f>
        <v/>
      </c>
      <c r="K286" s="15" t="str">
        <f>IFERROR(IF($C286="Program",ROUNDDOWN(SUMIF('3. Programs'!$A:$A,$D286,'3. Programs'!R:R),2)*IFERROR(INDEX('3. Programs'!$O:$O,MATCH($D286,'3. Programs'!$A:$A,0)),0)*$I286,""),0)</f>
        <v/>
      </c>
      <c r="L286" s="15" t="str">
        <f>IFERROR(IF($C286="Program",ROUNDDOWN(SUMIF('3. Programs'!$A:$A,$D286,'3. Programs'!S:S),2)*IFERROR(INDEX('3. Programs'!$O:$O,MATCH($D286,'3. Programs'!$A:$A,0)),0)*$I286,""),0)</f>
        <v/>
      </c>
      <c r="M286" s="17" t="str">
        <f t="shared" si="32"/>
        <v/>
      </c>
      <c r="N286" s="122"/>
      <c r="O286" s="123"/>
      <c r="P286" s="169"/>
      <c r="Q286" s="245"/>
      <c r="R286" s="124"/>
      <c r="S286" s="125"/>
      <c r="T286" s="125"/>
      <c r="U286" s="126"/>
      <c r="V286" s="19" t="str">
        <f t="shared" si="31"/>
        <v/>
      </c>
      <c r="W286" s="15" t="str">
        <f t="shared" si="27"/>
        <v/>
      </c>
      <c r="X286" s="16" t="str">
        <f t="shared" si="28"/>
        <v/>
      </c>
      <c r="Y286" s="16" t="str">
        <f t="shared" si="29"/>
        <v/>
      </c>
      <c r="Z286" s="16" t="str">
        <f t="shared" si="30"/>
        <v/>
      </c>
    </row>
    <row r="287" spans="1:26" x14ac:dyDescent="0.4">
      <c r="A287" s="140"/>
      <c r="B287" s="158" t="str">
        <f>IFERROR(VLOOKUP(A287,'1. Applicant Roster'!A:C,2,FALSE)&amp;", "&amp;LEFT(VLOOKUP(A287,'1. Applicant Roster'!A:C,3,FALSE),1)&amp;".","Enter valid WISEid")</f>
        <v>Enter valid WISEid</v>
      </c>
      <c r="C287" s="142"/>
      <c r="D287" s="143"/>
      <c r="E287" s="138" t="str">
        <f>IF(C287="Program",IFERROR(INDEX('3. Programs'!B:B,MATCH(D287,'3. Programs'!A:A,0)),"Enter valid program ID"),"")</f>
        <v/>
      </c>
      <c r="F287" s="289" t="str">
        <f>IF(C287="Program",IFERROR(INDEX('3. Programs'!L:L,MATCH(D287,'3. Programs'!A:A,0)),""),"")</f>
        <v/>
      </c>
      <c r="G287" s="97"/>
      <c r="H287" s="82"/>
      <c r="I287" s="291" t="str">
        <f>IFERROR(IF(C287="Program",(IF(OR(F287="Days",F287="Caseload"),1,G287)*H287)/(IF(OR(F287="Days",F287="Caseload"),1,INDEX('3. Programs'!N:N,MATCH(D287,'3. Programs'!A:A,0)))*INDEX('3. Programs'!O:O,MATCH(D287,'3. Programs'!A:A,0))),""),0)</f>
        <v/>
      </c>
      <c r="J287" s="20" t="str">
        <f>IFERROR(IF($C287="Program",ROUNDDOWN(SUMIF('3. Programs'!$A:$A,$D287,'3. Programs'!Q:Q),2)*IFERROR(INDEX('3. Programs'!$O:$O,MATCH($D287,'3. Programs'!$A:$A,0)),0)*$I287,""),0)</f>
        <v/>
      </c>
      <c r="K287" s="15" t="str">
        <f>IFERROR(IF($C287="Program",ROUNDDOWN(SUMIF('3. Programs'!$A:$A,$D287,'3. Programs'!R:R),2)*IFERROR(INDEX('3. Programs'!$O:$O,MATCH($D287,'3. Programs'!$A:$A,0)),0)*$I287,""),0)</f>
        <v/>
      </c>
      <c r="L287" s="15" t="str">
        <f>IFERROR(IF($C287="Program",ROUNDDOWN(SUMIF('3. Programs'!$A:$A,$D287,'3. Programs'!S:S),2)*IFERROR(INDEX('3. Programs'!$O:$O,MATCH($D287,'3. Programs'!$A:$A,0)),0)*$I287,""),0)</f>
        <v/>
      </c>
      <c r="M287" s="17" t="str">
        <f t="shared" si="32"/>
        <v/>
      </c>
      <c r="N287" s="122"/>
      <c r="O287" s="123"/>
      <c r="P287" s="169"/>
      <c r="Q287" s="245"/>
      <c r="R287" s="124"/>
      <c r="S287" s="125"/>
      <c r="T287" s="125"/>
      <c r="U287" s="126"/>
      <c r="V287" s="19" t="str">
        <f t="shared" si="31"/>
        <v/>
      </c>
      <c r="W287" s="15" t="str">
        <f t="shared" si="27"/>
        <v/>
      </c>
      <c r="X287" s="16" t="str">
        <f t="shared" si="28"/>
        <v/>
      </c>
      <c r="Y287" s="16" t="str">
        <f t="shared" si="29"/>
        <v/>
      </c>
      <c r="Z287" s="16" t="str">
        <f t="shared" si="30"/>
        <v/>
      </c>
    </row>
    <row r="288" spans="1:26" x14ac:dyDescent="0.4">
      <c r="A288" s="140"/>
      <c r="B288" s="158" t="str">
        <f>IFERROR(VLOOKUP(A288,'1. Applicant Roster'!A:C,2,FALSE)&amp;", "&amp;LEFT(VLOOKUP(A288,'1. Applicant Roster'!A:C,3,FALSE),1)&amp;".","Enter valid WISEid")</f>
        <v>Enter valid WISEid</v>
      </c>
      <c r="C288" s="142"/>
      <c r="D288" s="143"/>
      <c r="E288" s="138" t="str">
        <f>IF(C288="Program",IFERROR(INDEX('3. Programs'!B:B,MATCH(D288,'3. Programs'!A:A,0)),"Enter valid program ID"),"")</f>
        <v/>
      </c>
      <c r="F288" s="289" t="str">
        <f>IF(C288="Program",IFERROR(INDEX('3. Programs'!L:L,MATCH(D288,'3. Programs'!A:A,0)),""),"")</f>
        <v/>
      </c>
      <c r="G288" s="97"/>
      <c r="H288" s="82"/>
      <c r="I288" s="291" t="str">
        <f>IFERROR(IF(C288="Program",(IF(OR(F288="Days",F288="Caseload"),1,G288)*H288)/(IF(OR(F288="Days",F288="Caseload"),1,INDEX('3. Programs'!N:N,MATCH(D288,'3. Programs'!A:A,0)))*INDEX('3. Programs'!O:O,MATCH(D288,'3. Programs'!A:A,0))),""),0)</f>
        <v/>
      </c>
      <c r="J288" s="20" t="str">
        <f>IFERROR(IF($C288="Program",ROUNDDOWN(SUMIF('3. Programs'!$A:$A,$D288,'3. Programs'!Q:Q),2)*IFERROR(INDEX('3. Programs'!$O:$O,MATCH($D288,'3. Programs'!$A:$A,0)),0)*$I288,""),0)</f>
        <v/>
      </c>
      <c r="K288" s="15" t="str">
        <f>IFERROR(IF($C288="Program",ROUNDDOWN(SUMIF('3. Programs'!$A:$A,$D288,'3. Programs'!R:R),2)*IFERROR(INDEX('3. Programs'!$O:$O,MATCH($D288,'3. Programs'!$A:$A,0)),0)*$I288,""),0)</f>
        <v/>
      </c>
      <c r="L288" s="15" t="str">
        <f>IFERROR(IF($C288="Program",ROUNDDOWN(SUMIF('3. Programs'!$A:$A,$D288,'3. Programs'!S:S),2)*IFERROR(INDEX('3. Programs'!$O:$O,MATCH($D288,'3. Programs'!$A:$A,0)),0)*$I288,""),0)</f>
        <v/>
      </c>
      <c r="M288" s="17" t="str">
        <f t="shared" si="32"/>
        <v/>
      </c>
      <c r="N288" s="122"/>
      <c r="O288" s="123"/>
      <c r="P288" s="169"/>
      <c r="Q288" s="245"/>
      <c r="R288" s="124"/>
      <c r="S288" s="125"/>
      <c r="T288" s="125"/>
      <c r="U288" s="126"/>
      <c r="V288" s="19" t="str">
        <f t="shared" si="31"/>
        <v/>
      </c>
      <c r="W288" s="15" t="str">
        <f t="shared" si="27"/>
        <v/>
      </c>
      <c r="X288" s="16" t="str">
        <f t="shared" si="28"/>
        <v/>
      </c>
      <c r="Y288" s="16" t="str">
        <f t="shared" si="29"/>
        <v/>
      </c>
      <c r="Z288" s="16" t="str">
        <f t="shared" si="30"/>
        <v/>
      </c>
    </row>
    <row r="289" spans="1:26" x14ac:dyDescent="0.4">
      <c r="A289" s="140"/>
      <c r="B289" s="158" t="str">
        <f>IFERROR(VLOOKUP(A289,'1. Applicant Roster'!A:C,2,FALSE)&amp;", "&amp;LEFT(VLOOKUP(A289,'1. Applicant Roster'!A:C,3,FALSE),1)&amp;".","Enter valid WISEid")</f>
        <v>Enter valid WISEid</v>
      </c>
      <c r="C289" s="142"/>
      <c r="D289" s="143"/>
      <c r="E289" s="138" t="str">
        <f>IF(C289="Program",IFERROR(INDEX('3. Programs'!B:B,MATCH(D289,'3. Programs'!A:A,0)),"Enter valid program ID"),"")</f>
        <v/>
      </c>
      <c r="F289" s="289" t="str">
        <f>IF(C289="Program",IFERROR(INDEX('3. Programs'!L:L,MATCH(D289,'3. Programs'!A:A,0)),""),"")</f>
        <v/>
      </c>
      <c r="G289" s="97"/>
      <c r="H289" s="82"/>
      <c r="I289" s="291" t="str">
        <f>IFERROR(IF(C289="Program",(IF(OR(F289="Days",F289="Caseload"),1,G289)*H289)/(IF(OR(F289="Days",F289="Caseload"),1,INDEX('3. Programs'!N:N,MATCH(D289,'3. Programs'!A:A,0)))*INDEX('3. Programs'!O:O,MATCH(D289,'3. Programs'!A:A,0))),""),0)</f>
        <v/>
      </c>
      <c r="J289" s="20" t="str">
        <f>IFERROR(IF($C289="Program",ROUNDDOWN(SUMIF('3. Programs'!$A:$A,$D289,'3. Programs'!Q:Q),2)*IFERROR(INDEX('3. Programs'!$O:$O,MATCH($D289,'3. Programs'!$A:$A,0)),0)*$I289,""),0)</f>
        <v/>
      </c>
      <c r="K289" s="15" t="str">
        <f>IFERROR(IF($C289="Program",ROUNDDOWN(SUMIF('3. Programs'!$A:$A,$D289,'3. Programs'!R:R),2)*IFERROR(INDEX('3. Programs'!$O:$O,MATCH($D289,'3. Programs'!$A:$A,0)),0)*$I289,""),0)</f>
        <v/>
      </c>
      <c r="L289" s="15" t="str">
        <f>IFERROR(IF($C289="Program",ROUNDDOWN(SUMIF('3. Programs'!$A:$A,$D289,'3. Programs'!S:S),2)*IFERROR(INDEX('3. Programs'!$O:$O,MATCH($D289,'3. Programs'!$A:$A,0)),0)*$I289,""),0)</f>
        <v/>
      </c>
      <c r="M289" s="17" t="str">
        <f t="shared" si="32"/>
        <v/>
      </c>
      <c r="N289" s="122"/>
      <c r="O289" s="123"/>
      <c r="P289" s="169"/>
      <c r="Q289" s="245"/>
      <c r="R289" s="124"/>
      <c r="S289" s="125"/>
      <c r="T289" s="125"/>
      <c r="U289" s="126"/>
      <c r="V289" s="19" t="str">
        <f t="shared" si="31"/>
        <v/>
      </c>
      <c r="W289" s="15" t="str">
        <f t="shared" si="27"/>
        <v/>
      </c>
      <c r="X289" s="16" t="str">
        <f t="shared" si="28"/>
        <v/>
      </c>
      <c r="Y289" s="16" t="str">
        <f t="shared" si="29"/>
        <v/>
      </c>
      <c r="Z289" s="16" t="str">
        <f t="shared" si="30"/>
        <v/>
      </c>
    </row>
    <row r="290" spans="1:26" x14ac:dyDescent="0.4">
      <c r="A290" s="140"/>
      <c r="B290" s="158" t="str">
        <f>IFERROR(VLOOKUP(A290,'1. Applicant Roster'!A:C,2,FALSE)&amp;", "&amp;LEFT(VLOOKUP(A290,'1. Applicant Roster'!A:C,3,FALSE),1)&amp;".","Enter valid WISEid")</f>
        <v>Enter valid WISEid</v>
      </c>
      <c r="C290" s="142"/>
      <c r="D290" s="143"/>
      <c r="E290" s="138" t="str">
        <f>IF(C290="Program",IFERROR(INDEX('3. Programs'!B:B,MATCH(D290,'3. Programs'!A:A,0)),"Enter valid program ID"),"")</f>
        <v/>
      </c>
      <c r="F290" s="289" t="str">
        <f>IF(C290="Program",IFERROR(INDEX('3. Programs'!L:L,MATCH(D290,'3. Programs'!A:A,0)),""),"")</f>
        <v/>
      </c>
      <c r="G290" s="97"/>
      <c r="H290" s="82"/>
      <c r="I290" s="291" t="str">
        <f>IFERROR(IF(C290="Program",(IF(OR(F290="Days",F290="Caseload"),1,G290)*H290)/(IF(OR(F290="Days",F290="Caseload"),1,INDEX('3. Programs'!N:N,MATCH(D290,'3. Programs'!A:A,0)))*INDEX('3. Programs'!O:O,MATCH(D290,'3. Programs'!A:A,0))),""),0)</f>
        <v/>
      </c>
      <c r="J290" s="20" t="str">
        <f>IFERROR(IF($C290="Program",ROUNDDOWN(SUMIF('3. Programs'!$A:$A,$D290,'3. Programs'!Q:Q),2)*IFERROR(INDEX('3. Programs'!$O:$O,MATCH($D290,'3. Programs'!$A:$A,0)),0)*$I290,""),0)</f>
        <v/>
      </c>
      <c r="K290" s="15" t="str">
        <f>IFERROR(IF($C290="Program",ROUNDDOWN(SUMIF('3. Programs'!$A:$A,$D290,'3. Programs'!R:R),2)*IFERROR(INDEX('3. Programs'!$O:$O,MATCH($D290,'3. Programs'!$A:$A,0)),0)*$I290,""),0)</f>
        <v/>
      </c>
      <c r="L290" s="15" t="str">
        <f>IFERROR(IF($C290="Program",ROUNDDOWN(SUMIF('3. Programs'!$A:$A,$D290,'3. Programs'!S:S),2)*IFERROR(INDEX('3. Programs'!$O:$O,MATCH($D290,'3. Programs'!$A:$A,0)),0)*$I290,""),0)</f>
        <v/>
      </c>
      <c r="M290" s="17" t="str">
        <f t="shared" si="32"/>
        <v/>
      </c>
      <c r="N290" s="122"/>
      <c r="O290" s="123"/>
      <c r="P290" s="169"/>
      <c r="Q290" s="245"/>
      <c r="R290" s="124"/>
      <c r="S290" s="125"/>
      <c r="T290" s="125"/>
      <c r="U290" s="126"/>
      <c r="V290" s="19" t="str">
        <f t="shared" si="31"/>
        <v/>
      </c>
      <c r="W290" s="15" t="str">
        <f t="shared" si="27"/>
        <v/>
      </c>
      <c r="X290" s="16" t="str">
        <f t="shared" si="28"/>
        <v/>
      </c>
      <c r="Y290" s="16" t="str">
        <f t="shared" si="29"/>
        <v/>
      </c>
      <c r="Z290" s="16" t="str">
        <f t="shared" si="30"/>
        <v/>
      </c>
    </row>
    <row r="291" spans="1:26" x14ac:dyDescent="0.4">
      <c r="A291" s="140"/>
      <c r="B291" s="158" t="str">
        <f>IFERROR(VLOOKUP(A291,'1. Applicant Roster'!A:C,2,FALSE)&amp;", "&amp;LEFT(VLOOKUP(A291,'1. Applicant Roster'!A:C,3,FALSE),1)&amp;".","Enter valid WISEid")</f>
        <v>Enter valid WISEid</v>
      </c>
      <c r="C291" s="142"/>
      <c r="D291" s="143"/>
      <c r="E291" s="138" t="str">
        <f>IF(C291="Program",IFERROR(INDEX('3. Programs'!B:B,MATCH(D291,'3. Programs'!A:A,0)),"Enter valid program ID"),"")</f>
        <v/>
      </c>
      <c r="F291" s="289" t="str">
        <f>IF(C291="Program",IFERROR(INDEX('3. Programs'!L:L,MATCH(D291,'3. Programs'!A:A,0)),""),"")</f>
        <v/>
      </c>
      <c r="G291" s="97"/>
      <c r="H291" s="82"/>
      <c r="I291" s="291" t="str">
        <f>IFERROR(IF(C291="Program",(IF(OR(F291="Days",F291="Caseload"),1,G291)*H291)/(IF(OR(F291="Days",F291="Caseload"),1,INDEX('3. Programs'!N:N,MATCH(D291,'3. Programs'!A:A,0)))*INDEX('3. Programs'!O:O,MATCH(D291,'3. Programs'!A:A,0))),""),0)</f>
        <v/>
      </c>
      <c r="J291" s="20" t="str">
        <f>IFERROR(IF($C291="Program",ROUNDDOWN(SUMIF('3. Programs'!$A:$A,$D291,'3. Programs'!Q:Q),2)*IFERROR(INDEX('3. Programs'!$O:$O,MATCH($D291,'3. Programs'!$A:$A,0)),0)*$I291,""),0)</f>
        <v/>
      </c>
      <c r="K291" s="15" t="str">
        <f>IFERROR(IF($C291="Program",ROUNDDOWN(SUMIF('3. Programs'!$A:$A,$D291,'3. Programs'!R:R),2)*IFERROR(INDEX('3. Programs'!$O:$O,MATCH($D291,'3. Programs'!$A:$A,0)),0)*$I291,""),0)</f>
        <v/>
      </c>
      <c r="L291" s="15" t="str">
        <f>IFERROR(IF($C291="Program",ROUNDDOWN(SUMIF('3. Programs'!$A:$A,$D291,'3. Programs'!S:S),2)*IFERROR(INDEX('3. Programs'!$O:$O,MATCH($D291,'3. Programs'!$A:$A,0)),0)*$I291,""),0)</f>
        <v/>
      </c>
      <c r="M291" s="17" t="str">
        <f t="shared" si="32"/>
        <v/>
      </c>
      <c r="N291" s="122"/>
      <c r="O291" s="123"/>
      <c r="P291" s="169"/>
      <c r="Q291" s="245"/>
      <c r="R291" s="124"/>
      <c r="S291" s="125"/>
      <c r="T291" s="125"/>
      <c r="U291" s="126"/>
      <c r="V291" s="19" t="str">
        <f t="shared" si="31"/>
        <v/>
      </c>
      <c r="W291" s="15" t="str">
        <f t="shared" si="27"/>
        <v/>
      </c>
      <c r="X291" s="16" t="str">
        <f t="shared" si="28"/>
        <v/>
      </c>
      <c r="Y291" s="16" t="str">
        <f t="shared" si="29"/>
        <v/>
      </c>
      <c r="Z291" s="16" t="str">
        <f t="shared" si="30"/>
        <v/>
      </c>
    </row>
    <row r="292" spans="1:26" x14ac:dyDescent="0.4">
      <c r="A292" s="140"/>
      <c r="B292" s="158" t="str">
        <f>IFERROR(VLOOKUP(A292,'1. Applicant Roster'!A:C,2,FALSE)&amp;", "&amp;LEFT(VLOOKUP(A292,'1. Applicant Roster'!A:C,3,FALSE),1)&amp;".","Enter valid WISEid")</f>
        <v>Enter valid WISEid</v>
      </c>
      <c r="C292" s="142"/>
      <c r="D292" s="143"/>
      <c r="E292" s="138" t="str">
        <f>IF(C292="Program",IFERROR(INDEX('3. Programs'!B:B,MATCH(D292,'3. Programs'!A:A,0)),"Enter valid program ID"),"")</f>
        <v/>
      </c>
      <c r="F292" s="289" t="str">
        <f>IF(C292="Program",IFERROR(INDEX('3. Programs'!L:L,MATCH(D292,'3. Programs'!A:A,0)),""),"")</f>
        <v/>
      </c>
      <c r="G292" s="97"/>
      <c r="H292" s="82"/>
      <c r="I292" s="291" t="str">
        <f>IFERROR(IF(C292="Program",(IF(OR(F292="Days",F292="Caseload"),1,G292)*H292)/(IF(OR(F292="Days",F292="Caseload"),1,INDEX('3. Programs'!N:N,MATCH(D292,'3. Programs'!A:A,0)))*INDEX('3. Programs'!O:O,MATCH(D292,'3. Programs'!A:A,0))),""),0)</f>
        <v/>
      </c>
      <c r="J292" s="20" t="str">
        <f>IFERROR(IF($C292="Program",ROUNDDOWN(SUMIF('3. Programs'!$A:$A,$D292,'3. Programs'!Q:Q),2)*IFERROR(INDEX('3. Programs'!$O:$O,MATCH($D292,'3. Programs'!$A:$A,0)),0)*$I292,""),0)</f>
        <v/>
      </c>
      <c r="K292" s="15" t="str">
        <f>IFERROR(IF($C292="Program",ROUNDDOWN(SUMIF('3. Programs'!$A:$A,$D292,'3. Programs'!R:R),2)*IFERROR(INDEX('3. Programs'!$O:$O,MATCH($D292,'3. Programs'!$A:$A,0)),0)*$I292,""),0)</f>
        <v/>
      </c>
      <c r="L292" s="15" t="str">
        <f>IFERROR(IF($C292="Program",ROUNDDOWN(SUMIF('3. Programs'!$A:$A,$D292,'3. Programs'!S:S),2)*IFERROR(INDEX('3. Programs'!$O:$O,MATCH($D292,'3. Programs'!$A:$A,0)),0)*$I292,""),0)</f>
        <v/>
      </c>
      <c r="M292" s="17" t="str">
        <f t="shared" si="32"/>
        <v/>
      </c>
      <c r="N292" s="122"/>
      <c r="O292" s="123"/>
      <c r="P292" s="169"/>
      <c r="Q292" s="245"/>
      <c r="R292" s="124"/>
      <c r="S292" s="125"/>
      <c r="T292" s="125"/>
      <c r="U292" s="126"/>
      <c r="V292" s="19" t="str">
        <f t="shared" si="31"/>
        <v/>
      </c>
      <c r="W292" s="15" t="str">
        <f t="shared" si="27"/>
        <v/>
      </c>
      <c r="X292" s="16" t="str">
        <f t="shared" si="28"/>
        <v/>
      </c>
      <c r="Y292" s="16" t="str">
        <f t="shared" si="29"/>
        <v/>
      </c>
      <c r="Z292" s="16" t="str">
        <f t="shared" si="30"/>
        <v/>
      </c>
    </row>
    <row r="293" spans="1:26" x14ac:dyDescent="0.4">
      <c r="A293" s="140"/>
      <c r="B293" s="158" t="str">
        <f>IFERROR(VLOOKUP(A293,'1. Applicant Roster'!A:C,2,FALSE)&amp;", "&amp;LEFT(VLOOKUP(A293,'1. Applicant Roster'!A:C,3,FALSE),1)&amp;".","Enter valid WISEid")</f>
        <v>Enter valid WISEid</v>
      </c>
      <c r="C293" s="142"/>
      <c r="D293" s="143"/>
      <c r="E293" s="138" t="str">
        <f>IF(C293="Program",IFERROR(INDEX('3. Programs'!B:B,MATCH(D293,'3. Programs'!A:A,0)),"Enter valid program ID"),"")</f>
        <v/>
      </c>
      <c r="F293" s="289" t="str">
        <f>IF(C293="Program",IFERROR(INDEX('3. Programs'!L:L,MATCH(D293,'3. Programs'!A:A,0)),""),"")</f>
        <v/>
      </c>
      <c r="G293" s="97"/>
      <c r="H293" s="82"/>
      <c r="I293" s="291" t="str">
        <f>IFERROR(IF(C293="Program",(IF(OR(F293="Days",F293="Caseload"),1,G293)*H293)/(IF(OR(F293="Days",F293="Caseload"),1,INDEX('3. Programs'!N:N,MATCH(D293,'3. Programs'!A:A,0)))*INDEX('3. Programs'!O:O,MATCH(D293,'3. Programs'!A:A,0))),""),0)</f>
        <v/>
      </c>
      <c r="J293" s="20" t="str">
        <f>IFERROR(IF($C293="Program",ROUNDDOWN(SUMIF('3. Programs'!$A:$A,$D293,'3. Programs'!Q:Q),2)*IFERROR(INDEX('3. Programs'!$O:$O,MATCH($D293,'3. Programs'!$A:$A,0)),0)*$I293,""),0)</f>
        <v/>
      </c>
      <c r="K293" s="15" t="str">
        <f>IFERROR(IF($C293="Program",ROUNDDOWN(SUMIF('3. Programs'!$A:$A,$D293,'3. Programs'!R:R),2)*IFERROR(INDEX('3. Programs'!$O:$O,MATCH($D293,'3. Programs'!$A:$A,0)),0)*$I293,""),0)</f>
        <v/>
      </c>
      <c r="L293" s="15" t="str">
        <f>IFERROR(IF($C293="Program",ROUNDDOWN(SUMIF('3. Programs'!$A:$A,$D293,'3. Programs'!S:S),2)*IFERROR(INDEX('3. Programs'!$O:$O,MATCH($D293,'3. Programs'!$A:$A,0)),0)*$I293,""),0)</f>
        <v/>
      </c>
      <c r="M293" s="17" t="str">
        <f t="shared" si="32"/>
        <v/>
      </c>
      <c r="N293" s="122"/>
      <c r="O293" s="123"/>
      <c r="P293" s="169"/>
      <c r="Q293" s="245"/>
      <c r="R293" s="124"/>
      <c r="S293" s="125"/>
      <c r="T293" s="125"/>
      <c r="U293" s="126"/>
      <c r="V293" s="19" t="str">
        <f t="shared" si="31"/>
        <v/>
      </c>
      <c r="W293" s="15" t="str">
        <f t="shared" si="27"/>
        <v/>
      </c>
      <c r="X293" s="16" t="str">
        <f t="shared" si="28"/>
        <v/>
      </c>
      <c r="Y293" s="16" t="str">
        <f t="shared" si="29"/>
        <v/>
      </c>
      <c r="Z293" s="16" t="str">
        <f t="shared" si="30"/>
        <v/>
      </c>
    </row>
    <row r="294" spans="1:26" x14ac:dyDescent="0.4">
      <c r="A294" s="140"/>
      <c r="B294" s="158" t="str">
        <f>IFERROR(VLOOKUP(A294,'1. Applicant Roster'!A:C,2,FALSE)&amp;", "&amp;LEFT(VLOOKUP(A294,'1. Applicant Roster'!A:C,3,FALSE),1)&amp;".","Enter valid WISEid")</f>
        <v>Enter valid WISEid</v>
      </c>
      <c r="C294" s="142"/>
      <c r="D294" s="143"/>
      <c r="E294" s="138" t="str">
        <f>IF(C294="Program",IFERROR(INDEX('3. Programs'!B:B,MATCH(D294,'3. Programs'!A:A,0)),"Enter valid program ID"),"")</f>
        <v/>
      </c>
      <c r="F294" s="289" t="str">
        <f>IF(C294="Program",IFERROR(INDEX('3. Programs'!L:L,MATCH(D294,'3. Programs'!A:A,0)),""),"")</f>
        <v/>
      </c>
      <c r="G294" s="97"/>
      <c r="H294" s="82"/>
      <c r="I294" s="291" t="str">
        <f>IFERROR(IF(C294="Program",(IF(OR(F294="Days",F294="Caseload"),1,G294)*H294)/(IF(OR(F294="Days",F294="Caseload"),1,INDEX('3. Programs'!N:N,MATCH(D294,'3. Programs'!A:A,0)))*INDEX('3. Programs'!O:O,MATCH(D294,'3. Programs'!A:A,0))),""),0)</f>
        <v/>
      </c>
      <c r="J294" s="20" t="str">
        <f>IFERROR(IF($C294="Program",ROUNDDOWN(SUMIF('3. Programs'!$A:$A,$D294,'3. Programs'!Q:Q),2)*IFERROR(INDEX('3. Programs'!$O:$O,MATCH($D294,'3. Programs'!$A:$A,0)),0)*$I294,""),0)</f>
        <v/>
      </c>
      <c r="K294" s="15" t="str">
        <f>IFERROR(IF($C294="Program",ROUNDDOWN(SUMIF('3. Programs'!$A:$A,$D294,'3. Programs'!R:R),2)*IFERROR(INDEX('3. Programs'!$O:$O,MATCH($D294,'3. Programs'!$A:$A,0)),0)*$I294,""),0)</f>
        <v/>
      </c>
      <c r="L294" s="15" t="str">
        <f>IFERROR(IF($C294="Program",ROUNDDOWN(SUMIF('3. Programs'!$A:$A,$D294,'3. Programs'!S:S),2)*IFERROR(INDEX('3. Programs'!$O:$O,MATCH($D294,'3. Programs'!$A:$A,0)),0)*$I294,""),0)</f>
        <v/>
      </c>
      <c r="M294" s="17" t="str">
        <f t="shared" si="32"/>
        <v/>
      </c>
      <c r="N294" s="122"/>
      <c r="O294" s="123"/>
      <c r="P294" s="169"/>
      <c r="Q294" s="245"/>
      <c r="R294" s="124"/>
      <c r="S294" s="125"/>
      <c r="T294" s="125"/>
      <c r="U294" s="126"/>
      <c r="V294" s="19" t="str">
        <f t="shared" si="31"/>
        <v/>
      </c>
      <c r="W294" s="15" t="str">
        <f t="shared" si="27"/>
        <v/>
      </c>
      <c r="X294" s="16" t="str">
        <f t="shared" si="28"/>
        <v/>
      </c>
      <c r="Y294" s="16" t="str">
        <f t="shared" si="29"/>
        <v/>
      </c>
      <c r="Z294" s="16" t="str">
        <f t="shared" si="30"/>
        <v/>
      </c>
    </row>
    <row r="295" spans="1:26" x14ac:dyDescent="0.4">
      <c r="A295" s="140"/>
      <c r="B295" s="158" t="str">
        <f>IFERROR(VLOOKUP(A295,'1. Applicant Roster'!A:C,2,FALSE)&amp;", "&amp;LEFT(VLOOKUP(A295,'1. Applicant Roster'!A:C,3,FALSE),1)&amp;".","Enter valid WISEid")</f>
        <v>Enter valid WISEid</v>
      </c>
      <c r="C295" s="142"/>
      <c r="D295" s="143"/>
      <c r="E295" s="138" t="str">
        <f>IF(C295="Program",IFERROR(INDEX('3. Programs'!B:B,MATCH(D295,'3. Programs'!A:A,0)),"Enter valid program ID"),"")</f>
        <v/>
      </c>
      <c r="F295" s="289" t="str">
        <f>IF(C295="Program",IFERROR(INDEX('3. Programs'!L:L,MATCH(D295,'3. Programs'!A:A,0)),""),"")</f>
        <v/>
      </c>
      <c r="G295" s="97"/>
      <c r="H295" s="82"/>
      <c r="I295" s="291" t="str">
        <f>IFERROR(IF(C295="Program",(IF(OR(F295="Days",F295="Caseload"),1,G295)*H295)/(IF(OR(F295="Days",F295="Caseload"),1,INDEX('3. Programs'!N:N,MATCH(D295,'3. Programs'!A:A,0)))*INDEX('3. Programs'!O:O,MATCH(D295,'3. Programs'!A:A,0))),""),0)</f>
        <v/>
      </c>
      <c r="J295" s="20" t="str">
        <f>IFERROR(IF($C295="Program",ROUNDDOWN(SUMIF('3. Programs'!$A:$A,$D295,'3. Programs'!Q:Q),2)*IFERROR(INDEX('3. Programs'!$O:$O,MATCH($D295,'3. Programs'!$A:$A,0)),0)*$I295,""),0)</f>
        <v/>
      </c>
      <c r="K295" s="15" t="str">
        <f>IFERROR(IF($C295="Program",ROUNDDOWN(SUMIF('3. Programs'!$A:$A,$D295,'3. Programs'!R:R),2)*IFERROR(INDEX('3. Programs'!$O:$O,MATCH($D295,'3. Programs'!$A:$A,0)),0)*$I295,""),0)</f>
        <v/>
      </c>
      <c r="L295" s="15" t="str">
        <f>IFERROR(IF($C295="Program",ROUNDDOWN(SUMIF('3. Programs'!$A:$A,$D295,'3. Programs'!S:S),2)*IFERROR(INDEX('3. Programs'!$O:$O,MATCH($D295,'3. Programs'!$A:$A,0)),0)*$I295,""),0)</f>
        <v/>
      </c>
      <c r="M295" s="17" t="str">
        <f t="shared" si="32"/>
        <v/>
      </c>
      <c r="N295" s="122"/>
      <c r="O295" s="123"/>
      <c r="P295" s="169"/>
      <c r="Q295" s="245"/>
      <c r="R295" s="124"/>
      <c r="S295" s="125"/>
      <c r="T295" s="125"/>
      <c r="U295" s="126"/>
      <c r="V295" s="19" t="str">
        <f t="shared" si="31"/>
        <v/>
      </c>
      <c r="W295" s="15" t="str">
        <f t="shared" si="27"/>
        <v/>
      </c>
      <c r="X295" s="16" t="str">
        <f t="shared" si="28"/>
        <v/>
      </c>
      <c r="Y295" s="16" t="str">
        <f t="shared" si="29"/>
        <v/>
      </c>
      <c r="Z295" s="16" t="str">
        <f t="shared" si="30"/>
        <v/>
      </c>
    </row>
    <row r="296" spans="1:26" x14ac:dyDescent="0.4">
      <c r="A296" s="140"/>
      <c r="B296" s="158" t="str">
        <f>IFERROR(VLOOKUP(A296,'1. Applicant Roster'!A:C,2,FALSE)&amp;", "&amp;LEFT(VLOOKUP(A296,'1. Applicant Roster'!A:C,3,FALSE),1)&amp;".","Enter valid WISEid")</f>
        <v>Enter valid WISEid</v>
      </c>
      <c r="C296" s="142"/>
      <c r="D296" s="143"/>
      <c r="E296" s="138" t="str">
        <f>IF(C296="Program",IFERROR(INDEX('3. Programs'!B:B,MATCH(D296,'3. Programs'!A:A,0)),"Enter valid program ID"),"")</f>
        <v/>
      </c>
      <c r="F296" s="289" t="str">
        <f>IF(C296="Program",IFERROR(INDEX('3. Programs'!L:L,MATCH(D296,'3. Programs'!A:A,0)),""),"")</f>
        <v/>
      </c>
      <c r="G296" s="97"/>
      <c r="H296" s="82"/>
      <c r="I296" s="291" t="str">
        <f>IFERROR(IF(C296="Program",(IF(OR(F296="Days",F296="Caseload"),1,G296)*H296)/(IF(OR(F296="Days",F296="Caseload"),1,INDEX('3. Programs'!N:N,MATCH(D296,'3. Programs'!A:A,0)))*INDEX('3. Programs'!O:O,MATCH(D296,'3. Programs'!A:A,0))),""),0)</f>
        <v/>
      </c>
      <c r="J296" s="20" t="str">
        <f>IFERROR(IF($C296="Program",ROUNDDOWN(SUMIF('3. Programs'!$A:$A,$D296,'3. Programs'!Q:Q),2)*IFERROR(INDEX('3. Programs'!$O:$O,MATCH($D296,'3. Programs'!$A:$A,0)),0)*$I296,""),0)</f>
        <v/>
      </c>
      <c r="K296" s="15" t="str">
        <f>IFERROR(IF($C296="Program",ROUNDDOWN(SUMIF('3. Programs'!$A:$A,$D296,'3. Programs'!R:R),2)*IFERROR(INDEX('3. Programs'!$O:$O,MATCH($D296,'3. Programs'!$A:$A,0)),0)*$I296,""),0)</f>
        <v/>
      </c>
      <c r="L296" s="15" t="str">
        <f>IFERROR(IF($C296="Program",ROUNDDOWN(SUMIF('3. Programs'!$A:$A,$D296,'3. Programs'!S:S),2)*IFERROR(INDEX('3. Programs'!$O:$O,MATCH($D296,'3. Programs'!$A:$A,0)),0)*$I296,""),0)</f>
        <v/>
      </c>
      <c r="M296" s="17" t="str">
        <f t="shared" si="32"/>
        <v/>
      </c>
      <c r="N296" s="122"/>
      <c r="O296" s="123"/>
      <c r="P296" s="169"/>
      <c r="Q296" s="245"/>
      <c r="R296" s="124"/>
      <c r="S296" s="125"/>
      <c r="T296" s="125"/>
      <c r="U296" s="126"/>
      <c r="V296" s="19" t="str">
        <f t="shared" si="31"/>
        <v/>
      </c>
      <c r="W296" s="15" t="str">
        <f t="shared" si="27"/>
        <v/>
      </c>
      <c r="X296" s="16" t="str">
        <f t="shared" si="28"/>
        <v/>
      </c>
      <c r="Y296" s="16" t="str">
        <f t="shared" si="29"/>
        <v/>
      </c>
      <c r="Z296" s="16" t="str">
        <f t="shared" si="30"/>
        <v/>
      </c>
    </row>
    <row r="297" spans="1:26" x14ac:dyDescent="0.4">
      <c r="A297" s="140"/>
      <c r="B297" s="158" t="str">
        <f>IFERROR(VLOOKUP(A297,'1. Applicant Roster'!A:C,2,FALSE)&amp;", "&amp;LEFT(VLOOKUP(A297,'1. Applicant Roster'!A:C,3,FALSE),1)&amp;".","Enter valid WISEid")</f>
        <v>Enter valid WISEid</v>
      </c>
      <c r="C297" s="142"/>
      <c r="D297" s="143"/>
      <c r="E297" s="138" t="str">
        <f>IF(C297="Program",IFERROR(INDEX('3. Programs'!B:B,MATCH(D297,'3. Programs'!A:A,0)),"Enter valid program ID"),"")</f>
        <v/>
      </c>
      <c r="F297" s="289" t="str">
        <f>IF(C297="Program",IFERROR(INDEX('3. Programs'!L:L,MATCH(D297,'3. Programs'!A:A,0)),""),"")</f>
        <v/>
      </c>
      <c r="G297" s="97"/>
      <c r="H297" s="82"/>
      <c r="I297" s="291" t="str">
        <f>IFERROR(IF(C297="Program",(IF(OR(F297="Days",F297="Caseload"),1,G297)*H297)/(IF(OR(F297="Days",F297="Caseload"),1,INDEX('3. Programs'!N:N,MATCH(D297,'3. Programs'!A:A,0)))*INDEX('3. Programs'!O:O,MATCH(D297,'3. Programs'!A:A,0))),""),0)</f>
        <v/>
      </c>
      <c r="J297" s="20" t="str">
        <f>IFERROR(IF($C297="Program",ROUNDDOWN(SUMIF('3. Programs'!$A:$A,$D297,'3. Programs'!Q:Q),2)*IFERROR(INDEX('3. Programs'!$O:$O,MATCH($D297,'3. Programs'!$A:$A,0)),0)*$I297,""),0)</f>
        <v/>
      </c>
      <c r="K297" s="15" t="str">
        <f>IFERROR(IF($C297="Program",ROUNDDOWN(SUMIF('3. Programs'!$A:$A,$D297,'3. Programs'!R:R),2)*IFERROR(INDEX('3. Programs'!$O:$O,MATCH($D297,'3. Programs'!$A:$A,0)),0)*$I297,""),0)</f>
        <v/>
      </c>
      <c r="L297" s="15" t="str">
        <f>IFERROR(IF($C297="Program",ROUNDDOWN(SUMIF('3. Programs'!$A:$A,$D297,'3. Programs'!S:S),2)*IFERROR(INDEX('3. Programs'!$O:$O,MATCH($D297,'3. Programs'!$A:$A,0)),0)*$I297,""),0)</f>
        <v/>
      </c>
      <c r="M297" s="17" t="str">
        <f t="shared" si="32"/>
        <v/>
      </c>
      <c r="N297" s="122"/>
      <c r="O297" s="123"/>
      <c r="P297" s="169"/>
      <c r="Q297" s="245"/>
      <c r="R297" s="124"/>
      <c r="S297" s="125"/>
      <c r="T297" s="125"/>
      <c r="U297" s="126"/>
      <c r="V297" s="19" t="str">
        <f t="shared" si="31"/>
        <v/>
      </c>
      <c r="W297" s="15" t="str">
        <f t="shared" si="27"/>
        <v/>
      </c>
      <c r="X297" s="16" t="str">
        <f t="shared" si="28"/>
        <v/>
      </c>
      <c r="Y297" s="16" t="str">
        <f t="shared" si="29"/>
        <v/>
      </c>
      <c r="Z297" s="16" t="str">
        <f t="shared" si="30"/>
        <v/>
      </c>
    </row>
    <row r="298" spans="1:26" x14ac:dyDescent="0.4">
      <c r="A298" s="140"/>
      <c r="B298" s="158" t="str">
        <f>IFERROR(VLOOKUP(A298,'1. Applicant Roster'!A:C,2,FALSE)&amp;", "&amp;LEFT(VLOOKUP(A298,'1. Applicant Roster'!A:C,3,FALSE),1)&amp;".","Enter valid WISEid")</f>
        <v>Enter valid WISEid</v>
      </c>
      <c r="C298" s="142"/>
      <c r="D298" s="143"/>
      <c r="E298" s="138" t="str">
        <f>IF(C298="Program",IFERROR(INDEX('3. Programs'!B:B,MATCH(D298,'3. Programs'!A:A,0)),"Enter valid program ID"),"")</f>
        <v/>
      </c>
      <c r="F298" s="289" t="str">
        <f>IF(C298="Program",IFERROR(INDEX('3. Programs'!L:L,MATCH(D298,'3. Programs'!A:A,0)),""),"")</f>
        <v/>
      </c>
      <c r="G298" s="97"/>
      <c r="H298" s="82"/>
      <c r="I298" s="291" t="str">
        <f>IFERROR(IF(C298="Program",(IF(OR(F298="Days",F298="Caseload"),1,G298)*H298)/(IF(OR(F298="Days",F298="Caseload"),1,INDEX('3. Programs'!N:N,MATCH(D298,'3. Programs'!A:A,0)))*INDEX('3. Programs'!O:O,MATCH(D298,'3. Programs'!A:A,0))),""),0)</f>
        <v/>
      </c>
      <c r="J298" s="20" t="str">
        <f>IFERROR(IF($C298="Program",ROUNDDOWN(SUMIF('3. Programs'!$A:$A,$D298,'3. Programs'!Q:Q),2)*IFERROR(INDEX('3. Programs'!$O:$O,MATCH($D298,'3. Programs'!$A:$A,0)),0)*$I298,""),0)</f>
        <v/>
      </c>
      <c r="K298" s="15" t="str">
        <f>IFERROR(IF($C298="Program",ROUNDDOWN(SUMIF('3. Programs'!$A:$A,$D298,'3. Programs'!R:R),2)*IFERROR(INDEX('3. Programs'!$O:$O,MATCH($D298,'3. Programs'!$A:$A,0)),0)*$I298,""),0)</f>
        <v/>
      </c>
      <c r="L298" s="15" t="str">
        <f>IFERROR(IF($C298="Program",ROUNDDOWN(SUMIF('3. Programs'!$A:$A,$D298,'3. Programs'!S:S),2)*IFERROR(INDEX('3. Programs'!$O:$O,MATCH($D298,'3. Programs'!$A:$A,0)),0)*$I298,""),0)</f>
        <v/>
      </c>
      <c r="M298" s="17" t="str">
        <f t="shared" si="32"/>
        <v/>
      </c>
      <c r="N298" s="122"/>
      <c r="O298" s="123"/>
      <c r="P298" s="169"/>
      <c r="Q298" s="245"/>
      <c r="R298" s="124"/>
      <c r="S298" s="125"/>
      <c r="T298" s="125"/>
      <c r="U298" s="126"/>
      <c r="V298" s="19" t="str">
        <f t="shared" si="31"/>
        <v/>
      </c>
      <c r="W298" s="15" t="str">
        <f t="shared" si="27"/>
        <v/>
      </c>
      <c r="X298" s="16" t="str">
        <f t="shared" si="28"/>
        <v/>
      </c>
      <c r="Y298" s="16" t="str">
        <f t="shared" si="29"/>
        <v/>
      </c>
      <c r="Z298" s="16" t="str">
        <f t="shared" si="30"/>
        <v/>
      </c>
    </row>
    <row r="299" spans="1:26" x14ac:dyDescent="0.4">
      <c r="A299" s="140"/>
      <c r="B299" s="158" t="str">
        <f>IFERROR(VLOOKUP(A299,'1. Applicant Roster'!A:C,2,FALSE)&amp;", "&amp;LEFT(VLOOKUP(A299,'1. Applicant Roster'!A:C,3,FALSE),1)&amp;".","Enter valid WISEid")</f>
        <v>Enter valid WISEid</v>
      </c>
      <c r="C299" s="142"/>
      <c r="D299" s="143"/>
      <c r="E299" s="138" t="str">
        <f>IF(C299="Program",IFERROR(INDEX('3. Programs'!B:B,MATCH(D299,'3. Programs'!A:A,0)),"Enter valid program ID"),"")</f>
        <v/>
      </c>
      <c r="F299" s="289" t="str">
        <f>IF(C299="Program",IFERROR(INDEX('3. Programs'!L:L,MATCH(D299,'3. Programs'!A:A,0)),""),"")</f>
        <v/>
      </c>
      <c r="G299" s="97"/>
      <c r="H299" s="82"/>
      <c r="I299" s="291" t="str">
        <f>IFERROR(IF(C299="Program",(IF(OR(F299="Days",F299="Caseload"),1,G299)*H299)/(IF(OR(F299="Days",F299="Caseload"),1,INDEX('3. Programs'!N:N,MATCH(D299,'3. Programs'!A:A,0)))*INDEX('3. Programs'!O:O,MATCH(D299,'3. Programs'!A:A,0))),""),0)</f>
        <v/>
      </c>
      <c r="J299" s="20" t="str">
        <f>IFERROR(IF($C299="Program",ROUNDDOWN(SUMIF('3. Programs'!$A:$A,$D299,'3. Programs'!Q:Q),2)*IFERROR(INDEX('3. Programs'!$O:$O,MATCH($D299,'3. Programs'!$A:$A,0)),0)*$I299,""),0)</f>
        <v/>
      </c>
      <c r="K299" s="15" t="str">
        <f>IFERROR(IF($C299="Program",ROUNDDOWN(SUMIF('3. Programs'!$A:$A,$D299,'3. Programs'!R:R),2)*IFERROR(INDEX('3. Programs'!$O:$O,MATCH($D299,'3. Programs'!$A:$A,0)),0)*$I299,""),0)</f>
        <v/>
      </c>
      <c r="L299" s="15" t="str">
        <f>IFERROR(IF($C299="Program",ROUNDDOWN(SUMIF('3. Programs'!$A:$A,$D299,'3. Programs'!S:S),2)*IFERROR(INDEX('3. Programs'!$O:$O,MATCH($D299,'3. Programs'!$A:$A,0)),0)*$I299,""),0)</f>
        <v/>
      </c>
      <c r="M299" s="17" t="str">
        <f t="shared" si="32"/>
        <v/>
      </c>
      <c r="N299" s="122"/>
      <c r="O299" s="123"/>
      <c r="P299" s="169"/>
      <c r="Q299" s="245"/>
      <c r="R299" s="124"/>
      <c r="S299" s="125"/>
      <c r="T299" s="125"/>
      <c r="U299" s="126"/>
      <c r="V299" s="19" t="str">
        <f t="shared" si="31"/>
        <v/>
      </c>
      <c r="W299" s="15" t="str">
        <f t="shared" si="27"/>
        <v/>
      </c>
      <c r="X299" s="16" t="str">
        <f t="shared" si="28"/>
        <v/>
      </c>
      <c r="Y299" s="16" t="str">
        <f t="shared" si="29"/>
        <v/>
      </c>
      <c r="Z299" s="16" t="str">
        <f t="shared" si="30"/>
        <v/>
      </c>
    </row>
    <row r="300" spans="1:26" x14ac:dyDescent="0.4">
      <c r="A300" s="140"/>
      <c r="B300" s="158" t="str">
        <f>IFERROR(VLOOKUP(A300,'1. Applicant Roster'!A:C,2,FALSE)&amp;", "&amp;LEFT(VLOOKUP(A300,'1. Applicant Roster'!A:C,3,FALSE),1)&amp;".","Enter valid WISEid")</f>
        <v>Enter valid WISEid</v>
      </c>
      <c r="C300" s="142"/>
      <c r="D300" s="143"/>
      <c r="E300" s="138" t="str">
        <f>IF(C300="Program",IFERROR(INDEX('3. Programs'!B:B,MATCH(D300,'3. Programs'!A:A,0)),"Enter valid program ID"),"")</f>
        <v/>
      </c>
      <c r="F300" s="289" t="str">
        <f>IF(C300="Program",IFERROR(INDEX('3. Programs'!L:L,MATCH(D300,'3. Programs'!A:A,0)),""),"")</f>
        <v/>
      </c>
      <c r="G300" s="97"/>
      <c r="H300" s="82"/>
      <c r="I300" s="291" t="str">
        <f>IFERROR(IF(C300="Program",(IF(OR(F300="Days",F300="Caseload"),1,G300)*H300)/(IF(OR(F300="Days",F300="Caseload"),1,INDEX('3. Programs'!N:N,MATCH(D300,'3. Programs'!A:A,0)))*INDEX('3. Programs'!O:O,MATCH(D300,'3. Programs'!A:A,0))),""),0)</f>
        <v/>
      </c>
      <c r="J300" s="20" t="str">
        <f>IFERROR(IF($C300="Program",ROUNDDOWN(SUMIF('3. Programs'!$A:$A,$D300,'3. Programs'!Q:Q),2)*IFERROR(INDEX('3. Programs'!$O:$O,MATCH($D300,'3. Programs'!$A:$A,0)),0)*$I300,""),0)</f>
        <v/>
      </c>
      <c r="K300" s="15" t="str">
        <f>IFERROR(IF($C300="Program",ROUNDDOWN(SUMIF('3. Programs'!$A:$A,$D300,'3. Programs'!R:R),2)*IFERROR(INDEX('3. Programs'!$O:$O,MATCH($D300,'3. Programs'!$A:$A,0)),0)*$I300,""),0)</f>
        <v/>
      </c>
      <c r="L300" s="15" t="str">
        <f>IFERROR(IF($C300="Program",ROUNDDOWN(SUMIF('3. Programs'!$A:$A,$D300,'3. Programs'!S:S),2)*IFERROR(INDEX('3. Programs'!$O:$O,MATCH($D300,'3. Programs'!$A:$A,0)),0)*$I300,""),0)</f>
        <v/>
      </c>
      <c r="M300" s="17" t="str">
        <f t="shared" si="32"/>
        <v/>
      </c>
      <c r="N300" s="122"/>
      <c r="O300" s="123"/>
      <c r="P300" s="169"/>
      <c r="Q300" s="245"/>
      <c r="R300" s="124"/>
      <c r="S300" s="125"/>
      <c r="T300" s="125"/>
      <c r="U300" s="126"/>
      <c r="V300" s="19" t="str">
        <f t="shared" si="31"/>
        <v/>
      </c>
      <c r="W300" s="15" t="str">
        <f t="shared" si="27"/>
        <v/>
      </c>
      <c r="X300" s="16" t="str">
        <f t="shared" si="28"/>
        <v/>
      </c>
      <c r="Y300" s="16" t="str">
        <f t="shared" si="29"/>
        <v/>
      </c>
      <c r="Z300" s="16" t="str">
        <f t="shared" si="30"/>
        <v/>
      </c>
    </row>
    <row r="301" spans="1:26" x14ac:dyDescent="0.4">
      <c r="A301" s="140"/>
      <c r="B301" s="158" t="str">
        <f>IFERROR(VLOOKUP(A301,'1. Applicant Roster'!A:C,2,FALSE)&amp;", "&amp;LEFT(VLOOKUP(A301,'1. Applicant Roster'!A:C,3,FALSE),1)&amp;".","Enter valid WISEid")</f>
        <v>Enter valid WISEid</v>
      </c>
      <c r="C301" s="142"/>
      <c r="D301" s="143"/>
      <c r="E301" s="138" t="str">
        <f>IF(C301="Program",IFERROR(INDEX('3. Programs'!B:B,MATCH(D301,'3. Programs'!A:A,0)),"Enter valid program ID"),"")</f>
        <v/>
      </c>
      <c r="F301" s="289" t="str">
        <f>IF(C301="Program",IFERROR(INDEX('3. Programs'!L:L,MATCH(D301,'3. Programs'!A:A,0)),""),"")</f>
        <v/>
      </c>
      <c r="G301" s="97"/>
      <c r="H301" s="82"/>
      <c r="I301" s="291" t="str">
        <f>IFERROR(IF(C301="Program",(IF(OR(F301="Days",F301="Caseload"),1,G301)*H301)/(IF(OR(F301="Days",F301="Caseload"),1,INDEX('3. Programs'!N:N,MATCH(D301,'3. Programs'!A:A,0)))*INDEX('3. Programs'!O:O,MATCH(D301,'3. Programs'!A:A,0))),""),0)</f>
        <v/>
      </c>
      <c r="J301" s="20" t="str">
        <f>IFERROR(IF($C301="Program",ROUNDDOWN(SUMIF('3. Programs'!$A:$A,$D301,'3. Programs'!Q:Q),2)*IFERROR(INDEX('3. Programs'!$O:$O,MATCH($D301,'3. Programs'!$A:$A,0)),0)*$I301,""),0)</f>
        <v/>
      </c>
      <c r="K301" s="15" t="str">
        <f>IFERROR(IF($C301="Program",ROUNDDOWN(SUMIF('3. Programs'!$A:$A,$D301,'3. Programs'!R:R),2)*IFERROR(INDEX('3. Programs'!$O:$O,MATCH($D301,'3. Programs'!$A:$A,0)),0)*$I301,""),0)</f>
        <v/>
      </c>
      <c r="L301" s="15" t="str">
        <f>IFERROR(IF($C301="Program",ROUNDDOWN(SUMIF('3. Programs'!$A:$A,$D301,'3. Programs'!S:S),2)*IFERROR(INDEX('3. Programs'!$O:$O,MATCH($D301,'3. Programs'!$A:$A,0)),0)*$I301,""),0)</f>
        <v/>
      </c>
      <c r="M301" s="17" t="str">
        <f t="shared" si="32"/>
        <v/>
      </c>
      <c r="N301" s="122"/>
      <c r="O301" s="123"/>
      <c r="P301" s="169"/>
      <c r="Q301" s="245"/>
      <c r="R301" s="124"/>
      <c r="S301" s="125"/>
      <c r="T301" s="125"/>
      <c r="U301" s="126"/>
      <c r="V301" s="19" t="str">
        <f t="shared" si="31"/>
        <v/>
      </c>
      <c r="W301" s="15" t="str">
        <f t="shared" si="27"/>
        <v/>
      </c>
      <c r="X301" s="16" t="str">
        <f t="shared" si="28"/>
        <v/>
      </c>
      <c r="Y301" s="16" t="str">
        <f t="shared" si="29"/>
        <v/>
      </c>
      <c r="Z301" s="16" t="str">
        <f t="shared" si="30"/>
        <v/>
      </c>
    </row>
    <row r="302" spans="1:26" x14ac:dyDescent="0.4">
      <c r="A302" s="140"/>
      <c r="B302" s="158" t="str">
        <f>IFERROR(VLOOKUP(A302,'1. Applicant Roster'!A:C,2,FALSE)&amp;", "&amp;LEFT(VLOOKUP(A302,'1. Applicant Roster'!A:C,3,FALSE),1)&amp;".","Enter valid WISEid")</f>
        <v>Enter valid WISEid</v>
      </c>
      <c r="C302" s="142"/>
      <c r="D302" s="143"/>
      <c r="E302" s="138" t="str">
        <f>IF(C302="Program",IFERROR(INDEX('3. Programs'!B:B,MATCH(D302,'3. Programs'!A:A,0)),"Enter valid program ID"),"")</f>
        <v/>
      </c>
      <c r="F302" s="289" t="str">
        <f>IF(C302="Program",IFERROR(INDEX('3. Programs'!L:L,MATCH(D302,'3. Programs'!A:A,0)),""),"")</f>
        <v/>
      </c>
      <c r="G302" s="97"/>
      <c r="H302" s="82"/>
      <c r="I302" s="291" t="str">
        <f>IFERROR(IF(C302="Program",(IF(OR(F302="Days",F302="Caseload"),1,G302)*H302)/(IF(OR(F302="Days",F302="Caseload"),1,INDEX('3. Programs'!N:N,MATCH(D302,'3. Programs'!A:A,0)))*INDEX('3. Programs'!O:O,MATCH(D302,'3. Programs'!A:A,0))),""),0)</f>
        <v/>
      </c>
      <c r="J302" s="20" t="str">
        <f>IFERROR(IF($C302="Program",ROUNDDOWN(SUMIF('3. Programs'!$A:$A,$D302,'3. Programs'!Q:Q),2)*IFERROR(INDEX('3. Programs'!$O:$O,MATCH($D302,'3. Programs'!$A:$A,0)),0)*$I302,""),0)</f>
        <v/>
      </c>
      <c r="K302" s="15" t="str">
        <f>IFERROR(IF($C302="Program",ROUNDDOWN(SUMIF('3. Programs'!$A:$A,$D302,'3. Programs'!R:R),2)*IFERROR(INDEX('3. Programs'!$O:$O,MATCH($D302,'3. Programs'!$A:$A,0)),0)*$I302,""),0)</f>
        <v/>
      </c>
      <c r="L302" s="15" t="str">
        <f>IFERROR(IF($C302="Program",ROUNDDOWN(SUMIF('3. Programs'!$A:$A,$D302,'3. Programs'!S:S),2)*IFERROR(INDEX('3. Programs'!$O:$O,MATCH($D302,'3. Programs'!$A:$A,0)),0)*$I302,""),0)</f>
        <v/>
      </c>
      <c r="M302" s="17" t="str">
        <f t="shared" si="32"/>
        <v/>
      </c>
      <c r="N302" s="122"/>
      <c r="O302" s="123"/>
      <c r="P302" s="169"/>
      <c r="Q302" s="245"/>
      <c r="R302" s="124"/>
      <c r="S302" s="125"/>
      <c r="T302" s="125"/>
      <c r="U302" s="126"/>
      <c r="V302" s="19" t="str">
        <f t="shared" si="31"/>
        <v/>
      </c>
      <c r="W302" s="15" t="str">
        <f t="shared" si="27"/>
        <v/>
      </c>
      <c r="X302" s="16" t="str">
        <f t="shared" si="28"/>
        <v/>
      </c>
      <c r="Y302" s="16" t="str">
        <f t="shared" si="29"/>
        <v/>
      </c>
      <c r="Z302" s="16" t="str">
        <f t="shared" si="30"/>
        <v/>
      </c>
    </row>
    <row r="303" spans="1:26" x14ac:dyDescent="0.4">
      <c r="A303" s="140"/>
      <c r="B303" s="158" t="str">
        <f>IFERROR(VLOOKUP(A303,'1. Applicant Roster'!A:C,2,FALSE)&amp;", "&amp;LEFT(VLOOKUP(A303,'1. Applicant Roster'!A:C,3,FALSE),1)&amp;".","Enter valid WISEid")</f>
        <v>Enter valid WISEid</v>
      </c>
      <c r="C303" s="142"/>
      <c r="D303" s="143"/>
      <c r="E303" s="138" t="str">
        <f>IF(C303="Program",IFERROR(INDEX('3. Programs'!B:B,MATCH(D303,'3. Programs'!A:A,0)),"Enter valid program ID"),"")</f>
        <v/>
      </c>
      <c r="F303" s="289" t="str">
        <f>IF(C303="Program",IFERROR(INDEX('3. Programs'!L:L,MATCH(D303,'3. Programs'!A:A,0)),""),"")</f>
        <v/>
      </c>
      <c r="G303" s="97"/>
      <c r="H303" s="82"/>
      <c r="I303" s="291" t="str">
        <f>IFERROR(IF(C303="Program",(IF(OR(F303="Days",F303="Caseload"),1,G303)*H303)/(IF(OR(F303="Days",F303="Caseload"),1,INDEX('3. Programs'!N:N,MATCH(D303,'3. Programs'!A:A,0)))*INDEX('3. Programs'!O:O,MATCH(D303,'3. Programs'!A:A,0))),""),0)</f>
        <v/>
      </c>
      <c r="J303" s="20" t="str">
        <f>IFERROR(IF($C303="Program",ROUNDDOWN(SUMIF('3. Programs'!$A:$A,$D303,'3. Programs'!Q:Q),2)*IFERROR(INDEX('3. Programs'!$O:$O,MATCH($D303,'3. Programs'!$A:$A,0)),0)*$I303,""),0)</f>
        <v/>
      </c>
      <c r="K303" s="15" t="str">
        <f>IFERROR(IF($C303="Program",ROUNDDOWN(SUMIF('3. Programs'!$A:$A,$D303,'3. Programs'!R:R),2)*IFERROR(INDEX('3. Programs'!$O:$O,MATCH($D303,'3. Programs'!$A:$A,0)),0)*$I303,""),0)</f>
        <v/>
      </c>
      <c r="L303" s="15" t="str">
        <f>IFERROR(IF($C303="Program",ROUNDDOWN(SUMIF('3. Programs'!$A:$A,$D303,'3. Programs'!S:S),2)*IFERROR(INDEX('3. Programs'!$O:$O,MATCH($D303,'3. Programs'!$A:$A,0)),0)*$I303,""),0)</f>
        <v/>
      </c>
      <c r="M303" s="17" t="str">
        <f t="shared" si="32"/>
        <v/>
      </c>
      <c r="N303" s="122"/>
      <c r="O303" s="123"/>
      <c r="P303" s="169"/>
      <c r="Q303" s="245"/>
      <c r="R303" s="124"/>
      <c r="S303" s="125"/>
      <c r="T303" s="125"/>
      <c r="U303" s="126"/>
      <c r="V303" s="19" t="str">
        <f t="shared" si="31"/>
        <v/>
      </c>
      <c r="W303" s="15" t="str">
        <f t="shared" si="27"/>
        <v/>
      </c>
      <c r="X303" s="16" t="str">
        <f t="shared" si="28"/>
        <v/>
      </c>
      <c r="Y303" s="16" t="str">
        <f t="shared" si="29"/>
        <v/>
      </c>
      <c r="Z303" s="16" t="str">
        <f t="shared" si="30"/>
        <v/>
      </c>
    </row>
    <row r="304" spans="1:26" x14ac:dyDescent="0.4">
      <c r="A304" s="140"/>
      <c r="B304" s="158" t="str">
        <f>IFERROR(VLOOKUP(A304,'1. Applicant Roster'!A:C,2,FALSE)&amp;", "&amp;LEFT(VLOOKUP(A304,'1. Applicant Roster'!A:C,3,FALSE),1)&amp;".","Enter valid WISEid")</f>
        <v>Enter valid WISEid</v>
      </c>
      <c r="C304" s="142"/>
      <c r="D304" s="143"/>
      <c r="E304" s="138" t="str">
        <f>IF(C304="Program",IFERROR(INDEX('3. Programs'!B:B,MATCH(D304,'3. Programs'!A:A,0)),"Enter valid program ID"),"")</f>
        <v/>
      </c>
      <c r="F304" s="289" t="str">
        <f>IF(C304="Program",IFERROR(INDEX('3. Programs'!L:L,MATCH(D304,'3. Programs'!A:A,0)),""),"")</f>
        <v/>
      </c>
      <c r="G304" s="97"/>
      <c r="H304" s="82"/>
      <c r="I304" s="291" t="str">
        <f>IFERROR(IF(C304="Program",(IF(OR(F304="Days",F304="Caseload"),1,G304)*H304)/(IF(OR(F304="Days",F304="Caseload"),1,INDEX('3. Programs'!N:N,MATCH(D304,'3. Programs'!A:A,0)))*INDEX('3. Programs'!O:O,MATCH(D304,'3. Programs'!A:A,0))),""),0)</f>
        <v/>
      </c>
      <c r="J304" s="20" t="str">
        <f>IFERROR(IF($C304="Program",ROUNDDOWN(SUMIF('3. Programs'!$A:$A,$D304,'3. Programs'!Q:Q),2)*IFERROR(INDEX('3. Programs'!$O:$O,MATCH($D304,'3. Programs'!$A:$A,0)),0)*$I304,""),0)</f>
        <v/>
      </c>
      <c r="K304" s="15" t="str">
        <f>IFERROR(IF($C304="Program",ROUNDDOWN(SUMIF('3. Programs'!$A:$A,$D304,'3. Programs'!R:R),2)*IFERROR(INDEX('3. Programs'!$O:$O,MATCH($D304,'3. Programs'!$A:$A,0)),0)*$I304,""),0)</f>
        <v/>
      </c>
      <c r="L304" s="15" t="str">
        <f>IFERROR(IF($C304="Program",ROUNDDOWN(SUMIF('3. Programs'!$A:$A,$D304,'3. Programs'!S:S),2)*IFERROR(INDEX('3. Programs'!$O:$O,MATCH($D304,'3. Programs'!$A:$A,0)),0)*$I304,""),0)</f>
        <v/>
      </c>
      <c r="M304" s="17" t="str">
        <f t="shared" si="32"/>
        <v/>
      </c>
      <c r="N304" s="122"/>
      <c r="O304" s="123"/>
      <c r="P304" s="169"/>
      <c r="Q304" s="245"/>
      <c r="R304" s="124"/>
      <c r="S304" s="125"/>
      <c r="T304" s="125"/>
      <c r="U304" s="126"/>
      <c r="V304" s="19" t="str">
        <f t="shared" si="31"/>
        <v/>
      </c>
      <c r="W304" s="15" t="str">
        <f t="shared" si="27"/>
        <v/>
      </c>
      <c r="X304" s="16" t="str">
        <f t="shared" si="28"/>
        <v/>
      </c>
      <c r="Y304" s="16" t="str">
        <f t="shared" si="29"/>
        <v/>
      </c>
      <c r="Z304" s="16" t="str">
        <f t="shared" si="30"/>
        <v/>
      </c>
    </row>
    <row r="305" spans="1:26" x14ac:dyDescent="0.4">
      <c r="A305" s="140"/>
      <c r="B305" s="158" t="str">
        <f>IFERROR(VLOOKUP(A305,'1. Applicant Roster'!A:C,2,FALSE)&amp;", "&amp;LEFT(VLOOKUP(A305,'1. Applicant Roster'!A:C,3,FALSE),1)&amp;".","Enter valid WISEid")</f>
        <v>Enter valid WISEid</v>
      </c>
      <c r="C305" s="142"/>
      <c r="D305" s="143"/>
      <c r="E305" s="138" t="str">
        <f>IF(C305="Program",IFERROR(INDEX('3. Programs'!B:B,MATCH(D305,'3. Programs'!A:A,0)),"Enter valid program ID"),"")</f>
        <v/>
      </c>
      <c r="F305" s="289" t="str">
        <f>IF(C305="Program",IFERROR(INDEX('3. Programs'!L:L,MATCH(D305,'3. Programs'!A:A,0)),""),"")</f>
        <v/>
      </c>
      <c r="G305" s="97"/>
      <c r="H305" s="82"/>
      <c r="I305" s="291" t="str">
        <f>IFERROR(IF(C305="Program",(IF(OR(F305="Days",F305="Caseload"),1,G305)*H305)/(IF(OR(F305="Days",F305="Caseload"),1,INDEX('3. Programs'!N:N,MATCH(D305,'3. Programs'!A:A,0)))*INDEX('3. Programs'!O:O,MATCH(D305,'3. Programs'!A:A,0))),""),0)</f>
        <v/>
      </c>
      <c r="J305" s="20" t="str">
        <f>IFERROR(IF($C305="Program",ROUNDDOWN(SUMIF('3. Programs'!$A:$A,$D305,'3. Programs'!Q:Q),2)*IFERROR(INDEX('3. Programs'!$O:$O,MATCH($D305,'3. Programs'!$A:$A,0)),0)*$I305,""),0)</f>
        <v/>
      </c>
      <c r="K305" s="15" t="str">
        <f>IFERROR(IF($C305="Program",ROUNDDOWN(SUMIF('3. Programs'!$A:$A,$D305,'3. Programs'!R:R),2)*IFERROR(INDEX('3. Programs'!$O:$O,MATCH($D305,'3. Programs'!$A:$A,0)),0)*$I305,""),0)</f>
        <v/>
      </c>
      <c r="L305" s="15" t="str">
        <f>IFERROR(IF($C305="Program",ROUNDDOWN(SUMIF('3. Programs'!$A:$A,$D305,'3. Programs'!S:S),2)*IFERROR(INDEX('3. Programs'!$O:$O,MATCH($D305,'3. Programs'!$A:$A,0)),0)*$I305,""),0)</f>
        <v/>
      </c>
      <c r="M305" s="17" t="str">
        <f t="shared" si="32"/>
        <v/>
      </c>
      <c r="N305" s="122"/>
      <c r="O305" s="123"/>
      <c r="P305" s="169"/>
      <c r="Q305" s="245"/>
      <c r="R305" s="124"/>
      <c r="S305" s="125"/>
      <c r="T305" s="125"/>
      <c r="U305" s="126"/>
      <c r="V305" s="19" t="str">
        <f t="shared" si="31"/>
        <v/>
      </c>
      <c r="W305" s="15" t="str">
        <f t="shared" si="27"/>
        <v/>
      </c>
      <c r="X305" s="16" t="str">
        <f t="shared" si="28"/>
        <v/>
      </c>
      <c r="Y305" s="16" t="str">
        <f t="shared" si="29"/>
        <v/>
      </c>
      <c r="Z305" s="16" t="str">
        <f t="shared" si="30"/>
        <v/>
      </c>
    </row>
    <row r="306" spans="1:26" x14ac:dyDescent="0.4">
      <c r="A306" s="140"/>
      <c r="B306" s="158" t="str">
        <f>IFERROR(VLOOKUP(A306,'1. Applicant Roster'!A:C,2,FALSE)&amp;", "&amp;LEFT(VLOOKUP(A306,'1. Applicant Roster'!A:C,3,FALSE),1)&amp;".","Enter valid WISEid")</f>
        <v>Enter valid WISEid</v>
      </c>
      <c r="C306" s="142"/>
      <c r="D306" s="143"/>
      <c r="E306" s="138" t="str">
        <f>IF(C306="Program",IFERROR(INDEX('3. Programs'!B:B,MATCH(D306,'3. Programs'!A:A,0)),"Enter valid program ID"),"")</f>
        <v/>
      </c>
      <c r="F306" s="289" t="str">
        <f>IF(C306="Program",IFERROR(INDEX('3. Programs'!L:L,MATCH(D306,'3. Programs'!A:A,0)),""),"")</f>
        <v/>
      </c>
      <c r="G306" s="97"/>
      <c r="H306" s="82"/>
      <c r="I306" s="291" t="str">
        <f>IFERROR(IF(C306="Program",(IF(OR(F306="Days",F306="Caseload"),1,G306)*H306)/(IF(OR(F306="Days",F306="Caseload"),1,INDEX('3. Programs'!N:N,MATCH(D306,'3. Programs'!A:A,0)))*INDEX('3. Programs'!O:O,MATCH(D306,'3. Programs'!A:A,0))),""),0)</f>
        <v/>
      </c>
      <c r="J306" s="20" t="str">
        <f>IFERROR(IF($C306="Program",ROUNDDOWN(SUMIF('3. Programs'!$A:$A,$D306,'3. Programs'!Q:Q),2)*IFERROR(INDEX('3. Programs'!$O:$O,MATCH($D306,'3. Programs'!$A:$A,0)),0)*$I306,""),0)</f>
        <v/>
      </c>
      <c r="K306" s="15" t="str">
        <f>IFERROR(IF($C306="Program",ROUNDDOWN(SUMIF('3. Programs'!$A:$A,$D306,'3. Programs'!R:R),2)*IFERROR(INDEX('3. Programs'!$O:$O,MATCH($D306,'3. Programs'!$A:$A,0)),0)*$I306,""),0)</f>
        <v/>
      </c>
      <c r="L306" s="15" t="str">
        <f>IFERROR(IF($C306="Program",ROUNDDOWN(SUMIF('3. Programs'!$A:$A,$D306,'3. Programs'!S:S),2)*IFERROR(INDEX('3. Programs'!$O:$O,MATCH($D306,'3. Programs'!$A:$A,0)),0)*$I306,""),0)</f>
        <v/>
      </c>
      <c r="M306" s="17" t="str">
        <f t="shared" si="32"/>
        <v/>
      </c>
      <c r="N306" s="122"/>
      <c r="O306" s="123"/>
      <c r="P306" s="169"/>
      <c r="Q306" s="245"/>
      <c r="R306" s="124"/>
      <c r="S306" s="125"/>
      <c r="T306" s="125"/>
      <c r="U306" s="126"/>
      <c r="V306" s="19" t="str">
        <f t="shared" si="31"/>
        <v/>
      </c>
      <c r="W306" s="15" t="str">
        <f t="shared" si="27"/>
        <v/>
      </c>
      <c r="X306" s="16" t="str">
        <f t="shared" si="28"/>
        <v/>
      </c>
      <c r="Y306" s="16" t="str">
        <f t="shared" si="29"/>
        <v/>
      </c>
      <c r="Z306" s="16" t="str">
        <f t="shared" si="30"/>
        <v/>
      </c>
    </row>
    <row r="307" spans="1:26" x14ac:dyDescent="0.4">
      <c r="A307" s="140"/>
      <c r="B307" s="158" t="str">
        <f>IFERROR(VLOOKUP(A307,'1. Applicant Roster'!A:C,2,FALSE)&amp;", "&amp;LEFT(VLOOKUP(A307,'1. Applicant Roster'!A:C,3,FALSE),1)&amp;".","Enter valid WISEid")</f>
        <v>Enter valid WISEid</v>
      </c>
      <c r="C307" s="142"/>
      <c r="D307" s="143"/>
      <c r="E307" s="138" t="str">
        <f>IF(C307="Program",IFERROR(INDEX('3. Programs'!B:B,MATCH(D307,'3. Programs'!A:A,0)),"Enter valid program ID"),"")</f>
        <v/>
      </c>
      <c r="F307" s="289" t="str">
        <f>IF(C307="Program",IFERROR(INDEX('3. Programs'!L:L,MATCH(D307,'3. Programs'!A:A,0)),""),"")</f>
        <v/>
      </c>
      <c r="G307" s="97"/>
      <c r="H307" s="82"/>
      <c r="I307" s="291" t="str">
        <f>IFERROR(IF(C307="Program",(IF(OR(F307="Days",F307="Caseload"),1,G307)*H307)/(IF(OR(F307="Days",F307="Caseload"),1,INDEX('3. Programs'!N:N,MATCH(D307,'3. Programs'!A:A,0)))*INDEX('3. Programs'!O:O,MATCH(D307,'3. Programs'!A:A,0))),""),0)</f>
        <v/>
      </c>
      <c r="J307" s="20" t="str">
        <f>IFERROR(IF($C307="Program",ROUNDDOWN(SUMIF('3. Programs'!$A:$A,$D307,'3. Programs'!Q:Q),2)*IFERROR(INDEX('3. Programs'!$O:$O,MATCH($D307,'3. Programs'!$A:$A,0)),0)*$I307,""),0)</f>
        <v/>
      </c>
      <c r="K307" s="15" t="str">
        <f>IFERROR(IF($C307="Program",ROUNDDOWN(SUMIF('3. Programs'!$A:$A,$D307,'3. Programs'!R:R),2)*IFERROR(INDEX('3. Programs'!$O:$O,MATCH($D307,'3. Programs'!$A:$A,0)),0)*$I307,""),0)</f>
        <v/>
      </c>
      <c r="L307" s="15" t="str">
        <f>IFERROR(IF($C307="Program",ROUNDDOWN(SUMIF('3. Programs'!$A:$A,$D307,'3. Programs'!S:S),2)*IFERROR(INDEX('3. Programs'!$O:$O,MATCH($D307,'3. Programs'!$A:$A,0)),0)*$I307,""),0)</f>
        <v/>
      </c>
      <c r="M307" s="17" t="str">
        <f t="shared" si="32"/>
        <v/>
      </c>
      <c r="N307" s="122"/>
      <c r="O307" s="123"/>
      <c r="P307" s="169"/>
      <c r="Q307" s="245"/>
      <c r="R307" s="124"/>
      <c r="S307" s="125"/>
      <c r="T307" s="125"/>
      <c r="U307" s="126"/>
      <c r="V307" s="19" t="str">
        <f t="shared" si="31"/>
        <v/>
      </c>
      <c r="W307" s="15" t="str">
        <f t="shared" si="27"/>
        <v/>
      </c>
      <c r="X307" s="16" t="str">
        <f t="shared" si="28"/>
        <v/>
      </c>
      <c r="Y307" s="16" t="str">
        <f t="shared" si="29"/>
        <v/>
      </c>
      <c r="Z307" s="16" t="str">
        <f t="shared" si="30"/>
        <v/>
      </c>
    </row>
    <row r="308" spans="1:26" x14ac:dyDescent="0.4">
      <c r="A308" s="140"/>
      <c r="B308" s="158" t="str">
        <f>IFERROR(VLOOKUP(A308,'1. Applicant Roster'!A:C,2,FALSE)&amp;", "&amp;LEFT(VLOOKUP(A308,'1. Applicant Roster'!A:C,3,FALSE),1)&amp;".","Enter valid WISEid")</f>
        <v>Enter valid WISEid</v>
      </c>
      <c r="C308" s="142"/>
      <c r="D308" s="143"/>
      <c r="E308" s="138" t="str">
        <f>IF(C308="Program",IFERROR(INDEX('3. Programs'!B:B,MATCH(D308,'3. Programs'!A:A,0)),"Enter valid program ID"),"")</f>
        <v/>
      </c>
      <c r="F308" s="289" t="str">
        <f>IF(C308="Program",IFERROR(INDEX('3. Programs'!L:L,MATCH(D308,'3. Programs'!A:A,0)),""),"")</f>
        <v/>
      </c>
      <c r="G308" s="97"/>
      <c r="H308" s="82"/>
      <c r="I308" s="291" t="str">
        <f>IFERROR(IF(C308="Program",(IF(OR(F308="Days",F308="Caseload"),1,G308)*H308)/(IF(OR(F308="Days",F308="Caseload"),1,INDEX('3. Programs'!N:N,MATCH(D308,'3. Programs'!A:A,0)))*INDEX('3. Programs'!O:O,MATCH(D308,'3. Programs'!A:A,0))),""),0)</f>
        <v/>
      </c>
      <c r="J308" s="20" t="str">
        <f>IFERROR(IF($C308="Program",ROUNDDOWN(SUMIF('3. Programs'!$A:$A,$D308,'3. Programs'!Q:Q),2)*IFERROR(INDEX('3. Programs'!$O:$O,MATCH($D308,'3. Programs'!$A:$A,0)),0)*$I308,""),0)</f>
        <v/>
      </c>
      <c r="K308" s="15" t="str">
        <f>IFERROR(IF($C308="Program",ROUNDDOWN(SUMIF('3. Programs'!$A:$A,$D308,'3. Programs'!R:R),2)*IFERROR(INDEX('3. Programs'!$O:$O,MATCH($D308,'3. Programs'!$A:$A,0)),0)*$I308,""),0)</f>
        <v/>
      </c>
      <c r="L308" s="15" t="str">
        <f>IFERROR(IF($C308="Program",ROUNDDOWN(SUMIF('3. Programs'!$A:$A,$D308,'3. Programs'!S:S),2)*IFERROR(INDEX('3. Programs'!$O:$O,MATCH($D308,'3. Programs'!$A:$A,0)),0)*$I308,""),0)</f>
        <v/>
      </c>
      <c r="M308" s="17" t="str">
        <f t="shared" si="32"/>
        <v/>
      </c>
      <c r="N308" s="122"/>
      <c r="O308" s="123"/>
      <c r="P308" s="169"/>
      <c r="Q308" s="245"/>
      <c r="R308" s="124"/>
      <c r="S308" s="125"/>
      <c r="T308" s="125"/>
      <c r="U308" s="126"/>
      <c r="V308" s="19" t="str">
        <f t="shared" si="31"/>
        <v/>
      </c>
      <c r="W308" s="15" t="str">
        <f t="shared" si="27"/>
        <v/>
      </c>
      <c r="X308" s="16" t="str">
        <f t="shared" si="28"/>
        <v/>
      </c>
      <c r="Y308" s="16" t="str">
        <f t="shared" si="29"/>
        <v/>
      </c>
      <c r="Z308" s="16" t="str">
        <f t="shared" si="30"/>
        <v/>
      </c>
    </row>
    <row r="309" spans="1:26" x14ac:dyDescent="0.4">
      <c r="A309" s="140"/>
      <c r="B309" s="158" t="str">
        <f>IFERROR(VLOOKUP(A309,'1. Applicant Roster'!A:C,2,FALSE)&amp;", "&amp;LEFT(VLOOKUP(A309,'1. Applicant Roster'!A:C,3,FALSE),1)&amp;".","Enter valid WISEid")</f>
        <v>Enter valid WISEid</v>
      </c>
      <c r="C309" s="142"/>
      <c r="D309" s="143"/>
      <c r="E309" s="138" t="str">
        <f>IF(C309="Program",IFERROR(INDEX('3. Programs'!B:B,MATCH(D309,'3. Programs'!A:A,0)),"Enter valid program ID"),"")</f>
        <v/>
      </c>
      <c r="F309" s="289" t="str">
        <f>IF(C309="Program",IFERROR(INDEX('3. Programs'!L:L,MATCH(D309,'3. Programs'!A:A,0)),""),"")</f>
        <v/>
      </c>
      <c r="G309" s="97"/>
      <c r="H309" s="82"/>
      <c r="I309" s="291" t="str">
        <f>IFERROR(IF(C309="Program",(IF(OR(F309="Days",F309="Caseload"),1,G309)*H309)/(IF(OR(F309="Days",F309="Caseload"),1,INDEX('3. Programs'!N:N,MATCH(D309,'3. Programs'!A:A,0)))*INDEX('3. Programs'!O:O,MATCH(D309,'3. Programs'!A:A,0))),""),0)</f>
        <v/>
      </c>
      <c r="J309" s="20" t="str">
        <f>IFERROR(IF($C309="Program",ROUNDDOWN(SUMIF('3. Programs'!$A:$A,$D309,'3. Programs'!Q:Q),2)*IFERROR(INDEX('3. Programs'!$O:$O,MATCH($D309,'3. Programs'!$A:$A,0)),0)*$I309,""),0)</f>
        <v/>
      </c>
      <c r="K309" s="15" t="str">
        <f>IFERROR(IF($C309="Program",ROUNDDOWN(SUMIF('3. Programs'!$A:$A,$D309,'3. Programs'!R:R),2)*IFERROR(INDEX('3. Programs'!$O:$O,MATCH($D309,'3. Programs'!$A:$A,0)),0)*$I309,""),0)</f>
        <v/>
      </c>
      <c r="L309" s="15" t="str">
        <f>IFERROR(IF($C309="Program",ROUNDDOWN(SUMIF('3. Programs'!$A:$A,$D309,'3. Programs'!S:S),2)*IFERROR(INDEX('3. Programs'!$O:$O,MATCH($D309,'3. Programs'!$A:$A,0)),0)*$I309,""),0)</f>
        <v/>
      </c>
      <c r="M309" s="17" t="str">
        <f t="shared" si="32"/>
        <v/>
      </c>
      <c r="N309" s="122"/>
      <c r="O309" s="123"/>
      <c r="P309" s="169"/>
      <c r="Q309" s="245"/>
      <c r="R309" s="124"/>
      <c r="S309" s="125"/>
      <c r="T309" s="125"/>
      <c r="U309" s="126"/>
      <c r="V309" s="19" t="str">
        <f t="shared" si="31"/>
        <v/>
      </c>
      <c r="W309" s="15" t="str">
        <f t="shared" si="27"/>
        <v/>
      </c>
      <c r="X309" s="16" t="str">
        <f t="shared" si="28"/>
        <v/>
      </c>
      <c r="Y309" s="16" t="str">
        <f t="shared" si="29"/>
        <v/>
      </c>
      <c r="Z309" s="16" t="str">
        <f t="shared" si="30"/>
        <v/>
      </c>
    </row>
    <row r="310" spans="1:26" x14ac:dyDescent="0.4">
      <c r="A310" s="140"/>
      <c r="B310" s="158" t="str">
        <f>IFERROR(VLOOKUP(A310,'1. Applicant Roster'!A:C,2,FALSE)&amp;", "&amp;LEFT(VLOOKUP(A310,'1. Applicant Roster'!A:C,3,FALSE),1)&amp;".","Enter valid WISEid")</f>
        <v>Enter valid WISEid</v>
      </c>
      <c r="C310" s="142"/>
      <c r="D310" s="143"/>
      <c r="E310" s="138" t="str">
        <f>IF(C310="Program",IFERROR(INDEX('3. Programs'!B:B,MATCH(D310,'3. Programs'!A:A,0)),"Enter valid program ID"),"")</f>
        <v/>
      </c>
      <c r="F310" s="289" t="str">
        <f>IF(C310="Program",IFERROR(INDEX('3. Programs'!L:L,MATCH(D310,'3. Programs'!A:A,0)),""),"")</f>
        <v/>
      </c>
      <c r="G310" s="97"/>
      <c r="H310" s="82"/>
      <c r="I310" s="291" t="str">
        <f>IFERROR(IF(C310="Program",(IF(OR(F310="Days",F310="Caseload"),1,G310)*H310)/(IF(OR(F310="Days",F310="Caseload"),1,INDEX('3. Programs'!N:N,MATCH(D310,'3. Programs'!A:A,0)))*INDEX('3. Programs'!O:O,MATCH(D310,'3. Programs'!A:A,0))),""),0)</f>
        <v/>
      </c>
      <c r="J310" s="20" t="str">
        <f>IFERROR(IF($C310="Program",ROUNDDOWN(SUMIF('3. Programs'!$A:$A,$D310,'3. Programs'!Q:Q),2)*IFERROR(INDEX('3. Programs'!$O:$O,MATCH($D310,'3. Programs'!$A:$A,0)),0)*$I310,""),0)</f>
        <v/>
      </c>
      <c r="K310" s="15" t="str">
        <f>IFERROR(IF($C310="Program",ROUNDDOWN(SUMIF('3. Programs'!$A:$A,$D310,'3. Programs'!R:R),2)*IFERROR(INDEX('3. Programs'!$O:$O,MATCH($D310,'3. Programs'!$A:$A,0)),0)*$I310,""),0)</f>
        <v/>
      </c>
      <c r="L310" s="15" t="str">
        <f>IFERROR(IF($C310="Program",ROUNDDOWN(SUMIF('3. Programs'!$A:$A,$D310,'3. Programs'!S:S),2)*IFERROR(INDEX('3. Programs'!$O:$O,MATCH($D310,'3. Programs'!$A:$A,0)),0)*$I310,""),0)</f>
        <v/>
      </c>
      <c r="M310" s="17" t="str">
        <f t="shared" si="32"/>
        <v/>
      </c>
      <c r="N310" s="122"/>
      <c r="O310" s="123"/>
      <c r="P310" s="169"/>
      <c r="Q310" s="245"/>
      <c r="R310" s="124"/>
      <c r="S310" s="125"/>
      <c r="T310" s="125"/>
      <c r="U310" s="126"/>
      <c r="V310" s="19" t="str">
        <f t="shared" si="31"/>
        <v/>
      </c>
      <c r="W310" s="15" t="str">
        <f t="shared" si="27"/>
        <v/>
      </c>
      <c r="X310" s="16" t="str">
        <f t="shared" si="28"/>
        <v/>
      </c>
      <c r="Y310" s="16" t="str">
        <f t="shared" si="29"/>
        <v/>
      </c>
      <c r="Z310" s="16" t="str">
        <f t="shared" si="30"/>
        <v/>
      </c>
    </row>
    <row r="311" spans="1:26" x14ac:dyDescent="0.4">
      <c r="A311" s="140"/>
      <c r="B311" s="158" t="str">
        <f>IFERROR(VLOOKUP(A311,'1. Applicant Roster'!A:C,2,FALSE)&amp;", "&amp;LEFT(VLOOKUP(A311,'1. Applicant Roster'!A:C,3,FALSE),1)&amp;".","Enter valid WISEid")</f>
        <v>Enter valid WISEid</v>
      </c>
      <c r="C311" s="142"/>
      <c r="D311" s="143"/>
      <c r="E311" s="138" t="str">
        <f>IF(C311="Program",IFERROR(INDEX('3. Programs'!B:B,MATCH(D311,'3. Programs'!A:A,0)),"Enter valid program ID"),"")</f>
        <v/>
      </c>
      <c r="F311" s="289" t="str">
        <f>IF(C311="Program",IFERROR(INDEX('3. Programs'!L:L,MATCH(D311,'3. Programs'!A:A,0)),""),"")</f>
        <v/>
      </c>
      <c r="G311" s="97"/>
      <c r="H311" s="82"/>
      <c r="I311" s="291" t="str">
        <f>IFERROR(IF(C311="Program",(IF(OR(F311="Days",F311="Caseload"),1,G311)*H311)/(IF(OR(F311="Days",F311="Caseload"),1,INDEX('3. Programs'!N:N,MATCH(D311,'3. Programs'!A:A,0)))*INDEX('3. Programs'!O:O,MATCH(D311,'3. Programs'!A:A,0))),""),0)</f>
        <v/>
      </c>
      <c r="J311" s="20" t="str">
        <f>IFERROR(IF($C311="Program",ROUNDDOWN(SUMIF('3. Programs'!$A:$A,$D311,'3. Programs'!Q:Q),2)*IFERROR(INDEX('3. Programs'!$O:$O,MATCH($D311,'3. Programs'!$A:$A,0)),0)*$I311,""),0)</f>
        <v/>
      </c>
      <c r="K311" s="15" t="str">
        <f>IFERROR(IF($C311="Program",ROUNDDOWN(SUMIF('3. Programs'!$A:$A,$D311,'3. Programs'!R:R),2)*IFERROR(INDEX('3. Programs'!$O:$O,MATCH($D311,'3. Programs'!$A:$A,0)),0)*$I311,""),0)</f>
        <v/>
      </c>
      <c r="L311" s="15" t="str">
        <f>IFERROR(IF($C311="Program",ROUNDDOWN(SUMIF('3. Programs'!$A:$A,$D311,'3. Programs'!S:S),2)*IFERROR(INDEX('3. Programs'!$O:$O,MATCH($D311,'3. Programs'!$A:$A,0)),0)*$I311,""),0)</f>
        <v/>
      </c>
      <c r="M311" s="17" t="str">
        <f t="shared" si="32"/>
        <v/>
      </c>
      <c r="N311" s="122"/>
      <c r="O311" s="123"/>
      <c r="P311" s="169"/>
      <c r="Q311" s="245"/>
      <c r="R311" s="124"/>
      <c r="S311" s="125"/>
      <c r="T311" s="125"/>
      <c r="U311" s="126"/>
      <c r="V311" s="19" t="str">
        <f t="shared" si="31"/>
        <v/>
      </c>
      <c r="W311" s="15" t="str">
        <f t="shared" si="27"/>
        <v/>
      </c>
      <c r="X311" s="16" t="str">
        <f t="shared" si="28"/>
        <v/>
      </c>
      <c r="Y311" s="16" t="str">
        <f t="shared" si="29"/>
        <v/>
      </c>
      <c r="Z311" s="16" t="str">
        <f t="shared" si="30"/>
        <v/>
      </c>
    </row>
    <row r="312" spans="1:26" x14ac:dyDescent="0.4">
      <c r="A312" s="140"/>
      <c r="B312" s="158" t="str">
        <f>IFERROR(VLOOKUP(A312,'1. Applicant Roster'!A:C,2,FALSE)&amp;", "&amp;LEFT(VLOOKUP(A312,'1. Applicant Roster'!A:C,3,FALSE),1)&amp;".","Enter valid WISEid")</f>
        <v>Enter valid WISEid</v>
      </c>
      <c r="C312" s="142"/>
      <c r="D312" s="143"/>
      <c r="E312" s="138" t="str">
        <f>IF(C312="Program",IFERROR(INDEX('3. Programs'!B:B,MATCH(D312,'3. Programs'!A:A,0)),"Enter valid program ID"),"")</f>
        <v/>
      </c>
      <c r="F312" s="289" t="str">
        <f>IF(C312="Program",IFERROR(INDEX('3. Programs'!L:L,MATCH(D312,'3. Programs'!A:A,0)),""),"")</f>
        <v/>
      </c>
      <c r="G312" s="97"/>
      <c r="H312" s="82"/>
      <c r="I312" s="291" t="str">
        <f>IFERROR(IF(C312="Program",(IF(OR(F312="Days",F312="Caseload"),1,G312)*H312)/(IF(OR(F312="Days",F312="Caseload"),1,INDEX('3. Programs'!N:N,MATCH(D312,'3. Programs'!A:A,0)))*INDEX('3. Programs'!O:O,MATCH(D312,'3. Programs'!A:A,0))),""),0)</f>
        <v/>
      </c>
      <c r="J312" s="20" t="str">
        <f>IFERROR(IF($C312="Program",ROUNDDOWN(SUMIF('3. Programs'!$A:$A,$D312,'3. Programs'!Q:Q),2)*IFERROR(INDEX('3. Programs'!$O:$O,MATCH($D312,'3. Programs'!$A:$A,0)),0)*$I312,""),0)</f>
        <v/>
      </c>
      <c r="K312" s="15" t="str">
        <f>IFERROR(IF($C312="Program",ROUNDDOWN(SUMIF('3. Programs'!$A:$A,$D312,'3. Programs'!R:R),2)*IFERROR(INDEX('3. Programs'!$O:$O,MATCH($D312,'3. Programs'!$A:$A,0)),0)*$I312,""),0)</f>
        <v/>
      </c>
      <c r="L312" s="15" t="str">
        <f>IFERROR(IF($C312="Program",ROUNDDOWN(SUMIF('3. Programs'!$A:$A,$D312,'3. Programs'!S:S),2)*IFERROR(INDEX('3. Programs'!$O:$O,MATCH($D312,'3. Programs'!$A:$A,0)),0)*$I312,""),0)</f>
        <v/>
      </c>
      <c r="M312" s="17" t="str">
        <f t="shared" si="32"/>
        <v/>
      </c>
      <c r="N312" s="122"/>
      <c r="O312" s="123"/>
      <c r="P312" s="169"/>
      <c r="Q312" s="245"/>
      <c r="R312" s="124"/>
      <c r="S312" s="125"/>
      <c r="T312" s="125"/>
      <c r="U312" s="126"/>
      <c r="V312" s="19" t="str">
        <f t="shared" si="31"/>
        <v/>
      </c>
      <c r="W312" s="15" t="str">
        <f t="shared" si="27"/>
        <v/>
      </c>
      <c r="X312" s="16" t="str">
        <f t="shared" si="28"/>
        <v/>
      </c>
      <c r="Y312" s="16" t="str">
        <f t="shared" si="29"/>
        <v/>
      </c>
      <c r="Z312" s="16" t="str">
        <f t="shared" si="30"/>
        <v/>
      </c>
    </row>
    <row r="313" spans="1:26" x14ac:dyDescent="0.4">
      <c r="A313" s="140"/>
      <c r="B313" s="158" t="str">
        <f>IFERROR(VLOOKUP(A313,'1. Applicant Roster'!A:C,2,FALSE)&amp;", "&amp;LEFT(VLOOKUP(A313,'1. Applicant Roster'!A:C,3,FALSE),1)&amp;".","Enter valid WISEid")</f>
        <v>Enter valid WISEid</v>
      </c>
      <c r="C313" s="142"/>
      <c r="D313" s="143"/>
      <c r="E313" s="138" t="str">
        <f>IF(C313="Program",IFERROR(INDEX('3. Programs'!B:B,MATCH(D313,'3. Programs'!A:A,0)),"Enter valid program ID"),"")</f>
        <v/>
      </c>
      <c r="F313" s="289" t="str">
        <f>IF(C313="Program",IFERROR(INDEX('3. Programs'!L:L,MATCH(D313,'3. Programs'!A:A,0)),""),"")</f>
        <v/>
      </c>
      <c r="G313" s="97"/>
      <c r="H313" s="82"/>
      <c r="I313" s="291" t="str">
        <f>IFERROR(IF(C313="Program",(IF(OR(F313="Days",F313="Caseload"),1,G313)*H313)/(IF(OR(F313="Days",F313="Caseload"),1,INDEX('3. Programs'!N:N,MATCH(D313,'3. Programs'!A:A,0)))*INDEX('3. Programs'!O:O,MATCH(D313,'3. Programs'!A:A,0))),""),0)</f>
        <v/>
      </c>
      <c r="J313" s="20" t="str">
        <f>IFERROR(IF($C313="Program",ROUNDDOWN(SUMIF('3. Programs'!$A:$A,$D313,'3. Programs'!Q:Q),2)*IFERROR(INDEX('3. Programs'!$O:$O,MATCH($D313,'3. Programs'!$A:$A,0)),0)*$I313,""),0)</f>
        <v/>
      </c>
      <c r="K313" s="15" t="str">
        <f>IFERROR(IF($C313="Program",ROUNDDOWN(SUMIF('3. Programs'!$A:$A,$D313,'3. Programs'!R:R),2)*IFERROR(INDEX('3. Programs'!$O:$O,MATCH($D313,'3. Programs'!$A:$A,0)),0)*$I313,""),0)</f>
        <v/>
      </c>
      <c r="L313" s="15" t="str">
        <f>IFERROR(IF($C313="Program",ROUNDDOWN(SUMIF('3. Programs'!$A:$A,$D313,'3. Programs'!S:S),2)*IFERROR(INDEX('3. Programs'!$O:$O,MATCH($D313,'3. Programs'!$A:$A,0)),0)*$I313,""),0)</f>
        <v/>
      </c>
      <c r="M313" s="17" t="str">
        <f t="shared" si="32"/>
        <v/>
      </c>
      <c r="N313" s="122"/>
      <c r="O313" s="123"/>
      <c r="P313" s="169"/>
      <c r="Q313" s="245"/>
      <c r="R313" s="124"/>
      <c r="S313" s="125"/>
      <c r="T313" s="125"/>
      <c r="U313" s="126"/>
      <c r="V313" s="19" t="str">
        <f t="shared" si="31"/>
        <v/>
      </c>
      <c r="W313" s="15" t="str">
        <f t="shared" si="27"/>
        <v/>
      </c>
      <c r="X313" s="16" t="str">
        <f t="shared" si="28"/>
        <v/>
      </c>
      <c r="Y313" s="16" t="str">
        <f t="shared" si="29"/>
        <v/>
      </c>
      <c r="Z313" s="16" t="str">
        <f t="shared" si="30"/>
        <v/>
      </c>
    </row>
    <row r="314" spans="1:26" x14ac:dyDescent="0.4">
      <c r="A314" s="140"/>
      <c r="B314" s="158" t="str">
        <f>IFERROR(VLOOKUP(A314,'1. Applicant Roster'!A:C,2,FALSE)&amp;", "&amp;LEFT(VLOOKUP(A314,'1. Applicant Roster'!A:C,3,FALSE),1)&amp;".","Enter valid WISEid")</f>
        <v>Enter valid WISEid</v>
      </c>
      <c r="C314" s="142"/>
      <c r="D314" s="143"/>
      <c r="E314" s="138" t="str">
        <f>IF(C314="Program",IFERROR(INDEX('3. Programs'!B:B,MATCH(D314,'3. Programs'!A:A,0)),"Enter valid program ID"),"")</f>
        <v/>
      </c>
      <c r="F314" s="289" t="str">
        <f>IF(C314="Program",IFERROR(INDEX('3. Programs'!L:L,MATCH(D314,'3. Programs'!A:A,0)),""),"")</f>
        <v/>
      </c>
      <c r="G314" s="97"/>
      <c r="H314" s="82"/>
      <c r="I314" s="291" t="str">
        <f>IFERROR(IF(C314="Program",(IF(OR(F314="Days",F314="Caseload"),1,G314)*H314)/(IF(OR(F314="Days",F314="Caseload"),1,INDEX('3. Programs'!N:N,MATCH(D314,'3. Programs'!A:A,0)))*INDEX('3. Programs'!O:O,MATCH(D314,'3. Programs'!A:A,0))),""),0)</f>
        <v/>
      </c>
      <c r="J314" s="20" t="str">
        <f>IFERROR(IF($C314="Program",ROUNDDOWN(SUMIF('3. Programs'!$A:$A,$D314,'3. Programs'!Q:Q),2)*IFERROR(INDEX('3. Programs'!$O:$O,MATCH($D314,'3. Programs'!$A:$A,0)),0)*$I314,""),0)</f>
        <v/>
      </c>
      <c r="K314" s="15" t="str">
        <f>IFERROR(IF($C314="Program",ROUNDDOWN(SUMIF('3. Programs'!$A:$A,$D314,'3. Programs'!R:R),2)*IFERROR(INDEX('3. Programs'!$O:$O,MATCH($D314,'3. Programs'!$A:$A,0)),0)*$I314,""),0)</f>
        <v/>
      </c>
      <c r="L314" s="15" t="str">
        <f>IFERROR(IF($C314="Program",ROUNDDOWN(SUMIF('3. Programs'!$A:$A,$D314,'3. Programs'!S:S),2)*IFERROR(INDEX('3. Programs'!$O:$O,MATCH($D314,'3. Programs'!$A:$A,0)),0)*$I314,""),0)</f>
        <v/>
      </c>
      <c r="M314" s="17" t="str">
        <f t="shared" si="32"/>
        <v/>
      </c>
      <c r="N314" s="122"/>
      <c r="O314" s="123"/>
      <c r="P314" s="169"/>
      <c r="Q314" s="245"/>
      <c r="R314" s="124"/>
      <c r="S314" s="125"/>
      <c r="T314" s="125"/>
      <c r="U314" s="126"/>
      <c r="V314" s="19" t="str">
        <f t="shared" si="31"/>
        <v/>
      </c>
      <c r="W314" s="15" t="str">
        <f t="shared" si="27"/>
        <v/>
      </c>
      <c r="X314" s="16" t="str">
        <f t="shared" si="28"/>
        <v/>
      </c>
      <c r="Y314" s="16" t="str">
        <f t="shared" si="29"/>
        <v/>
      </c>
      <c r="Z314" s="16" t="str">
        <f t="shared" si="30"/>
        <v/>
      </c>
    </row>
    <row r="315" spans="1:26" x14ac:dyDescent="0.4">
      <c r="A315" s="140"/>
      <c r="B315" s="158" t="str">
        <f>IFERROR(VLOOKUP(A315,'1. Applicant Roster'!A:C,2,FALSE)&amp;", "&amp;LEFT(VLOOKUP(A315,'1. Applicant Roster'!A:C,3,FALSE),1)&amp;".","Enter valid WISEid")</f>
        <v>Enter valid WISEid</v>
      </c>
      <c r="C315" s="142"/>
      <c r="D315" s="143"/>
      <c r="E315" s="138" t="str">
        <f>IF(C315="Program",IFERROR(INDEX('3. Programs'!B:B,MATCH(D315,'3. Programs'!A:A,0)),"Enter valid program ID"),"")</f>
        <v/>
      </c>
      <c r="F315" s="289" t="str">
        <f>IF(C315="Program",IFERROR(INDEX('3. Programs'!L:L,MATCH(D315,'3. Programs'!A:A,0)),""),"")</f>
        <v/>
      </c>
      <c r="G315" s="97"/>
      <c r="H315" s="82"/>
      <c r="I315" s="291" t="str">
        <f>IFERROR(IF(C315="Program",(IF(OR(F315="Days",F315="Caseload"),1,G315)*H315)/(IF(OR(F315="Days",F315="Caseload"),1,INDEX('3. Programs'!N:N,MATCH(D315,'3. Programs'!A:A,0)))*INDEX('3. Programs'!O:O,MATCH(D315,'3. Programs'!A:A,0))),""),0)</f>
        <v/>
      </c>
      <c r="J315" s="20" t="str">
        <f>IFERROR(IF($C315="Program",ROUNDDOWN(SUMIF('3. Programs'!$A:$A,$D315,'3. Programs'!Q:Q),2)*IFERROR(INDEX('3. Programs'!$O:$O,MATCH($D315,'3. Programs'!$A:$A,0)),0)*$I315,""),0)</f>
        <v/>
      </c>
      <c r="K315" s="15" t="str">
        <f>IFERROR(IF($C315="Program",ROUNDDOWN(SUMIF('3. Programs'!$A:$A,$D315,'3. Programs'!R:R),2)*IFERROR(INDEX('3. Programs'!$O:$O,MATCH($D315,'3. Programs'!$A:$A,0)),0)*$I315,""),0)</f>
        <v/>
      </c>
      <c r="L315" s="15" t="str">
        <f>IFERROR(IF($C315="Program",ROUNDDOWN(SUMIF('3. Programs'!$A:$A,$D315,'3. Programs'!S:S),2)*IFERROR(INDEX('3. Programs'!$O:$O,MATCH($D315,'3. Programs'!$A:$A,0)),0)*$I315,""),0)</f>
        <v/>
      </c>
      <c r="M315" s="17" t="str">
        <f t="shared" si="32"/>
        <v/>
      </c>
      <c r="N315" s="122"/>
      <c r="O315" s="123"/>
      <c r="P315" s="169"/>
      <c r="Q315" s="245"/>
      <c r="R315" s="124"/>
      <c r="S315" s="125"/>
      <c r="T315" s="125"/>
      <c r="U315" s="126"/>
      <c r="V315" s="19" t="str">
        <f t="shared" si="31"/>
        <v/>
      </c>
      <c r="W315" s="15" t="str">
        <f t="shared" si="27"/>
        <v/>
      </c>
      <c r="X315" s="16" t="str">
        <f t="shared" si="28"/>
        <v/>
      </c>
      <c r="Y315" s="16" t="str">
        <f t="shared" si="29"/>
        <v/>
      </c>
      <c r="Z315" s="16" t="str">
        <f t="shared" si="30"/>
        <v/>
      </c>
    </row>
    <row r="316" spans="1:26" x14ac:dyDescent="0.4">
      <c r="A316" s="140"/>
      <c r="B316" s="158" t="str">
        <f>IFERROR(VLOOKUP(A316,'1. Applicant Roster'!A:C,2,FALSE)&amp;", "&amp;LEFT(VLOOKUP(A316,'1. Applicant Roster'!A:C,3,FALSE),1)&amp;".","Enter valid WISEid")</f>
        <v>Enter valid WISEid</v>
      </c>
      <c r="C316" s="142"/>
      <c r="D316" s="143"/>
      <c r="E316" s="138" t="str">
        <f>IF(C316="Program",IFERROR(INDEX('3. Programs'!B:B,MATCH(D316,'3. Programs'!A:A,0)),"Enter valid program ID"),"")</f>
        <v/>
      </c>
      <c r="F316" s="289" t="str">
        <f>IF(C316="Program",IFERROR(INDEX('3. Programs'!L:L,MATCH(D316,'3. Programs'!A:A,0)),""),"")</f>
        <v/>
      </c>
      <c r="G316" s="97"/>
      <c r="H316" s="82"/>
      <c r="I316" s="291" t="str">
        <f>IFERROR(IF(C316="Program",(IF(OR(F316="Days",F316="Caseload"),1,G316)*H316)/(IF(OR(F316="Days",F316="Caseload"),1,INDEX('3. Programs'!N:N,MATCH(D316,'3. Programs'!A:A,0)))*INDEX('3. Programs'!O:O,MATCH(D316,'3. Programs'!A:A,0))),""),0)</f>
        <v/>
      </c>
      <c r="J316" s="20" t="str">
        <f>IFERROR(IF($C316="Program",ROUNDDOWN(SUMIF('3. Programs'!$A:$A,$D316,'3. Programs'!Q:Q),2)*IFERROR(INDEX('3. Programs'!$O:$O,MATCH($D316,'3. Programs'!$A:$A,0)),0)*$I316,""),0)</f>
        <v/>
      </c>
      <c r="K316" s="15" t="str">
        <f>IFERROR(IF($C316="Program",ROUNDDOWN(SUMIF('3. Programs'!$A:$A,$D316,'3. Programs'!R:R),2)*IFERROR(INDEX('3. Programs'!$O:$O,MATCH($D316,'3. Programs'!$A:$A,0)),0)*$I316,""),0)</f>
        <v/>
      </c>
      <c r="L316" s="15" t="str">
        <f>IFERROR(IF($C316="Program",ROUNDDOWN(SUMIF('3. Programs'!$A:$A,$D316,'3. Programs'!S:S),2)*IFERROR(INDEX('3. Programs'!$O:$O,MATCH($D316,'3. Programs'!$A:$A,0)),0)*$I316,""),0)</f>
        <v/>
      </c>
      <c r="M316" s="17" t="str">
        <f t="shared" si="32"/>
        <v/>
      </c>
      <c r="N316" s="122"/>
      <c r="O316" s="123"/>
      <c r="P316" s="169"/>
      <c r="Q316" s="245"/>
      <c r="R316" s="124"/>
      <c r="S316" s="125"/>
      <c r="T316" s="125"/>
      <c r="U316" s="126"/>
      <c r="V316" s="19" t="str">
        <f t="shared" si="31"/>
        <v/>
      </c>
      <c r="W316" s="15" t="str">
        <f t="shared" si="27"/>
        <v/>
      </c>
      <c r="X316" s="16" t="str">
        <f t="shared" si="28"/>
        <v/>
      </c>
      <c r="Y316" s="16" t="str">
        <f t="shared" si="29"/>
        <v/>
      </c>
      <c r="Z316" s="16" t="str">
        <f t="shared" si="30"/>
        <v/>
      </c>
    </row>
    <row r="317" spans="1:26" x14ac:dyDescent="0.4">
      <c r="A317" s="140"/>
      <c r="B317" s="158" t="str">
        <f>IFERROR(VLOOKUP(A317,'1. Applicant Roster'!A:C,2,FALSE)&amp;", "&amp;LEFT(VLOOKUP(A317,'1. Applicant Roster'!A:C,3,FALSE),1)&amp;".","Enter valid WISEid")</f>
        <v>Enter valid WISEid</v>
      </c>
      <c r="C317" s="142"/>
      <c r="D317" s="143"/>
      <c r="E317" s="138" t="str">
        <f>IF(C317="Program",IFERROR(INDEX('3. Programs'!B:B,MATCH(D317,'3. Programs'!A:A,0)),"Enter valid program ID"),"")</f>
        <v/>
      </c>
      <c r="F317" s="289" t="str">
        <f>IF(C317="Program",IFERROR(INDEX('3. Programs'!L:L,MATCH(D317,'3. Programs'!A:A,0)),""),"")</f>
        <v/>
      </c>
      <c r="G317" s="97"/>
      <c r="H317" s="82"/>
      <c r="I317" s="291" t="str">
        <f>IFERROR(IF(C317="Program",(IF(OR(F317="Days",F317="Caseload"),1,G317)*H317)/(IF(OR(F317="Days",F317="Caseload"),1,INDEX('3. Programs'!N:N,MATCH(D317,'3. Programs'!A:A,0)))*INDEX('3. Programs'!O:O,MATCH(D317,'3. Programs'!A:A,0))),""),0)</f>
        <v/>
      </c>
      <c r="J317" s="20" t="str">
        <f>IFERROR(IF($C317="Program",ROUNDDOWN(SUMIF('3. Programs'!$A:$A,$D317,'3. Programs'!Q:Q),2)*IFERROR(INDEX('3. Programs'!$O:$O,MATCH($D317,'3. Programs'!$A:$A,0)),0)*$I317,""),0)</f>
        <v/>
      </c>
      <c r="K317" s="15" t="str">
        <f>IFERROR(IF($C317="Program",ROUNDDOWN(SUMIF('3. Programs'!$A:$A,$D317,'3. Programs'!R:R),2)*IFERROR(INDEX('3. Programs'!$O:$O,MATCH($D317,'3. Programs'!$A:$A,0)),0)*$I317,""),0)</f>
        <v/>
      </c>
      <c r="L317" s="15" t="str">
        <f>IFERROR(IF($C317="Program",ROUNDDOWN(SUMIF('3. Programs'!$A:$A,$D317,'3. Programs'!S:S),2)*IFERROR(INDEX('3. Programs'!$O:$O,MATCH($D317,'3. Programs'!$A:$A,0)),0)*$I317,""),0)</f>
        <v/>
      </c>
      <c r="M317" s="17" t="str">
        <f t="shared" si="32"/>
        <v/>
      </c>
      <c r="N317" s="122"/>
      <c r="O317" s="123"/>
      <c r="P317" s="169"/>
      <c r="Q317" s="245"/>
      <c r="R317" s="124"/>
      <c r="S317" s="125"/>
      <c r="T317" s="125"/>
      <c r="U317" s="126"/>
      <c r="V317" s="19" t="str">
        <f t="shared" si="31"/>
        <v/>
      </c>
      <c r="W317" s="15" t="str">
        <f t="shared" si="27"/>
        <v/>
      </c>
      <c r="X317" s="16" t="str">
        <f t="shared" si="28"/>
        <v/>
      </c>
      <c r="Y317" s="16" t="str">
        <f t="shared" si="29"/>
        <v/>
      </c>
      <c r="Z317" s="16" t="str">
        <f t="shared" si="30"/>
        <v/>
      </c>
    </row>
    <row r="318" spans="1:26" x14ac:dyDescent="0.4">
      <c r="A318" s="140"/>
      <c r="B318" s="158" t="str">
        <f>IFERROR(VLOOKUP(A318,'1. Applicant Roster'!A:C,2,FALSE)&amp;", "&amp;LEFT(VLOOKUP(A318,'1. Applicant Roster'!A:C,3,FALSE),1)&amp;".","Enter valid WISEid")</f>
        <v>Enter valid WISEid</v>
      </c>
      <c r="C318" s="142"/>
      <c r="D318" s="143"/>
      <c r="E318" s="138" t="str">
        <f>IF(C318="Program",IFERROR(INDEX('3. Programs'!B:B,MATCH(D318,'3. Programs'!A:A,0)),"Enter valid program ID"),"")</f>
        <v/>
      </c>
      <c r="F318" s="289" t="str">
        <f>IF(C318="Program",IFERROR(INDEX('3. Programs'!L:L,MATCH(D318,'3. Programs'!A:A,0)),""),"")</f>
        <v/>
      </c>
      <c r="G318" s="97"/>
      <c r="H318" s="82"/>
      <c r="I318" s="291" t="str">
        <f>IFERROR(IF(C318="Program",(IF(OR(F318="Days",F318="Caseload"),1,G318)*H318)/(IF(OR(F318="Days",F318="Caseload"),1,INDEX('3. Programs'!N:N,MATCH(D318,'3. Programs'!A:A,0)))*INDEX('3. Programs'!O:O,MATCH(D318,'3. Programs'!A:A,0))),""),0)</f>
        <v/>
      </c>
      <c r="J318" s="20" t="str">
        <f>IFERROR(IF($C318="Program",ROUNDDOWN(SUMIF('3. Programs'!$A:$A,$D318,'3. Programs'!Q:Q),2)*IFERROR(INDEX('3. Programs'!$O:$O,MATCH($D318,'3. Programs'!$A:$A,0)),0)*$I318,""),0)</f>
        <v/>
      </c>
      <c r="K318" s="15" t="str">
        <f>IFERROR(IF($C318="Program",ROUNDDOWN(SUMIF('3. Programs'!$A:$A,$D318,'3. Programs'!R:R),2)*IFERROR(INDEX('3. Programs'!$O:$O,MATCH($D318,'3. Programs'!$A:$A,0)),0)*$I318,""),0)</f>
        <v/>
      </c>
      <c r="L318" s="15" t="str">
        <f>IFERROR(IF($C318="Program",ROUNDDOWN(SUMIF('3. Programs'!$A:$A,$D318,'3. Programs'!S:S),2)*IFERROR(INDEX('3. Programs'!$O:$O,MATCH($D318,'3. Programs'!$A:$A,0)),0)*$I318,""),0)</f>
        <v/>
      </c>
      <c r="M318" s="17" t="str">
        <f t="shared" si="32"/>
        <v/>
      </c>
      <c r="N318" s="122"/>
      <c r="O318" s="123"/>
      <c r="P318" s="169"/>
      <c r="Q318" s="245"/>
      <c r="R318" s="124"/>
      <c r="S318" s="125"/>
      <c r="T318" s="125"/>
      <c r="U318" s="126"/>
      <c r="V318" s="19" t="str">
        <f t="shared" si="31"/>
        <v/>
      </c>
      <c r="W318" s="15" t="str">
        <f t="shared" si="27"/>
        <v/>
      </c>
      <c r="X318" s="16" t="str">
        <f t="shared" si="28"/>
        <v/>
      </c>
      <c r="Y318" s="16" t="str">
        <f t="shared" si="29"/>
        <v/>
      </c>
      <c r="Z318" s="16" t="str">
        <f t="shared" si="30"/>
        <v/>
      </c>
    </row>
    <row r="319" spans="1:26" x14ac:dyDescent="0.4">
      <c r="A319" s="140"/>
      <c r="B319" s="158" t="str">
        <f>IFERROR(VLOOKUP(A319,'1. Applicant Roster'!A:C,2,FALSE)&amp;", "&amp;LEFT(VLOOKUP(A319,'1. Applicant Roster'!A:C,3,FALSE),1)&amp;".","Enter valid WISEid")</f>
        <v>Enter valid WISEid</v>
      </c>
      <c r="C319" s="142"/>
      <c r="D319" s="143"/>
      <c r="E319" s="138" t="str">
        <f>IF(C319="Program",IFERROR(INDEX('3. Programs'!B:B,MATCH(D319,'3. Programs'!A:A,0)),"Enter valid program ID"),"")</f>
        <v/>
      </c>
      <c r="F319" s="289" t="str">
        <f>IF(C319="Program",IFERROR(INDEX('3. Programs'!L:L,MATCH(D319,'3. Programs'!A:A,0)),""),"")</f>
        <v/>
      </c>
      <c r="G319" s="97"/>
      <c r="H319" s="82"/>
      <c r="I319" s="291" t="str">
        <f>IFERROR(IF(C319="Program",(IF(OR(F319="Days",F319="Caseload"),1,G319)*H319)/(IF(OR(F319="Days",F319="Caseload"),1,INDEX('3. Programs'!N:N,MATCH(D319,'3. Programs'!A:A,0)))*INDEX('3. Programs'!O:O,MATCH(D319,'3. Programs'!A:A,0))),""),0)</f>
        <v/>
      </c>
      <c r="J319" s="20" t="str">
        <f>IFERROR(IF($C319="Program",ROUNDDOWN(SUMIF('3. Programs'!$A:$A,$D319,'3. Programs'!Q:Q),2)*IFERROR(INDEX('3. Programs'!$O:$O,MATCH($D319,'3. Programs'!$A:$A,0)),0)*$I319,""),0)</f>
        <v/>
      </c>
      <c r="K319" s="15" t="str">
        <f>IFERROR(IF($C319="Program",ROUNDDOWN(SUMIF('3. Programs'!$A:$A,$D319,'3. Programs'!R:R),2)*IFERROR(INDEX('3. Programs'!$O:$O,MATCH($D319,'3. Programs'!$A:$A,0)),0)*$I319,""),0)</f>
        <v/>
      </c>
      <c r="L319" s="15" t="str">
        <f>IFERROR(IF($C319="Program",ROUNDDOWN(SUMIF('3. Programs'!$A:$A,$D319,'3. Programs'!S:S),2)*IFERROR(INDEX('3. Programs'!$O:$O,MATCH($D319,'3. Programs'!$A:$A,0)),0)*$I319,""),0)</f>
        <v/>
      </c>
      <c r="M319" s="17" t="str">
        <f t="shared" si="32"/>
        <v/>
      </c>
      <c r="N319" s="122"/>
      <c r="O319" s="123"/>
      <c r="P319" s="169"/>
      <c r="Q319" s="245"/>
      <c r="R319" s="124"/>
      <c r="S319" s="125"/>
      <c r="T319" s="125"/>
      <c r="U319" s="126"/>
      <c r="V319" s="19" t="str">
        <f t="shared" si="31"/>
        <v/>
      </c>
      <c r="W319" s="15" t="str">
        <f t="shared" si="27"/>
        <v/>
      </c>
      <c r="X319" s="16" t="str">
        <f t="shared" si="28"/>
        <v/>
      </c>
      <c r="Y319" s="16" t="str">
        <f t="shared" si="29"/>
        <v/>
      </c>
      <c r="Z319" s="16" t="str">
        <f t="shared" si="30"/>
        <v/>
      </c>
    </row>
    <row r="320" spans="1:26" x14ac:dyDescent="0.4">
      <c r="A320" s="140"/>
      <c r="B320" s="158" t="str">
        <f>IFERROR(VLOOKUP(A320,'1. Applicant Roster'!A:C,2,FALSE)&amp;", "&amp;LEFT(VLOOKUP(A320,'1. Applicant Roster'!A:C,3,FALSE),1)&amp;".","Enter valid WISEid")</f>
        <v>Enter valid WISEid</v>
      </c>
      <c r="C320" s="142"/>
      <c r="D320" s="143"/>
      <c r="E320" s="138" t="str">
        <f>IF(C320="Program",IFERROR(INDEX('3. Programs'!B:B,MATCH(D320,'3. Programs'!A:A,0)),"Enter valid program ID"),"")</f>
        <v/>
      </c>
      <c r="F320" s="289" t="str">
        <f>IF(C320="Program",IFERROR(INDEX('3. Programs'!L:L,MATCH(D320,'3. Programs'!A:A,0)),""),"")</f>
        <v/>
      </c>
      <c r="G320" s="97"/>
      <c r="H320" s="82"/>
      <c r="I320" s="291" t="str">
        <f>IFERROR(IF(C320="Program",(IF(OR(F320="Days",F320="Caseload"),1,G320)*H320)/(IF(OR(F320="Days",F320="Caseload"),1,INDEX('3. Programs'!N:N,MATCH(D320,'3. Programs'!A:A,0)))*INDEX('3. Programs'!O:O,MATCH(D320,'3. Programs'!A:A,0))),""),0)</f>
        <v/>
      </c>
      <c r="J320" s="20" t="str">
        <f>IFERROR(IF($C320="Program",ROUNDDOWN(SUMIF('3. Programs'!$A:$A,$D320,'3. Programs'!Q:Q),2)*IFERROR(INDEX('3. Programs'!$O:$O,MATCH($D320,'3. Programs'!$A:$A,0)),0)*$I320,""),0)</f>
        <v/>
      </c>
      <c r="K320" s="15" t="str">
        <f>IFERROR(IF($C320="Program",ROUNDDOWN(SUMIF('3. Programs'!$A:$A,$D320,'3. Programs'!R:R),2)*IFERROR(INDEX('3. Programs'!$O:$O,MATCH($D320,'3. Programs'!$A:$A,0)),0)*$I320,""),0)</f>
        <v/>
      </c>
      <c r="L320" s="15" t="str">
        <f>IFERROR(IF($C320="Program",ROUNDDOWN(SUMIF('3. Programs'!$A:$A,$D320,'3. Programs'!S:S),2)*IFERROR(INDEX('3. Programs'!$O:$O,MATCH($D320,'3. Programs'!$A:$A,0)),0)*$I320,""),0)</f>
        <v/>
      </c>
      <c r="M320" s="17" t="str">
        <f t="shared" si="32"/>
        <v/>
      </c>
      <c r="N320" s="122"/>
      <c r="O320" s="123"/>
      <c r="P320" s="169"/>
      <c r="Q320" s="245"/>
      <c r="R320" s="124"/>
      <c r="S320" s="125"/>
      <c r="T320" s="125"/>
      <c r="U320" s="126"/>
      <c r="V320" s="19" t="str">
        <f t="shared" si="31"/>
        <v/>
      </c>
      <c r="W320" s="15" t="str">
        <f t="shared" si="27"/>
        <v/>
      </c>
      <c r="X320" s="16" t="str">
        <f t="shared" si="28"/>
        <v/>
      </c>
      <c r="Y320" s="16" t="str">
        <f t="shared" si="29"/>
        <v/>
      </c>
      <c r="Z320" s="16" t="str">
        <f t="shared" si="30"/>
        <v/>
      </c>
    </row>
    <row r="321" spans="1:26" x14ac:dyDescent="0.4">
      <c r="A321" s="140"/>
      <c r="B321" s="158" t="str">
        <f>IFERROR(VLOOKUP(A321,'1. Applicant Roster'!A:C,2,FALSE)&amp;", "&amp;LEFT(VLOOKUP(A321,'1. Applicant Roster'!A:C,3,FALSE),1)&amp;".","Enter valid WISEid")</f>
        <v>Enter valid WISEid</v>
      </c>
      <c r="C321" s="142"/>
      <c r="D321" s="143"/>
      <c r="E321" s="138" t="str">
        <f>IF(C321="Program",IFERROR(INDEX('3. Programs'!B:B,MATCH(D321,'3. Programs'!A:A,0)),"Enter valid program ID"),"")</f>
        <v/>
      </c>
      <c r="F321" s="289" t="str">
        <f>IF(C321="Program",IFERROR(INDEX('3. Programs'!L:L,MATCH(D321,'3. Programs'!A:A,0)),""),"")</f>
        <v/>
      </c>
      <c r="G321" s="97"/>
      <c r="H321" s="82"/>
      <c r="I321" s="291" t="str">
        <f>IFERROR(IF(C321="Program",(IF(OR(F321="Days",F321="Caseload"),1,G321)*H321)/(IF(OR(F321="Days",F321="Caseload"),1,INDEX('3. Programs'!N:N,MATCH(D321,'3. Programs'!A:A,0)))*INDEX('3. Programs'!O:O,MATCH(D321,'3. Programs'!A:A,0))),""),0)</f>
        <v/>
      </c>
      <c r="J321" s="20" t="str">
        <f>IFERROR(IF($C321="Program",ROUNDDOWN(SUMIF('3. Programs'!$A:$A,$D321,'3. Programs'!Q:Q),2)*IFERROR(INDEX('3. Programs'!$O:$O,MATCH($D321,'3. Programs'!$A:$A,0)),0)*$I321,""),0)</f>
        <v/>
      </c>
      <c r="K321" s="15" t="str">
        <f>IFERROR(IF($C321="Program",ROUNDDOWN(SUMIF('3. Programs'!$A:$A,$D321,'3. Programs'!R:R),2)*IFERROR(INDEX('3. Programs'!$O:$O,MATCH($D321,'3. Programs'!$A:$A,0)),0)*$I321,""),0)</f>
        <v/>
      </c>
      <c r="L321" s="15" t="str">
        <f>IFERROR(IF($C321="Program",ROUNDDOWN(SUMIF('3. Programs'!$A:$A,$D321,'3. Programs'!S:S),2)*IFERROR(INDEX('3. Programs'!$O:$O,MATCH($D321,'3. Programs'!$A:$A,0)),0)*$I321,""),0)</f>
        <v/>
      </c>
      <c r="M321" s="17" t="str">
        <f t="shared" si="32"/>
        <v/>
      </c>
      <c r="N321" s="122"/>
      <c r="O321" s="123"/>
      <c r="P321" s="169"/>
      <c r="Q321" s="245"/>
      <c r="R321" s="124"/>
      <c r="S321" s="125"/>
      <c r="T321" s="125"/>
      <c r="U321" s="126"/>
      <c r="V321" s="19" t="str">
        <f t="shared" si="31"/>
        <v/>
      </c>
      <c r="W321" s="15" t="str">
        <f t="shared" si="27"/>
        <v/>
      </c>
      <c r="X321" s="16" t="str">
        <f t="shared" si="28"/>
        <v/>
      </c>
      <c r="Y321" s="16" t="str">
        <f t="shared" si="29"/>
        <v/>
      </c>
      <c r="Z321" s="16" t="str">
        <f t="shared" si="30"/>
        <v/>
      </c>
    </row>
    <row r="322" spans="1:26" x14ac:dyDescent="0.4">
      <c r="A322" s="140"/>
      <c r="B322" s="158" t="str">
        <f>IFERROR(VLOOKUP(A322,'1. Applicant Roster'!A:C,2,FALSE)&amp;", "&amp;LEFT(VLOOKUP(A322,'1. Applicant Roster'!A:C,3,FALSE),1)&amp;".","Enter valid WISEid")</f>
        <v>Enter valid WISEid</v>
      </c>
      <c r="C322" s="142"/>
      <c r="D322" s="143"/>
      <c r="E322" s="138" t="str">
        <f>IF(C322="Program",IFERROR(INDEX('3. Programs'!B:B,MATCH(D322,'3. Programs'!A:A,0)),"Enter valid program ID"),"")</f>
        <v/>
      </c>
      <c r="F322" s="289" t="str">
        <f>IF(C322="Program",IFERROR(INDEX('3. Programs'!L:L,MATCH(D322,'3. Programs'!A:A,0)),""),"")</f>
        <v/>
      </c>
      <c r="G322" s="97"/>
      <c r="H322" s="82"/>
      <c r="I322" s="291" t="str">
        <f>IFERROR(IF(C322="Program",(IF(OR(F322="Days",F322="Caseload"),1,G322)*H322)/(IF(OR(F322="Days",F322="Caseload"),1,INDEX('3. Programs'!N:N,MATCH(D322,'3. Programs'!A:A,0)))*INDEX('3. Programs'!O:O,MATCH(D322,'3. Programs'!A:A,0))),""),0)</f>
        <v/>
      </c>
      <c r="J322" s="20" t="str">
        <f>IFERROR(IF($C322="Program",ROUNDDOWN(SUMIF('3. Programs'!$A:$A,$D322,'3. Programs'!Q:Q),2)*IFERROR(INDEX('3. Programs'!$O:$O,MATCH($D322,'3. Programs'!$A:$A,0)),0)*$I322,""),0)</f>
        <v/>
      </c>
      <c r="K322" s="15" t="str">
        <f>IFERROR(IF($C322="Program",ROUNDDOWN(SUMIF('3. Programs'!$A:$A,$D322,'3. Programs'!R:R),2)*IFERROR(INDEX('3. Programs'!$O:$O,MATCH($D322,'3. Programs'!$A:$A,0)),0)*$I322,""),0)</f>
        <v/>
      </c>
      <c r="L322" s="15" t="str">
        <f>IFERROR(IF($C322="Program",ROUNDDOWN(SUMIF('3. Programs'!$A:$A,$D322,'3. Programs'!S:S),2)*IFERROR(INDEX('3. Programs'!$O:$O,MATCH($D322,'3. Programs'!$A:$A,0)),0)*$I322,""),0)</f>
        <v/>
      </c>
      <c r="M322" s="17" t="str">
        <f t="shared" si="32"/>
        <v/>
      </c>
      <c r="N322" s="122"/>
      <c r="O322" s="123"/>
      <c r="P322" s="169"/>
      <c r="Q322" s="245"/>
      <c r="R322" s="124"/>
      <c r="S322" s="125"/>
      <c r="T322" s="125"/>
      <c r="U322" s="126"/>
      <c r="V322" s="19" t="str">
        <f t="shared" si="31"/>
        <v/>
      </c>
      <c r="W322" s="15" t="str">
        <f t="shared" si="27"/>
        <v/>
      </c>
      <c r="X322" s="16" t="str">
        <f t="shared" si="28"/>
        <v/>
      </c>
      <c r="Y322" s="16" t="str">
        <f t="shared" si="29"/>
        <v/>
      </c>
      <c r="Z322" s="16" t="str">
        <f t="shared" si="30"/>
        <v/>
      </c>
    </row>
    <row r="323" spans="1:26" x14ac:dyDescent="0.4">
      <c r="A323" s="140"/>
      <c r="B323" s="158" t="str">
        <f>IFERROR(VLOOKUP(A323,'1. Applicant Roster'!A:C,2,FALSE)&amp;", "&amp;LEFT(VLOOKUP(A323,'1. Applicant Roster'!A:C,3,FALSE),1)&amp;".","Enter valid WISEid")</f>
        <v>Enter valid WISEid</v>
      </c>
      <c r="C323" s="142"/>
      <c r="D323" s="143"/>
      <c r="E323" s="138" t="str">
        <f>IF(C323="Program",IFERROR(INDEX('3. Programs'!B:B,MATCH(D323,'3. Programs'!A:A,0)),"Enter valid program ID"),"")</f>
        <v/>
      </c>
      <c r="F323" s="289" t="str">
        <f>IF(C323="Program",IFERROR(INDEX('3. Programs'!L:L,MATCH(D323,'3. Programs'!A:A,0)),""),"")</f>
        <v/>
      </c>
      <c r="G323" s="97"/>
      <c r="H323" s="82"/>
      <c r="I323" s="291" t="str">
        <f>IFERROR(IF(C323="Program",(IF(OR(F323="Days",F323="Caseload"),1,G323)*H323)/(IF(OR(F323="Days",F323="Caseload"),1,INDEX('3. Programs'!N:N,MATCH(D323,'3. Programs'!A:A,0)))*INDEX('3. Programs'!O:O,MATCH(D323,'3. Programs'!A:A,0))),""),0)</f>
        <v/>
      </c>
      <c r="J323" s="20" t="str">
        <f>IFERROR(IF($C323="Program",ROUNDDOWN(SUMIF('3. Programs'!$A:$A,$D323,'3. Programs'!Q:Q),2)*IFERROR(INDEX('3. Programs'!$O:$O,MATCH($D323,'3. Programs'!$A:$A,0)),0)*$I323,""),0)</f>
        <v/>
      </c>
      <c r="K323" s="15" t="str">
        <f>IFERROR(IF($C323="Program",ROUNDDOWN(SUMIF('3. Programs'!$A:$A,$D323,'3. Programs'!R:R),2)*IFERROR(INDEX('3. Programs'!$O:$O,MATCH($D323,'3. Programs'!$A:$A,0)),0)*$I323,""),0)</f>
        <v/>
      </c>
      <c r="L323" s="15" t="str">
        <f>IFERROR(IF($C323="Program",ROUNDDOWN(SUMIF('3. Programs'!$A:$A,$D323,'3. Programs'!S:S),2)*IFERROR(INDEX('3. Programs'!$O:$O,MATCH($D323,'3. Programs'!$A:$A,0)),0)*$I323,""),0)</f>
        <v/>
      </c>
      <c r="M323" s="17" t="str">
        <f t="shared" si="32"/>
        <v/>
      </c>
      <c r="N323" s="122"/>
      <c r="O323" s="123"/>
      <c r="P323" s="169"/>
      <c r="Q323" s="245"/>
      <c r="R323" s="124"/>
      <c r="S323" s="125"/>
      <c r="T323" s="125"/>
      <c r="U323" s="126"/>
      <c r="V323" s="19" t="str">
        <f t="shared" si="31"/>
        <v/>
      </c>
      <c r="W323" s="15" t="str">
        <f t="shared" si="27"/>
        <v/>
      </c>
      <c r="X323" s="16" t="str">
        <f t="shared" si="28"/>
        <v/>
      </c>
      <c r="Y323" s="16" t="str">
        <f t="shared" si="29"/>
        <v/>
      </c>
      <c r="Z323" s="16" t="str">
        <f t="shared" si="30"/>
        <v/>
      </c>
    </row>
    <row r="324" spans="1:26" x14ac:dyDescent="0.4">
      <c r="A324" s="140"/>
      <c r="B324" s="158" t="str">
        <f>IFERROR(VLOOKUP(A324,'1. Applicant Roster'!A:C,2,FALSE)&amp;", "&amp;LEFT(VLOOKUP(A324,'1. Applicant Roster'!A:C,3,FALSE),1)&amp;".","Enter valid WISEid")</f>
        <v>Enter valid WISEid</v>
      </c>
      <c r="C324" s="142"/>
      <c r="D324" s="143"/>
      <c r="E324" s="138" t="str">
        <f>IF(C324="Program",IFERROR(INDEX('3. Programs'!B:B,MATCH(D324,'3. Programs'!A:A,0)),"Enter valid program ID"),"")</f>
        <v/>
      </c>
      <c r="F324" s="289" t="str">
        <f>IF(C324="Program",IFERROR(INDEX('3. Programs'!L:L,MATCH(D324,'3. Programs'!A:A,0)),""),"")</f>
        <v/>
      </c>
      <c r="G324" s="97"/>
      <c r="H324" s="82"/>
      <c r="I324" s="291" t="str">
        <f>IFERROR(IF(C324="Program",(IF(OR(F324="Days",F324="Caseload"),1,G324)*H324)/(IF(OR(F324="Days",F324="Caseload"),1,INDEX('3. Programs'!N:N,MATCH(D324,'3. Programs'!A:A,0)))*INDEX('3. Programs'!O:O,MATCH(D324,'3. Programs'!A:A,0))),""),0)</f>
        <v/>
      </c>
      <c r="J324" s="20" t="str">
        <f>IFERROR(IF($C324="Program",ROUNDDOWN(SUMIF('3. Programs'!$A:$A,$D324,'3. Programs'!Q:Q),2)*IFERROR(INDEX('3. Programs'!$O:$O,MATCH($D324,'3. Programs'!$A:$A,0)),0)*$I324,""),0)</f>
        <v/>
      </c>
      <c r="K324" s="15" t="str">
        <f>IFERROR(IF($C324="Program",ROUNDDOWN(SUMIF('3. Programs'!$A:$A,$D324,'3. Programs'!R:R),2)*IFERROR(INDEX('3. Programs'!$O:$O,MATCH($D324,'3. Programs'!$A:$A,0)),0)*$I324,""),0)</f>
        <v/>
      </c>
      <c r="L324" s="15" t="str">
        <f>IFERROR(IF($C324="Program",ROUNDDOWN(SUMIF('3. Programs'!$A:$A,$D324,'3. Programs'!S:S),2)*IFERROR(INDEX('3. Programs'!$O:$O,MATCH($D324,'3. Programs'!$A:$A,0)),0)*$I324,""),0)</f>
        <v/>
      </c>
      <c r="M324" s="17" t="str">
        <f t="shared" si="32"/>
        <v/>
      </c>
      <c r="N324" s="122"/>
      <c r="O324" s="123"/>
      <c r="P324" s="169"/>
      <c r="Q324" s="245"/>
      <c r="R324" s="124"/>
      <c r="S324" s="125"/>
      <c r="T324" s="125"/>
      <c r="U324" s="126"/>
      <c r="V324" s="19" t="str">
        <f t="shared" si="31"/>
        <v/>
      </c>
      <c r="W324" s="15" t="str">
        <f t="shared" si="27"/>
        <v/>
      </c>
      <c r="X324" s="16" t="str">
        <f t="shared" si="28"/>
        <v/>
      </c>
      <c r="Y324" s="16" t="str">
        <f t="shared" si="29"/>
        <v/>
      </c>
      <c r="Z324" s="16" t="str">
        <f t="shared" si="30"/>
        <v/>
      </c>
    </row>
    <row r="325" spans="1:26" x14ac:dyDescent="0.4">
      <c r="A325" s="140"/>
      <c r="B325" s="158" t="str">
        <f>IFERROR(VLOOKUP(A325,'1. Applicant Roster'!A:C,2,FALSE)&amp;", "&amp;LEFT(VLOOKUP(A325,'1. Applicant Roster'!A:C,3,FALSE),1)&amp;".","Enter valid WISEid")</f>
        <v>Enter valid WISEid</v>
      </c>
      <c r="C325" s="142"/>
      <c r="D325" s="143"/>
      <c r="E325" s="138" t="str">
        <f>IF(C325="Program",IFERROR(INDEX('3. Programs'!B:B,MATCH(D325,'3. Programs'!A:A,0)),"Enter valid program ID"),"")</f>
        <v/>
      </c>
      <c r="F325" s="289" t="str">
        <f>IF(C325="Program",IFERROR(INDEX('3. Programs'!L:L,MATCH(D325,'3. Programs'!A:A,0)),""),"")</f>
        <v/>
      </c>
      <c r="G325" s="97"/>
      <c r="H325" s="82"/>
      <c r="I325" s="291" t="str">
        <f>IFERROR(IF(C325="Program",(IF(OR(F325="Days",F325="Caseload"),1,G325)*H325)/(IF(OR(F325="Days",F325="Caseload"),1,INDEX('3. Programs'!N:N,MATCH(D325,'3. Programs'!A:A,0)))*INDEX('3. Programs'!O:O,MATCH(D325,'3. Programs'!A:A,0))),""),0)</f>
        <v/>
      </c>
      <c r="J325" s="20" t="str">
        <f>IFERROR(IF($C325="Program",ROUNDDOWN(SUMIF('3. Programs'!$A:$A,$D325,'3. Programs'!Q:Q),2)*IFERROR(INDEX('3. Programs'!$O:$O,MATCH($D325,'3. Programs'!$A:$A,0)),0)*$I325,""),0)</f>
        <v/>
      </c>
      <c r="K325" s="15" t="str">
        <f>IFERROR(IF($C325="Program",ROUNDDOWN(SUMIF('3. Programs'!$A:$A,$D325,'3. Programs'!R:R),2)*IFERROR(INDEX('3. Programs'!$O:$O,MATCH($D325,'3. Programs'!$A:$A,0)),0)*$I325,""),0)</f>
        <v/>
      </c>
      <c r="L325" s="15" t="str">
        <f>IFERROR(IF($C325="Program",ROUNDDOWN(SUMIF('3. Programs'!$A:$A,$D325,'3. Programs'!S:S),2)*IFERROR(INDEX('3. Programs'!$O:$O,MATCH($D325,'3. Programs'!$A:$A,0)),0)*$I325,""),0)</f>
        <v/>
      </c>
      <c r="M325" s="17" t="str">
        <f t="shared" si="32"/>
        <v/>
      </c>
      <c r="N325" s="122"/>
      <c r="O325" s="123"/>
      <c r="P325" s="169"/>
      <c r="Q325" s="245"/>
      <c r="R325" s="124"/>
      <c r="S325" s="125"/>
      <c r="T325" s="125"/>
      <c r="U325" s="126"/>
      <c r="V325" s="19" t="str">
        <f t="shared" si="31"/>
        <v/>
      </c>
      <c r="W325" s="15" t="str">
        <f t="shared" si="27"/>
        <v/>
      </c>
      <c r="X325" s="16" t="str">
        <f t="shared" si="28"/>
        <v/>
      </c>
      <c r="Y325" s="16" t="str">
        <f t="shared" si="29"/>
        <v/>
      </c>
      <c r="Z325" s="16" t="str">
        <f t="shared" si="30"/>
        <v/>
      </c>
    </row>
    <row r="326" spans="1:26" x14ac:dyDescent="0.4">
      <c r="A326" s="140"/>
      <c r="B326" s="158" t="str">
        <f>IFERROR(VLOOKUP(A326,'1. Applicant Roster'!A:C,2,FALSE)&amp;", "&amp;LEFT(VLOOKUP(A326,'1. Applicant Roster'!A:C,3,FALSE),1)&amp;".","Enter valid WISEid")</f>
        <v>Enter valid WISEid</v>
      </c>
      <c r="C326" s="142"/>
      <c r="D326" s="143"/>
      <c r="E326" s="138" t="str">
        <f>IF(C326="Program",IFERROR(INDEX('3. Programs'!B:B,MATCH(D326,'3. Programs'!A:A,0)),"Enter valid program ID"),"")</f>
        <v/>
      </c>
      <c r="F326" s="289" t="str">
        <f>IF(C326="Program",IFERROR(INDEX('3. Programs'!L:L,MATCH(D326,'3. Programs'!A:A,0)),""),"")</f>
        <v/>
      </c>
      <c r="G326" s="97"/>
      <c r="H326" s="82"/>
      <c r="I326" s="291" t="str">
        <f>IFERROR(IF(C326="Program",(IF(OR(F326="Days",F326="Caseload"),1,G326)*H326)/(IF(OR(F326="Days",F326="Caseload"),1,INDEX('3. Programs'!N:N,MATCH(D326,'3. Programs'!A:A,0)))*INDEX('3. Programs'!O:O,MATCH(D326,'3. Programs'!A:A,0))),""),0)</f>
        <v/>
      </c>
      <c r="J326" s="20" t="str">
        <f>IFERROR(IF($C326="Program",ROUNDDOWN(SUMIF('3. Programs'!$A:$A,$D326,'3. Programs'!Q:Q),2)*IFERROR(INDEX('3. Programs'!$O:$O,MATCH($D326,'3. Programs'!$A:$A,0)),0)*$I326,""),0)</f>
        <v/>
      </c>
      <c r="K326" s="15" t="str">
        <f>IFERROR(IF($C326="Program",ROUNDDOWN(SUMIF('3. Programs'!$A:$A,$D326,'3. Programs'!R:R),2)*IFERROR(INDEX('3. Programs'!$O:$O,MATCH($D326,'3. Programs'!$A:$A,0)),0)*$I326,""),0)</f>
        <v/>
      </c>
      <c r="L326" s="15" t="str">
        <f>IFERROR(IF($C326="Program",ROUNDDOWN(SUMIF('3. Programs'!$A:$A,$D326,'3. Programs'!S:S),2)*IFERROR(INDEX('3. Programs'!$O:$O,MATCH($D326,'3. Programs'!$A:$A,0)),0)*$I326,""),0)</f>
        <v/>
      </c>
      <c r="M326" s="17" t="str">
        <f t="shared" si="32"/>
        <v/>
      </c>
      <c r="N326" s="122"/>
      <c r="O326" s="123"/>
      <c r="P326" s="169"/>
      <c r="Q326" s="245"/>
      <c r="R326" s="124"/>
      <c r="S326" s="125"/>
      <c r="T326" s="125"/>
      <c r="U326" s="126"/>
      <c r="V326" s="19" t="str">
        <f t="shared" si="31"/>
        <v/>
      </c>
      <c r="W326" s="15" t="str">
        <f t="shared" si="27"/>
        <v/>
      </c>
      <c r="X326" s="16" t="str">
        <f t="shared" si="28"/>
        <v/>
      </c>
      <c r="Y326" s="16" t="str">
        <f t="shared" si="29"/>
        <v/>
      </c>
      <c r="Z326" s="16" t="str">
        <f t="shared" si="30"/>
        <v/>
      </c>
    </row>
    <row r="327" spans="1:26" x14ac:dyDescent="0.4">
      <c r="A327" s="140"/>
      <c r="B327" s="158" t="str">
        <f>IFERROR(VLOOKUP(A327,'1. Applicant Roster'!A:C,2,FALSE)&amp;", "&amp;LEFT(VLOOKUP(A327,'1. Applicant Roster'!A:C,3,FALSE),1)&amp;".","Enter valid WISEid")</f>
        <v>Enter valid WISEid</v>
      </c>
      <c r="C327" s="142"/>
      <c r="D327" s="143"/>
      <c r="E327" s="138" t="str">
        <f>IF(C327="Program",IFERROR(INDEX('3. Programs'!B:B,MATCH(D327,'3. Programs'!A:A,0)),"Enter valid program ID"),"")</f>
        <v/>
      </c>
      <c r="F327" s="289" t="str">
        <f>IF(C327="Program",IFERROR(INDEX('3. Programs'!L:L,MATCH(D327,'3. Programs'!A:A,0)),""),"")</f>
        <v/>
      </c>
      <c r="G327" s="97"/>
      <c r="H327" s="82"/>
      <c r="I327" s="291" t="str">
        <f>IFERROR(IF(C327="Program",(IF(OR(F327="Days",F327="Caseload"),1,G327)*H327)/(IF(OR(F327="Days",F327="Caseload"),1,INDEX('3. Programs'!N:N,MATCH(D327,'3. Programs'!A:A,0)))*INDEX('3. Programs'!O:O,MATCH(D327,'3. Programs'!A:A,0))),""),0)</f>
        <v/>
      </c>
      <c r="J327" s="20" t="str">
        <f>IFERROR(IF($C327="Program",ROUNDDOWN(SUMIF('3. Programs'!$A:$A,$D327,'3. Programs'!Q:Q),2)*IFERROR(INDEX('3. Programs'!$O:$O,MATCH($D327,'3. Programs'!$A:$A,0)),0)*$I327,""),0)</f>
        <v/>
      </c>
      <c r="K327" s="15" t="str">
        <f>IFERROR(IF($C327="Program",ROUNDDOWN(SUMIF('3. Programs'!$A:$A,$D327,'3. Programs'!R:R),2)*IFERROR(INDEX('3. Programs'!$O:$O,MATCH($D327,'3. Programs'!$A:$A,0)),0)*$I327,""),0)</f>
        <v/>
      </c>
      <c r="L327" s="15" t="str">
        <f>IFERROR(IF($C327="Program",ROUNDDOWN(SUMIF('3. Programs'!$A:$A,$D327,'3. Programs'!S:S),2)*IFERROR(INDEX('3. Programs'!$O:$O,MATCH($D327,'3. Programs'!$A:$A,0)),0)*$I327,""),0)</f>
        <v/>
      </c>
      <c r="M327" s="17" t="str">
        <f t="shared" si="32"/>
        <v/>
      </c>
      <c r="N327" s="122"/>
      <c r="O327" s="123"/>
      <c r="P327" s="169"/>
      <c r="Q327" s="245"/>
      <c r="R327" s="124"/>
      <c r="S327" s="125"/>
      <c r="T327" s="125"/>
      <c r="U327" s="126"/>
      <c r="V327" s="19" t="str">
        <f t="shared" si="31"/>
        <v/>
      </c>
      <c r="W327" s="15" t="str">
        <f t="shared" si="27"/>
        <v/>
      </c>
      <c r="X327" s="16" t="str">
        <f t="shared" si="28"/>
        <v/>
      </c>
      <c r="Y327" s="16" t="str">
        <f t="shared" si="29"/>
        <v/>
      </c>
      <c r="Z327" s="16" t="str">
        <f t="shared" si="30"/>
        <v/>
      </c>
    </row>
    <row r="328" spans="1:26" x14ac:dyDescent="0.4">
      <c r="A328" s="140"/>
      <c r="B328" s="158" t="str">
        <f>IFERROR(VLOOKUP(A328,'1. Applicant Roster'!A:C,2,FALSE)&amp;", "&amp;LEFT(VLOOKUP(A328,'1. Applicant Roster'!A:C,3,FALSE),1)&amp;".","Enter valid WISEid")</f>
        <v>Enter valid WISEid</v>
      </c>
      <c r="C328" s="142"/>
      <c r="D328" s="143"/>
      <c r="E328" s="138" t="str">
        <f>IF(C328="Program",IFERROR(INDEX('3. Programs'!B:B,MATCH(D328,'3. Programs'!A:A,0)),"Enter valid program ID"),"")</f>
        <v/>
      </c>
      <c r="F328" s="289" t="str">
        <f>IF(C328="Program",IFERROR(INDEX('3. Programs'!L:L,MATCH(D328,'3. Programs'!A:A,0)),""),"")</f>
        <v/>
      </c>
      <c r="G328" s="97"/>
      <c r="H328" s="82"/>
      <c r="I328" s="291" t="str">
        <f>IFERROR(IF(C328="Program",(IF(OR(F328="Days",F328="Caseload"),1,G328)*H328)/(IF(OR(F328="Days",F328="Caseload"),1,INDEX('3. Programs'!N:N,MATCH(D328,'3. Programs'!A:A,0)))*INDEX('3. Programs'!O:O,MATCH(D328,'3. Programs'!A:A,0))),""),0)</f>
        <v/>
      </c>
      <c r="J328" s="20" t="str">
        <f>IFERROR(IF($C328="Program",ROUNDDOWN(SUMIF('3. Programs'!$A:$A,$D328,'3. Programs'!Q:Q),2)*IFERROR(INDEX('3. Programs'!$O:$O,MATCH($D328,'3. Programs'!$A:$A,0)),0)*$I328,""),0)</f>
        <v/>
      </c>
      <c r="K328" s="15" t="str">
        <f>IFERROR(IF($C328="Program",ROUNDDOWN(SUMIF('3. Programs'!$A:$A,$D328,'3. Programs'!R:R),2)*IFERROR(INDEX('3. Programs'!$O:$O,MATCH($D328,'3. Programs'!$A:$A,0)),0)*$I328,""),0)</f>
        <v/>
      </c>
      <c r="L328" s="15" t="str">
        <f>IFERROR(IF($C328="Program",ROUNDDOWN(SUMIF('3. Programs'!$A:$A,$D328,'3. Programs'!S:S),2)*IFERROR(INDEX('3. Programs'!$O:$O,MATCH($D328,'3. Programs'!$A:$A,0)),0)*$I328,""),0)</f>
        <v/>
      </c>
      <c r="M328" s="17" t="str">
        <f t="shared" si="32"/>
        <v/>
      </c>
      <c r="N328" s="122"/>
      <c r="O328" s="123"/>
      <c r="P328" s="169"/>
      <c r="Q328" s="245"/>
      <c r="R328" s="124"/>
      <c r="S328" s="125"/>
      <c r="T328" s="125"/>
      <c r="U328" s="126"/>
      <c r="V328" s="19" t="str">
        <f t="shared" si="31"/>
        <v/>
      </c>
      <c r="W328" s="15" t="str">
        <f t="shared" si="27"/>
        <v/>
      </c>
      <c r="X328" s="16" t="str">
        <f t="shared" si="28"/>
        <v/>
      </c>
      <c r="Y328" s="16" t="str">
        <f t="shared" si="29"/>
        <v/>
      </c>
      <c r="Z328" s="16" t="str">
        <f t="shared" si="30"/>
        <v/>
      </c>
    </row>
    <row r="329" spans="1:26" x14ac:dyDescent="0.4">
      <c r="A329" s="140"/>
      <c r="B329" s="158" t="str">
        <f>IFERROR(VLOOKUP(A329,'1. Applicant Roster'!A:C,2,FALSE)&amp;", "&amp;LEFT(VLOOKUP(A329,'1. Applicant Roster'!A:C,3,FALSE),1)&amp;".","Enter valid WISEid")</f>
        <v>Enter valid WISEid</v>
      </c>
      <c r="C329" s="142"/>
      <c r="D329" s="143"/>
      <c r="E329" s="138" t="str">
        <f>IF(C329="Program",IFERROR(INDEX('3. Programs'!B:B,MATCH(D329,'3. Programs'!A:A,0)),"Enter valid program ID"),"")</f>
        <v/>
      </c>
      <c r="F329" s="289" t="str">
        <f>IF(C329="Program",IFERROR(INDEX('3. Programs'!L:L,MATCH(D329,'3. Programs'!A:A,0)),""),"")</f>
        <v/>
      </c>
      <c r="G329" s="97"/>
      <c r="H329" s="82"/>
      <c r="I329" s="291" t="str">
        <f>IFERROR(IF(C329="Program",(IF(OR(F329="Days",F329="Caseload"),1,G329)*H329)/(IF(OR(F329="Days",F329="Caseload"),1,INDEX('3. Programs'!N:N,MATCH(D329,'3. Programs'!A:A,0)))*INDEX('3. Programs'!O:O,MATCH(D329,'3. Programs'!A:A,0))),""),0)</f>
        <v/>
      </c>
      <c r="J329" s="20" t="str">
        <f>IFERROR(IF($C329="Program",ROUNDDOWN(SUMIF('3. Programs'!$A:$A,$D329,'3. Programs'!Q:Q),2)*IFERROR(INDEX('3. Programs'!$O:$O,MATCH($D329,'3. Programs'!$A:$A,0)),0)*$I329,""),0)</f>
        <v/>
      </c>
      <c r="K329" s="15" t="str">
        <f>IFERROR(IF($C329="Program",ROUNDDOWN(SUMIF('3. Programs'!$A:$A,$D329,'3. Programs'!R:R),2)*IFERROR(INDEX('3. Programs'!$O:$O,MATCH($D329,'3. Programs'!$A:$A,0)),0)*$I329,""),0)</f>
        <v/>
      </c>
      <c r="L329" s="15" t="str">
        <f>IFERROR(IF($C329="Program",ROUNDDOWN(SUMIF('3. Programs'!$A:$A,$D329,'3. Programs'!S:S),2)*IFERROR(INDEX('3. Programs'!$O:$O,MATCH($D329,'3. Programs'!$A:$A,0)),0)*$I329,""),0)</f>
        <v/>
      </c>
      <c r="M329" s="17" t="str">
        <f t="shared" si="32"/>
        <v/>
      </c>
      <c r="N329" s="122"/>
      <c r="O329" s="123"/>
      <c r="P329" s="169"/>
      <c r="Q329" s="245"/>
      <c r="R329" s="124"/>
      <c r="S329" s="125"/>
      <c r="T329" s="125"/>
      <c r="U329" s="126"/>
      <c r="V329" s="19" t="str">
        <f t="shared" si="31"/>
        <v/>
      </c>
      <c r="W329" s="15" t="str">
        <f t="shared" ref="W329:W392" si="33">IF($C329="Program",J329,IF($C329="Child-Specific",R329+S329,""))</f>
        <v/>
      </c>
      <c r="X329" s="16" t="str">
        <f t="shared" ref="X329:X392" si="34">IF($C329="Program",K329,IF($C329="Child-Specific",T329,""))</f>
        <v/>
      </c>
      <c r="Y329" s="16" t="str">
        <f t="shared" ref="Y329:Y392" si="35">IF($C329="Program",L329,IF($C329="Child-Specific",U329,""))</f>
        <v/>
      </c>
      <c r="Z329" s="16" t="str">
        <f t="shared" ref="Z329:Z392" si="36">IF(OR(C329="Child-Specific",C329="Program"),SUM(W329:Y329),"")</f>
        <v/>
      </c>
    </row>
    <row r="330" spans="1:26" x14ac:dyDescent="0.4">
      <c r="A330" s="140"/>
      <c r="B330" s="158" t="str">
        <f>IFERROR(VLOOKUP(A330,'1. Applicant Roster'!A:C,2,FALSE)&amp;", "&amp;LEFT(VLOOKUP(A330,'1. Applicant Roster'!A:C,3,FALSE),1)&amp;".","Enter valid WISEid")</f>
        <v>Enter valid WISEid</v>
      </c>
      <c r="C330" s="142"/>
      <c r="D330" s="143"/>
      <c r="E330" s="138" t="str">
        <f>IF(C330="Program",IFERROR(INDEX('3. Programs'!B:B,MATCH(D330,'3. Programs'!A:A,0)),"Enter valid program ID"),"")</f>
        <v/>
      </c>
      <c r="F330" s="289" t="str">
        <f>IF(C330="Program",IFERROR(INDEX('3. Programs'!L:L,MATCH(D330,'3. Programs'!A:A,0)),""),"")</f>
        <v/>
      </c>
      <c r="G330" s="97"/>
      <c r="H330" s="82"/>
      <c r="I330" s="291" t="str">
        <f>IFERROR(IF(C330="Program",(IF(OR(F330="Days",F330="Caseload"),1,G330)*H330)/(IF(OR(F330="Days",F330="Caseload"),1,INDEX('3. Programs'!N:N,MATCH(D330,'3. Programs'!A:A,0)))*INDEX('3. Programs'!O:O,MATCH(D330,'3. Programs'!A:A,0))),""),0)</f>
        <v/>
      </c>
      <c r="J330" s="20" t="str">
        <f>IFERROR(IF($C330="Program",ROUNDDOWN(SUMIF('3. Programs'!$A:$A,$D330,'3. Programs'!Q:Q),2)*IFERROR(INDEX('3. Programs'!$O:$O,MATCH($D330,'3. Programs'!$A:$A,0)),0)*$I330,""),0)</f>
        <v/>
      </c>
      <c r="K330" s="15" t="str">
        <f>IFERROR(IF($C330="Program",ROUNDDOWN(SUMIF('3. Programs'!$A:$A,$D330,'3. Programs'!R:R),2)*IFERROR(INDEX('3. Programs'!$O:$O,MATCH($D330,'3. Programs'!$A:$A,0)),0)*$I330,""),0)</f>
        <v/>
      </c>
      <c r="L330" s="15" t="str">
        <f>IFERROR(IF($C330="Program",ROUNDDOWN(SUMIF('3. Programs'!$A:$A,$D330,'3. Programs'!S:S),2)*IFERROR(INDEX('3. Programs'!$O:$O,MATCH($D330,'3. Programs'!$A:$A,0)),0)*$I330,""),0)</f>
        <v/>
      </c>
      <c r="M330" s="17" t="str">
        <f t="shared" si="32"/>
        <v/>
      </c>
      <c r="N330" s="122"/>
      <c r="O330" s="123"/>
      <c r="P330" s="169"/>
      <c r="Q330" s="245"/>
      <c r="R330" s="124"/>
      <c r="S330" s="125"/>
      <c r="T330" s="125"/>
      <c r="U330" s="126"/>
      <c r="V330" s="19" t="str">
        <f t="shared" ref="V330:V393" si="37">IF($C330="Child-Specific",SUM(R330:U330),"")</f>
        <v/>
      </c>
      <c r="W330" s="15" t="str">
        <f t="shared" si="33"/>
        <v/>
      </c>
      <c r="X330" s="16" t="str">
        <f t="shared" si="34"/>
        <v/>
      </c>
      <c r="Y330" s="16" t="str">
        <f t="shared" si="35"/>
        <v/>
      </c>
      <c r="Z330" s="16" t="str">
        <f t="shared" si="36"/>
        <v/>
      </c>
    </row>
    <row r="331" spans="1:26" x14ac:dyDescent="0.4">
      <c r="A331" s="140"/>
      <c r="B331" s="158" t="str">
        <f>IFERROR(VLOOKUP(A331,'1. Applicant Roster'!A:C,2,FALSE)&amp;", "&amp;LEFT(VLOOKUP(A331,'1. Applicant Roster'!A:C,3,FALSE),1)&amp;".","Enter valid WISEid")</f>
        <v>Enter valid WISEid</v>
      </c>
      <c r="C331" s="142"/>
      <c r="D331" s="143"/>
      <c r="E331" s="138" t="str">
        <f>IF(C331="Program",IFERROR(INDEX('3. Programs'!B:B,MATCH(D331,'3. Programs'!A:A,0)),"Enter valid program ID"),"")</f>
        <v/>
      </c>
      <c r="F331" s="289" t="str">
        <f>IF(C331="Program",IFERROR(INDEX('3. Programs'!L:L,MATCH(D331,'3. Programs'!A:A,0)),""),"")</f>
        <v/>
      </c>
      <c r="G331" s="97"/>
      <c r="H331" s="82"/>
      <c r="I331" s="291" t="str">
        <f>IFERROR(IF(C331="Program",(IF(OR(F331="Days",F331="Caseload"),1,G331)*H331)/(IF(OR(F331="Days",F331="Caseload"),1,INDEX('3. Programs'!N:N,MATCH(D331,'3. Programs'!A:A,0)))*INDEX('3. Programs'!O:O,MATCH(D331,'3. Programs'!A:A,0))),""),0)</f>
        <v/>
      </c>
      <c r="J331" s="20" t="str">
        <f>IFERROR(IF($C331="Program",ROUNDDOWN(SUMIF('3. Programs'!$A:$A,$D331,'3. Programs'!Q:Q),2)*IFERROR(INDEX('3. Programs'!$O:$O,MATCH($D331,'3. Programs'!$A:$A,0)),0)*$I331,""),0)</f>
        <v/>
      </c>
      <c r="K331" s="15" t="str">
        <f>IFERROR(IF($C331="Program",ROUNDDOWN(SUMIF('3. Programs'!$A:$A,$D331,'3. Programs'!R:R),2)*IFERROR(INDEX('3. Programs'!$O:$O,MATCH($D331,'3. Programs'!$A:$A,0)),0)*$I331,""),0)</f>
        <v/>
      </c>
      <c r="L331" s="15" t="str">
        <f>IFERROR(IF($C331="Program",ROUNDDOWN(SUMIF('3. Programs'!$A:$A,$D331,'3. Programs'!S:S),2)*IFERROR(INDEX('3. Programs'!$O:$O,MATCH($D331,'3. Programs'!$A:$A,0)),0)*$I331,""),0)</f>
        <v/>
      </c>
      <c r="M331" s="17" t="str">
        <f t="shared" ref="M331:M394" si="38">IF($C331="Program",SUM(J331:L331),"")</f>
        <v/>
      </c>
      <c r="N331" s="122"/>
      <c r="O331" s="123"/>
      <c r="P331" s="169"/>
      <c r="Q331" s="245"/>
      <c r="R331" s="124"/>
      <c r="S331" s="125"/>
      <c r="T331" s="125"/>
      <c r="U331" s="126"/>
      <c r="V331" s="19" t="str">
        <f t="shared" si="37"/>
        <v/>
      </c>
      <c r="W331" s="15" t="str">
        <f t="shared" si="33"/>
        <v/>
      </c>
      <c r="X331" s="16" t="str">
        <f t="shared" si="34"/>
        <v/>
      </c>
      <c r="Y331" s="16" t="str">
        <f t="shared" si="35"/>
        <v/>
      </c>
      <c r="Z331" s="16" t="str">
        <f t="shared" si="36"/>
        <v/>
      </c>
    </row>
    <row r="332" spans="1:26" x14ac:dyDescent="0.4">
      <c r="A332" s="140"/>
      <c r="B332" s="158" t="str">
        <f>IFERROR(VLOOKUP(A332,'1. Applicant Roster'!A:C,2,FALSE)&amp;", "&amp;LEFT(VLOOKUP(A332,'1. Applicant Roster'!A:C,3,FALSE),1)&amp;".","Enter valid WISEid")</f>
        <v>Enter valid WISEid</v>
      </c>
      <c r="C332" s="142"/>
      <c r="D332" s="143"/>
      <c r="E332" s="138" t="str">
        <f>IF(C332="Program",IFERROR(INDEX('3. Programs'!B:B,MATCH(D332,'3. Programs'!A:A,0)),"Enter valid program ID"),"")</f>
        <v/>
      </c>
      <c r="F332" s="289" t="str">
        <f>IF(C332="Program",IFERROR(INDEX('3. Programs'!L:L,MATCH(D332,'3. Programs'!A:A,0)),""),"")</f>
        <v/>
      </c>
      <c r="G332" s="97"/>
      <c r="H332" s="82"/>
      <c r="I332" s="291" t="str">
        <f>IFERROR(IF(C332="Program",(IF(OR(F332="Days",F332="Caseload"),1,G332)*H332)/(IF(OR(F332="Days",F332="Caseload"),1,INDEX('3. Programs'!N:N,MATCH(D332,'3. Programs'!A:A,0)))*INDEX('3. Programs'!O:O,MATCH(D332,'3. Programs'!A:A,0))),""),0)</f>
        <v/>
      </c>
      <c r="J332" s="20" t="str">
        <f>IFERROR(IF($C332="Program",ROUNDDOWN(SUMIF('3. Programs'!$A:$A,$D332,'3. Programs'!Q:Q),2)*IFERROR(INDEX('3. Programs'!$O:$O,MATCH($D332,'3. Programs'!$A:$A,0)),0)*$I332,""),0)</f>
        <v/>
      </c>
      <c r="K332" s="15" t="str">
        <f>IFERROR(IF($C332="Program",ROUNDDOWN(SUMIF('3. Programs'!$A:$A,$D332,'3. Programs'!R:R),2)*IFERROR(INDEX('3. Programs'!$O:$O,MATCH($D332,'3. Programs'!$A:$A,0)),0)*$I332,""),0)</f>
        <v/>
      </c>
      <c r="L332" s="15" t="str">
        <f>IFERROR(IF($C332="Program",ROUNDDOWN(SUMIF('3. Programs'!$A:$A,$D332,'3. Programs'!S:S),2)*IFERROR(INDEX('3. Programs'!$O:$O,MATCH($D332,'3. Programs'!$A:$A,0)),0)*$I332,""),0)</f>
        <v/>
      </c>
      <c r="M332" s="17" t="str">
        <f t="shared" si="38"/>
        <v/>
      </c>
      <c r="N332" s="122"/>
      <c r="O332" s="123"/>
      <c r="P332" s="169"/>
      <c r="Q332" s="245"/>
      <c r="R332" s="124"/>
      <c r="S332" s="125"/>
      <c r="T332" s="125"/>
      <c r="U332" s="126"/>
      <c r="V332" s="19" t="str">
        <f t="shared" si="37"/>
        <v/>
      </c>
      <c r="W332" s="15" t="str">
        <f t="shared" si="33"/>
        <v/>
      </c>
      <c r="X332" s="16" t="str">
        <f t="shared" si="34"/>
        <v/>
      </c>
      <c r="Y332" s="16" t="str">
        <f t="shared" si="35"/>
        <v/>
      </c>
      <c r="Z332" s="16" t="str">
        <f t="shared" si="36"/>
        <v/>
      </c>
    </row>
    <row r="333" spans="1:26" x14ac:dyDescent="0.4">
      <c r="A333" s="140"/>
      <c r="B333" s="158" t="str">
        <f>IFERROR(VLOOKUP(A333,'1. Applicant Roster'!A:C,2,FALSE)&amp;", "&amp;LEFT(VLOOKUP(A333,'1. Applicant Roster'!A:C,3,FALSE),1)&amp;".","Enter valid WISEid")</f>
        <v>Enter valid WISEid</v>
      </c>
      <c r="C333" s="142"/>
      <c r="D333" s="143"/>
      <c r="E333" s="138" t="str">
        <f>IF(C333="Program",IFERROR(INDEX('3. Programs'!B:B,MATCH(D333,'3. Programs'!A:A,0)),"Enter valid program ID"),"")</f>
        <v/>
      </c>
      <c r="F333" s="289" t="str">
        <f>IF(C333="Program",IFERROR(INDEX('3. Programs'!L:L,MATCH(D333,'3. Programs'!A:A,0)),""),"")</f>
        <v/>
      </c>
      <c r="G333" s="97"/>
      <c r="H333" s="82"/>
      <c r="I333" s="291" t="str">
        <f>IFERROR(IF(C333="Program",(IF(OR(F333="Days",F333="Caseload"),1,G333)*H333)/(IF(OR(F333="Days",F333="Caseload"),1,INDEX('3. Programs'!N:N,MATCH(D333,'3. Programs'!A:A,0)))*INDEX('3. Programs'!O:O,MATCH(D333,'3. Programs'!A:A,0))),""),0)</f>
        <v/>
      </c>
      <c r="J333" s="20" t="str">
        <f>IFERROR(IF($C333="Program",ROUNDDOWN(SUMIF('3. Programs'!$A:$A,$D333,'3. Programs'!Q:Q),2)*IFERROR(INDEX('3. Programs'!$O:$O,MATCH($D333,'3. Programs'!$A:$A,0)),0)*$I333,""),0)</f>
        <v/>
      </c>
      <c r="K333" s="15" t="str">
        <f>IFERROR(IF($C333="Program",ROUNDDOWN(SUMIF('3. Programs'!$A:$A,$D333,'3. Programs'!R:R),2)*IFERROR(INDEX('3. Programs'!$O:$O,MATCH($D333,'3. Programs'!$A:$A,0)),0)*$I333,""),0)</f>
        <v/>
      </c>
      <c r="L333" s="15" t="str">
        <f>IFERROR(IF($C333="Program",ROUNDDOWN(SUMIF('3. Programs'!$A:$A,$D333,'3. Programs'!S:S),2)*IFERROR(INDEX('3. Programs'!$O:$O,MATCH($D333,'3. Programs'!$A:$A,0)),0)*$I333,""),0)</f>
        <v/>
      </c>
      <c r="M333" s="17" t="str">
        <f t="shared" si="38"/>
        <v/>
      </c>
      <c r="N333" s="122"/>
      <c r="O333" s="123"/>
      <c r="P333" s="169"/>
      <c r="Q333" s="245"/>
      <c r="R333" s="124"/>
      <c r="S333" s="125"/>
      <c r="T333" s="125"/>
      <c r="U333" s="126"/>
      <c r="V333" s="19" t="str">
        <f t="shared" si="37"/>
        <v/>
      </c>
      <c r="W333" s="15" t="str">
        <f t="shared" si="33"/>
        <v/>
      </c>
      <c r="X333" s="16" t="str">
        <f t="shared" si="34"/>
        <v/>
      </c>
      <c r="Y333" s="16" t="str">
        <f t="shared" si="35"/>
        <v/>
      </c>
      <c r="Z333" s="16" t="str">
        <f t="shared" si="36"/>
        <v/>
      </c>
    </row>
    <row r="334" spans="1:26" x14ac:dyDescent="0.4">
      <c r="A334" s="140"/>
      <c r="B334" s="158" t="str">
        <f>IFERROR(VLOOKUP(A334,'1. Applicant Roster'!A:C,2,FALSE)&amp;", "&amp;LEFT(VLOOKUP(A334,'1. Applicant Roster'!A:C,3,FALSE),1)&amp;".","Enter valid WISEid")</f>
        <v>Enter valid WISEid</v>
      </c>
      <c r="C334" s="142"/>
      <c r="D334" s="143"/>
      <c r="E334" s="138" t="str">
        <f>IF(C334="Program",IFERROR(INDEX('3. Programs'!B:B,MATCH(D334,'3. Programs'!A:A,0)),"Enter valid program ID"),"")</f>
        <v/>
      </c>
      <c r="F334" s="289" t="str">
        <f>IF(C334="Program",IFERROR(INDEX('3. Programs'!L:L,MATCH(D334,'3. Programs'!A:A,0)),""),"")</f>
        <v/>
      </c>
      <c r="G334" s="97"/>
      <c r="H334" s="82"/>
      <c r="I334" s="291" t="str">
        <f>IFERROR(IF(C334="Program",(IF(OR(F334="Days",F334="Caseload"),1,G334)*H334)/(IF(OR(F334="Days",F334="Caseload"),1,INDEX('3. Programs'!N:N,MATCH(D334,'3. Programs'!A:A,0)))*INDEX('3. Programs'!O:O,MATCH(D334,'3. Programs'!A:A,0))),""),0)</f>
        <v/>
      </c>
      <c r="J334" s="20" t="str">
        <f>IFERROR(IF($C334="Program",ROUNDDOWN(SUMIF('3. Programs'!$A:$A,$D334,'3. Programs'!Q:Q),2)*IFERROR(INDEX('3. Programs'!$O:$O,MATCH($D334,'3. Programs'!$A:$A,0)),0)*$I334,""),0)</f>
        <v/>
      </c>
      <c r="K334" s="15" t="str">
        <f>IFERROR(IF($C334="Program",ROUNDDOWN(SUMIF('3. Programs'!$A:$A,$D334,'3. Programs'!R:R),2)*IFERROR(INDEX('3. Programs'!$O:$O,MATCH($D334,'3. Programs'!$A:$A,0)),0)*$I334,""),0)</f>
        <v/>
      </c>
      <c r="L334" s="15" t="str">
        <f>IFERROR(IF($C334="Program",ROUNDDOWN(SUMIF('3. Programs'!$A:$A,$D334,'3. Programs'!S:S),2)*IFERROR(INDEX('3. Programs'!$O:$O,MATCH($D334,'3. Programs'!$A:$A,0)),0)*$I334,""),0)</f>
        <v/>
      </c>
      <c r="M334" s="17" t="str">
        <f t="shared" si="38"/>
        <v/>
      </c>
      <c r="N334" s="122"/>
      <c r="O334" s="123"/>
      <c r="P334" s="169"/>
      <c r="Q334" s="245"/>
      <c r="R334" s="124"/>
      <c r="S334" s="125"/>
      <c r="T334" s="125"/>
      <c r="U334" s="126"/>
      <c r="V334" s="19" t="str">
        <f t="shared" si="37"/>
        <v/>
      </c>
      <c r="W334" s="15" t="str">
        <f t="shared" si="33"/>
        <v/>
      </c>
      <c r="X334" s="16" t="str">
        <f t="shared" si="34"/>
        <v/>
      </c>
      <c r="Y334" s="16" t="str">
        <f t="shared" si="35"/>
        <v/>
      </c>
      <c r="Z334" s="16" t="str">
        <f t="shared" si="36"/>
        <v/>
      </c>
    </row>
    <row r="335" spans="1:26" x14ac:dyDescent="0.4">
      <c r="A335" s="140"/>
      <c r="B335" s="158" t="str">
        <f>IFERROR(VLOOKUP(A335,'1. Applicant Roster'!A:C,2,FALSE)&amp;", "&amp;LEFT(VLOOKUP(A335,'1. Applicant Roster'!A:C,3,FALSE),1)&amp;".","Enter valid WISEid")</f>
        <v>Enter valid WISEid</v>
      </c>
      <c r="C335" s="142"/>
      <c r="D335" s="143"/>
      <c r="E335" s="138" t="str">
        <f>IF(C335="Program",IFERROR(INDEX('3. Programs'!B:B,MATCH(D335,'3. Programs'!A:A,0)),"Enter valid program ID"),"")</f>
        <v/>
      </c>
      <c r="F335" s="289" t="str">
        <f>IF(C335="Program",IFERROR(INDEX('3. Programs'!L:L,MATCH(D335,'3. Programs'!A:A,0)),""),"")</f>
        <v/>
      </c>
      <c r="G335" s="97"/>
      <c r="H335" s="82"/>
      <c r="I335" s="291" t="str">
        <f>IFERROR(IF(C335="Program",(IF(OR(F335="Days",F335="Caseload"),1,G335)*H335)/(IF(OR(F335="Days",F335="Caseload"),1,INDEX('3. Programs'!N:N,MATCH(D335,'3. Programs'!A:A,0)))*INDEX('3. Programs'!O:O,MATCH(D335,'3. Programs'!A:A,0))),""),0)</f>
        <v/>
      </c>
      <c r="J335" s="20" t="str">
        <f>IFERROR(IF($C335="Program",ROUNDDOWN(SUMIF('3. Programs'!$A:$A,$D335,'3. Programs'!Q:Q),2)*IFERROR(INDEX('3. Programs'!$O:$O,MATCH($D335,'3. Programs'!$A:$A,0)),0)*$I335,""),0)</f>
        <v/>
      </c>
      <c r="K335" s="15" t="str">
        <f>IFERROR(IF($C335="Program",ROUNDDOWN(SUMIF('3. Programs'!$A:$A,$D335,'3. Programs'!R:R),2)*IFERROR(INDEX('3. Programs'!$O:$O,MATCH($D335,'3. Programs'!$A:$A,0)),0)*$I335,""),0)</f>
        <v/>
      </c>
      <c r="L335" s="15" t="str">
        <f>IFERROR(IF($C335="Program",ROUNDDOWN(SUMIF('3. Programs'!$A:$A,$D335,'3. Programs'!S:S),2)*IFERROR(INDEX('3. Programs'!$O:$O,MATCH($D335,'3. Programs'!$A:$A,0)),0)*$I335,""),0)</f>
        <v/>
      </c>
      <c r="M335" s="17" t="str">
        <f t="shared" si="38"/>
        <v/>
      </c>
      <c r="N335" s="122"/>
      <c r="O335" s="123"/>
      <c r="P335" s="169"/>
      <c r="Q335" s="245"/>
      <c r="R335" s="124"/>
      <c r="S335" s="125"/>
      <c r="T335" s="125"/>
      <c r="U335" s="126"/>
      <c r="V335" s="19" t="str">
        <f t="shared" si="37"/>
        <v/>
      </c>
      <c r="W335" s="15" t="str">
        <f t="shared" si="33"/>
        <v/>
      </c>
      <c r="X335" s="16" t="str">
        <f t="shared" si="34"/>
        <v/>
      </c>
      <c r="Y335" s="16" t="str">
        <f t="shared" si="35"/>
        <v/>
      </c>
      <c r="Z335" s="16" t="str">
        <f t="shared" si="36"/>
        <v/>
      </c>
    </row>
    <row r="336" spans="1:26" x14ac:dyDescent="0.4">
      <c r="A336" s="140"/>
      <c r="B336" s="158" t="str">
        <f>IFERROR(VLOOKUP(A336,'1. Applicant Roster'!A:C,2,FALSE)&amp;", "&amp;LEFT(VLOOKUP(A336,'1. Applicant Roster'!A:C,3,FALSE),1)&amp;".","Enter valid WISEid")</f>
        <v>Enter valid WISEid</v>
      </c>
      <c r="C336" s="142"/>
      <c r="D336" s="143"/>
      <c r="E336" s="138" t="str">
        <f>IF(C336="Program",IFERROR(INDEX('3. Programs'!B:B,MATCH(D336,'3. Programs'!A:A,0)),"Enter valid program ID"),"")</f>
        <v/>
      </c>
      <c r="F336" s="289" t="str">
        <f>IF(C336="Program",IFERROR(INDEX('3. Programs'!L:L,MATCH(D336,'3. Programs'!A:A,0)),""),"")</f>
        <v/>
      </c>
      <c r="G336" s="97"/>
      <c r="H336" s="82"/>
      <c r="I336" s="291" t="str">
        <f>IFERROR(IF(C336="Program",(IF(OR(F336="Days",F336="Caseload"),1,G336)*H336)/(IF(OR(F336="Days",F336="Caseload"),1,INDEX('3. Programs'!N:N,MATCH(D336,'3. Programs'!A:A,0)))*INDEX('3. Programs'!O:O,MATCH(D336,'3. Programs'!A:A,0))),""),0)</f>
        <v/>
      </c>
      <c r="J336" s="20" t="str">
        <f>IFERROR(IF($C336="Program",ROUNDDOWN(SUMIF('3. Programs'!$A:$A,$D336,'3. Programs'!Q:Q),2)*IFERROR(INDEX('3. Programs'!$O:$O,MATCH($D336,'3. Programs'!$A:$A,0)),0)*$I336,""),0)</f>
        <v/>
      </c>
      <c r="K336" s="15" t="str">
        <f>IFERROR(IF($C336="Program",ROUNDDOWN(SUMIF('3. Programs'!$A:$A,$D336,'3. Programs'!R:R),2)*IFERROR(INDEX('3. Programs'!$O:$O,MATCH($D336,'3. Programs'!$A:$A,0)),0)*$I336,""),0)</f>
        <v/>
      </c>
      <c r="L336" s="15" t="str">
        <f>IFERROR(IF($C336="Program",ROUNDDOWN(SUMIF('3. Programs'!$A:$A,$D336,'3. Programs'!S:S),2)*IFERROR(INDEX('3. Programs'!$O:$O,MATCH($D336,'3. Programs'!$A:$A,0)),0)*$I336,""),0)</f>
        <v/>
      </c>
      <c r="M336" s="17" t="str">
        <f t="shared" si="38"/>
        <v/>
      </c>
      <c r="N336" s="122"/>
      <c r="O336" s="123"/>
      <c r="P336" s="169"/>
      <c r="Q336" s="245"/>
      <c r="R336" s="124"/>
      <c r="S336" s="125"/>
      <c r="T336" s="125"/>
      <c r="U336" s="126"/>
      <c r="V336" s="19" t="str">
        <f t="shared" si="37"/>
        <v/>
      </c>
      <c r="W336" s="15" t="str">
        <f t="shared" si="33"/>
        <v/>
      </c>
      <c r="X336" s="16" t="str">
        <f t="shared" si="34"/>
        <v/>
      </c>
      <c r="Y336" s="16" t="str">
        <f t="shared" si="35"/>
        <v/>
      </c>
      <c r="Z336" s="16" t="str">
        <f t="shared" si="36"/>
        <v/>
      </c>
    </row>
    <row r="337" spans="1:26" x14ac:dyDescent="0.4">
      <c r="A337" s="140"/>
      <c r="B337" s="158" t="str">
        <f>IFERROR(VLOOKUP(A337,'1. Applicant Roster'!A:C,2,FALSE)&amp;", "&amp;LEFT(VLOOKUP(A337,'1. Applicant Roster'!A:C,3,FALSE),1)&amp;".","Enter valid WISEid")</f>
        <v>Enter valid WISEid</v>
      </c>
      <c r="C337" s="142"/>
      <c r="D337" s="143"/>
      <c r="E337" s="138" t="str">
        <f>IF(C337="Program",IFERROR(INDEX('3. Programs'!B:B,MATCH(D337,'3. Programs'!A:A,0)),"Enter valid program ID"),"")</f>
        <v/>
      </c>
      <c r="F337" s="289" t="str">
        <f>IF(C337="Program",IFERROR(INDEX('3. Programs'!L:L,MATCH(D337,'3. Programs'!A:A,0)),""),"")</f>
        <v/>
      </c>
      <c r="G337" s="97"/>
      <c r="H337" s="82"/>
      <c r="I337" s="291" t="str">
        <f>IFERROR(IF(C337="Program",(IF(OR(F337="Days",F337="Caseload"),1,G337)*H337)/(IF(OR(F337="Days",F337="Caseload"),1,INDEX('3. Programs'!N:N,MATCH(D337,'3. Programs'!A:A,0)))*INDEX('3. Programs'!O:O,MATCH(D337,'3. Programs'!A:A,0))),""),0)</f>
        <v/>
      </c>
      <c r="J337" s="20" t="str">
        <f>IFERROR(IF($C337="Program",ROUNDDOWN(SUMIF('3. Programs'!$A:$A,$D337,'3. Programs'!Q:Q),2)*IFERROR(INDEX('3. Programs'!$O:$O,MATCH($D337,'3. Programs'!$A:$A,0)),0)*$I337,""),0)</f>
        <v/>
      </c>
      <c r="K337" s="15" t="str">
        <f>IFERROR(IF($C337="Program",ROUNDDOWN(SUMIF('3. Programs'!$A:$A,$D337,'3. Programs'!R:R),2)*IFERROR(INDEX('3. Programs'!$O:$O,MATCH($D337,'3. Programs'!$A:$A,0)),0)*$I337,""),0)</f>
        <v/>
      </c>
      <c r="L337" s="15" t="str">
        <f>IFERROR(IF($C337="Program",ROUNDDOWN(SUMIF('3. Programs'!$A:$A,$D337,'3. Programs'!S:S),2)*IFERROR(INDEX('3. Programs'!$O:$O,MATCH($D337,'3. Programs'!$A:$A,0)),0)*$I337,""),0)</f>
        <v/>
      </c>
      <c r="M337" s="17" t="str">
        <f t="shared" si="38"/>
        <v/>
      </c>
      <c r="N337" s="122"/>
      <c r="O337" s="123"/>
      <c r="P337" s="169"/>
      <c r="Q337" s="245"/>
      <c r="R337" s="124"/>
      <c r="S337" s="125"/>
      <c r="T337" s="125"/>
      <c r="U337" s="126"/>
      <c r="V337" s="19" t="str">
        <f t="shared" si="37"/>
        <v/>
      </c>
      <c r="W337" s="15" t="str">
        <f t="shared" si="33"/>
        <v/>
      </c>
      <c r="X337" s="16" t="str">
        <f t="shared" si="34"/>
        <v/>
      </c>
      <c r="Y337" s="16" t="str">
        <f t="shared" si="35"/>
        <v/>
      </c>
      <c r="Z337" s="16" t="str">
        <f t="shared" si="36"/>
        <v/>
      </c>
    </row>
    <row r="338" spans="1:26" x14ac:dyDescent="0.4">
      <c r="A338" s="140"/>
      <c r="B338" s="158" t="str">
        <f>IFERROR(VLOOKUP(A338,'1. Applicant Roster'!A:C,2,FALSE)&amp;", "&amp;LEFT(VLOOKUP(A338,'1. Applicant Roster'!A:C,3,FALSE),1)&amp;".","Enter valid WISEid")</f>
        <v>Enter valid WISEid</v>
      </c>
      <c r="C338" s="142"/>
      <c r="D338" s="143"/>
      <c r="E338" s="138" t="str">
        <f>IF(C338="Program",IFERROR(INDEX('3. Programs'!B:B,MATCH(D338,'3. Programs'!A:A,0)),"Enter valid program ID"),"")</f>
        <v/>
      </c>
      <c r="F338" s="289" t="str">
        <f>IF(C338="Program",IFERROR(INDEX('3. Programs'!L:L,MATCH(D338,'3. Programs'!A:A,0)),""),"")</f>
        <v/>
      </c>
      <c r="G338" s="97"/>
      <c r="H338" s="82"/>
      <c r="I338" s="291" t="str">
        <f>IFERROR(IF(C338="Program",(IF(OR(F338="Days",F338="Caseload"),1,G338)*H338)/(IF(OR(F338="Days",F338="Caseload"),1,INDEX('3. Programs'!N:N,MATCH(D338,'3. Programs'!A:A,0)))*INDEX('3. Programs'!O:O,MATCH(D338,'3. Programs'!A:A,0))),""),0)</f>
        <v/>
      </c>
      <c r="J338" s="20" t="str">
        <f>IFERROR(IF($C338="Program",ROUNDDOWN(SUMIF('3. Programs'!$A:$A,$D338,'3. Programs'!Q:Q),2)*IFERROR(INDEX('3. Programs'!$O:$O,MATCH($D338,'3. Programs'!$A:$A,0)),0)*$I338,""),0)</f>
        <v/>
      </c>
      <c r="K338" s="15" t="str">
        <f>IFERROR(IF($C338="Program",ROUNDDOWN(SUMIF('3. Programs'!$A:$A,$D338,'3. Programs'!R:R),2)*IFERROR(INDEX('3. Programs'!$O:$O,MATCH($D338,'3. Programs'!$A:$A,0)),0)*$I338,""),0)</f>
        <v/>
      </c>
      <c r="L338" s="15" t="str">
        <f>IFERROR(IF($C338="Program",ROUNDDOWN(SUMIF('3. Programs'!$A:$A,$D338,'3. Programs'!S:S),2)*IFERROR(INDEX('3. Programs'!$O:$O,MATCH($D338,'3. Programs'!$A:$A,0)),0)*$I338,""),0)</f>
        <v/>
      </c>
      <c r="M338" s="17" t="str">
        <f t="shared" si="38"/>
        <v/>
      </c>
      <c r="N338" s="122"/>
      <c r="O338" s="123"/>
      <c r="P338" s="169"/>
      <c r="Q338" s="245"/>
      <c r="R338" s="124"/>
      <c r="S338" s="125"/>
      <c r="T338" s="125"/>
      <c r="U338" s="126"/>
      <c r="V338" s="19" t="str">
        <f t="shared" si="37"/>
        <v/>
      </c>
      <c r="W338" s="15" t="str">
        <f t="shared" si="33"/>
        <v/>
      </c>
      <c r="X338" s="16" t="str">
        <f t="shared" si="34"/>
        <v/>
      </c>
      <c r="Y338" s="16" t="str">
        <f t="shared" si="35"/>
        <v/>
      </c>
      <c r="Z338" s="16" t="str">
        <f t="shared" si="36"/>
        <v/>
      </c>
    </row>
    <row r="339" spans="1:26" x14ac:dyDescent="0.4">
      <c r="A339" s="140"/>
      <c r="B339" s="158" t="str">
        <f>IFERROR(VLOOKUP(A339,'1. Applicant Roster'!A:C,2,FALSE)&amp;", "&amp;LEFT(VLOOKUP(A339,'1. Applicant Roster'!A:C,3,FALSE),1)&amp;".","Enter valid WISEid")</f>
        <v>Enter valid WISEid</v>
      </c>
      <c r="C339" s="142"/>
      <c r="D339" s="143"/>
      <c r="E339" s="138" t="str">
        <f>IF(C339="Program",IFERROR(INDEX('3. Programs'!B:B,MATCH(D339,'3. Programs'!A:A,0)),"Enter valid program ID"),"")</f>
        <v/>
      </c>
      <c r="F339" s="289" t="str">
        <f>IF(C339="Program",IFERROR(INDEX('3. Programs'!L:L,MATCH(D339,'3. Programs'!A:A,0)),""),"")</f>
        <v/>
      </c>
      <c r="G339" s="97"/>
      <c r="H339" s="82"/>
      <c r="I339" s="291" t="str">
        <f>IFERROR(IF(C339="Program",(IF(OR(F339="Days",F339="Caseload"),1,G339)*H339)/(IF(OR(F339="Days",F339="Caseload"),1,INDEX('3. Programs'!N:N,MATCH(D339,'3. Programs'!A:A,0)))*INDEX('3. Programs'!O:O,MATCH(D339,'3. Programs'!A:A,0))),""),0)</f>
        <v/>
      </c>
      <c r="J339" s="20" t="str">
        <f>IFERROR(IF($C339="Program",ROUNDDOWN(SUMIF('3. Programs'!$A:$A,$D339,'3. Programs'!Q:Q),2)*IFERROR(INDEX('3. Programs'!$O:$O,MATCH($D339,'3. Programs'!$A:$A,0)),0)*$I339,""),0)</f>
        <v/>
      </c>
      <c r="K339" s="15" t="str">
        <f>IFERROR(IF($C339="Program",ROUNDDOWN(SUMIF('3. Programs'!$A:$A,$D339,'3. Programs'!R:R),2)*IFERROR(INDEX('3. Programs'!$O:$O,MATCH($D339,'3. Programs'!$A:$A,0)),0)*$I339,""),0)</f>
        <v/>
      </c>
      <c r="L339" s="15" t="str">
        <f>IFERROR(IF($C339="Program",ROUNDDOWN(SUMIF('3. Programs'!$A:$A,$D339,'3. Programs'!S:S),2)*IFERROR(INDEX('3. Programs'!$O:$O,MATCH($D339,'3. Programs'!$A:$A,0)),0)*$I339,""),0)</f>
        <v/>
      </c>
      <c r="M339" s="17" t="str">
        <f t="shared" si="38"/>
        <v/>
      </c>
      <c r="N339" s="122"/>
      <c r="O339" s="123"/>
      <c r="P339" s="169"/>
      <c r="Q339" s="245"/>
      <c r="R339" s="124"/>
      <c r="S339" s="125"/>
      <c r="T339" s="125"/>
      <c r="U339" s="126"/>
      <c r="V339" s="19" t="str">
        <f t="shared" si="37"/>
        <v/>
      </c>
      <c r="W339" s="15" t="str">
        <f t="shared" si="33"/>
        <v/>
      </c>
      <c r="X339" s="16" t="str">
        <f t="shared" si="34"/>
        <v/>
      </c>
      <c r="Y339" s="16" t="str">
        <f t="shared" si="35"/>
        <v/>
      </c>
      <c r="Z339" s="16" t="str">
        <f t="shared" si="36"/>
        <v/>
      </c>
    </row>
    <row r="340" spans="1:26" x14ac:dyDescent="0.4">
      <c r="A340" s="140"/>
      <c r="B340" s="158" t="str">
        <f>IFERROR(VLOOKUP(A340,'1. Applicant Roster'!A:C,2,FALSE)&amp;", "&amp;LEFT(VLOOKUP(A340,'1. Applicant Roster'!A:C,3,FALSE),1)&amp;".","Enter valid WISEid")</f>
        <v>Enter valid WISEid</v>
      </c>
      <c r="C340" s="142"/>
      <c r="D340" s="143"/>
      <c r="E340" s="138" t="str">
        <f>IF(C340="Program",IFERROR(INDEX('3. Programs'!B:B,MATCH(D340,'3. Programs'!A:A,0)),"Enter valid program ID"),"")</f>
        <v/>
      </c>
      <c r="F340" s="289" t="str">
        <f>IF(C340="Program",IFERROR(INDEX('3. Programs'!L:L,MATCH(D340,'3. Programs'!A:A,0)),""),"")</f>
        <v/>
      </c>
      <c r="G340" s="97"/>
      <c r="H340" s="82"/>
      <c r="I340" s="291" t="str">
        <f>IFERROR(IF(C340="Program",(IF(OR(F340="Days",F340="Caseload"),1,G340)*H340)/(IF(OR(F340="Days",F340="Caseload"),1,INDEX('3. Programs'!N:N,MATCH(D340,'3. Programs'!A:A,0)))*INDEX('3. Programs'!O:O,MATCH(D340,'3. Programs'!A:A,0))),""),0)</f>
        <v/>
      </c>
      <c r="J340" s="20" t="str">
        <f>IFERROR(IF($C340="Program",ROUNDDOWN(SUMIF('3. Programs'!$A:$A,$D340,'3. Programs'!Q:Q),2)*IFERROR(INDEX('3. Programs'!$O:$O,MATCH($D340,'3. Programs'!$A:$A,0)),0)*$I340,""),0)</f>
        <v/>
      </c>
      <c r="K340" s="15" t="str">
        <f>IFERROR(IF($C340="Program",ROUNDDOWN(SUMIF('3. Programs'!$A:$A,$D340,'3. Programs'!R:R),2)*IFERROR(INDEX('3. Programs'!$O:$O,MATCH($D340,'3. Programs'!$A:$A,0)),0)*$I340,""),0)</f>
        <v/>
      </c>
      <c r="L340" s="15" t="str">
        <f>IFERROR(IF($C340="Program",ROUNDDOWN(SUMIF('3. Programs'!$A:$A,$D340,'3. Programs'!S:S),2)*IFERROR(INDEX('3. Programs'!$O:$O,MATCH($D340,'3. Programs'!$A:$A,0)),0)*$I340,""),0)</f>
        <v/>
      </c>
      <c r="M340" s="17" t="str">
        <f t="shared" si="38"/>
        <v/>
      </c>
      <c r="N340" s="122"/>
      <c r="O340" s="123"/>
      <c r="P340" s="169"/>
      <c r="Q340" s="245"/>
      <c r="R340" s="124"/>
      <c r="S340" s="125"/>
      <c r="T340" s="125"/>
      <c r="U340" s="126"/>
      <c r="V340" s="19" t="str">
        <f t="shared" si="37"/>
        <v/>
      </c>
      <c r="W340" s="15" t="str">
        <f t="shared" si="33"/>
        <v/>
      </c>
      <c r="X340" s="16" t="str">
        <f t="shared" si="34"/>
        <v/>
      </c>
      <c r="Y340" s="16" t="str">
        <f t="shared" si="35"/>
        <v/>
      </c>
      <c r="Z340" s="16" t="str">
        <f t="shared" si="36"/>
        <v/>
      </c>
    </row>
    <row r="341" spans="1:26" x14ac:dyDescent="0.4">
      <c r="A341" s="140"/>
      <c r="B341" s="158" t="str">
        <f>IFERROR(VLOOKUP(A341,'1. Applicant Roster'!A:C,2,FALSE)&amp;", "&amp;LEFT(VLOOKUP(A341,'1. Applicant Roster'!A:C,3,FALSE),1)&amp;".","Enter valid WISEid")</f>
        <v>Enter valid WISEid</v>
      </c>
      <c r="C341" s="142"/>
      <c r="D341" s="143"/>
      <c r="E341" s="138" t="str">
        <f>IF(C341="Program",IFERROR(INDEX('3. Programs'!B:B,MATCH(D341,'3. Programs'!A:A,0)),"Enter valid program ID"),"")</f>
        <v/>
      </c>
      <c r="F341" s="289" t="str">
        <f>IF(C341="Program",IFERROR(INDEX('3. Programs'!L:L,MATCH(D341,'3. Programs'!A:A,0)),""),"")</f>
        <v/>
      </c>
      <c r="G341" s="97"/>
      <c r="H341" s="82"/>
      <c r="I341" s="291" t="str">
        <f>IFERROR(IF(C341="Program",(IF(OR(F341="Days",F341="Caseload"),1,G341)*H341)/(IF(OR(F341="Days",F341="Caseload"),1,INDEX('3. Programs'!N:N,MATCH(D341,'3. Programs'!A:A,0)))*INDEX('3. Programs'!O:O,MATCH(D341,'3. Programs'!A:A,0))),""),0)</f>
        <v/>
      </c>
      <c r="J341" s="20" t="str">
        <f>IFERROR(IF($C341="Program",ROUNDDOWN(SUMIF('3. Programs'!$A:$A,$D341,'3. Programs'!Q:Q),2)*IFERROR(INDEX('3. Programs'!$O:$O,MATCH($D341,'3. Programs'!$A:$A,0)),0)*$I341,""),0)</f>
        <v/>
      </c>
      <c r="K341" s="15" t="str">
        <f>IFERROR(IF($C341="Program",ROUNDDOWN(SUMIF('3. Programs'!$A:$A,$D341,'3. Programs'!R:R),2)*IFERROR(INDEX('3. Programs'!$O:$O,MATCH($D341,'3. Programs'!$A:$A,0)),0)*$I341,""),0)</f>
        <v/>
      </c>
      <c r="L341" s="15" t="str">
        <f>IFERROR(IF($C341="Program",ROUNDDOWN(SUMIF('3. Programs'!$A:$A,$D341,'3. Programs'!S:S),2)*IFERROR(INDEX('3. Programs'!$O:$O,MATCH($D341,'3. Programs'!$A:$A,0)),0)*$I341,""),0)</f>
        <v/>
      </c>
      <c r="M341" s="17" t="str">
        <f t="shared" si="38"/>
        <v/>
      </c>
      <c r="N341" s="122"/>
      <c r="O341" s="123"/>
      <c r="P341" s="169"/>
      <c r="Q341" s="245"/>
      <c r="R341" s="124"/>
      <c r="S341" s="125"/>
      <c r="T341" s="125"/>
      <c r="U341" s="126"/>
      <c r="V341" s="19" t="str">
        <f t="shared" si="37"/>
        <v/>
      </c>
      <c r="W341" s="15" t="str">
        <f t="shared" si="33"/>
        <v/>
      </c>
      <c r="X341" s="16" t="str">
        <f t="shared" si="34"/>
        <v/>
      </c>
      <c r="Y341" s="16" t="str">
        <f t="shared" si="35"/>
        <v/>
      </c>
      <c r="Z341" s="16" t="str">
        <f t="shared" si="36"/>
        <v/>
      </c>
    </row>
    <row r="342" spans="1:26" x14ac:dyDescent="0.4">
      <c r="A342" s="140"/>
      <c r="B342" s="158" t="str">
        <f>IFERROR(VLOOKUP(A342,'1. Applicant Roster'!A:C,2,FALSE)&amp;", "&amp;LEFT(VLOOKUP(A342,'1. Applicant Roster'!A:C,3,FALSE),1)&amp;".","Enter valid WISEid")</f>
        <v>Enter valid WISEid</v>
      </c>
      <c r="C342" s="142"/>
      <c r="D342" s="143"/>
      <c r="E342" s="138" t="str">
        <f>IF(C342="Program",IFERROR(INDEX('3. Programs'!B:B,MATCH(D342,'3. Programs'!A:A,0)),"Enter valid program ID"),"")</f>
        <v/>
      </c>
      <c r="F342" s="289" t="str">
        <f>IF(C342="Program",IFERROR(INDEX('3. Programs'!L:L,MATCH(D342,'3. Programs'!A:A,0)),""),"")</f>
        <v/>
      </c>
      <c r="G342" s="97"/>
      <c r="H342" s="82"/>
      <c r="I342" s="291" t="str">
        <f>IFERROR(IF(C342="Program",(IF(OR(F342="Days",F342="Caseload"),1,G342)*H342)/(IF(OR(F342="Days",F342="Caseload"),1,INDEX('3. Programs'!N:N,MATCH(D342,'3. Programs'!A:A,0)))*INDEX('3. Programs'!O:O,MATCH(D342,'3. Programs'!A:A,0))),""),0)</f>
        <v/>
      </c>
      <c r="J342" s="20" t="str">
        <f>IFERROR(IF($C342="Program",ROUNDDOWN(SUMIF('3. Programs'!$A:$A,$D342,'3. Programs'!Q:Q),2)*IFERROR(INDEX('3. Programs'!$O:$O,MATCH($D342,'3. Programs'!$A:$A,0)),0)*$I342,""),0)</f>
        <v/>
      </c>
      <c r="K342" s="15" t="str">
        <f>IFERROR(IF($C342="Program",ROUNDDOWN(SUMIF('3. Programs'!$A:$A,$D342,'3. Programs'!R:R),2)*IFERROR(INDEX('3. Programs'!$O:$O,MATCH($D342,'3. Programs'!$A:$A,0)),0)*$I342,""),0)</f>
        <v/>
      </c>
      <c r="L342" s="15" t="str">
        <f>IFERROR(IF($C342="Program",ROUNDDOWN(SUMIF('3. Programs'!$A:$A,$D342,'3. Programs'!S:S),2)*IFERROR(INDEX('3. Programs'!$O:$O,MATCH($D342,'3. Programs'!$A:$A,0)),0)*$I342,""),0)</f>
        <v/>
      </c>
      <c r="M342" s="17" t="str">
        <f t="shared" si="38"/>
        <v/>
      </c>
      <c r="N342" s="122"/>
      <c r="O342" s="123"/>
      <c r="P342" s="169"/>
      <c r="Q342" s="245"/>
      <c r="R342" s="124"/>
      <c r="S342" s="125"/>
      <c r="T342" s="125"/>
      <c r="U342" s="126"/>
      <c r="V342" s="19" t="str">
        <f t="shared" si="37"/>
        <v/>
      </c>
      <c r="W342" s="15" t="str">
        <f t="shared" si="33"/>
        <v/>
      </c>
      <c r="X342" s="16" t="str">
        <f t="shared" si="34"/>
        <v/>
      </c>
      <c r="Y342" s="16" t="str">
        <f t="shared" si="35"/>
        <v/>
      </c>
      <c r="Z342" s="16" t="str">
        <f t="shared" si="36"/>
        <v/>
      </c>
    </row>
    <row r="343" spans="1:26" x14ac:dyDescent="0.4">
      <c r="A343" s="140"/>
      <c r="B343" s="158" t="str">
        <f>IFERROR(VLOOKUP(A343,'1. Applicant Roster'!A:C,2,FALSE)&amp;", "&amp;LEFT(VLOOKUP(A343,'1. Applicant Roster'!A:C,3,FALSE),1)&amp;".","Enter valid WISEid")</f>
        <v>Enter valid WISEid</v>
      </c>
      <c r="C343" s="142"/>
      <c r="D343" s="143"/>
      <c r="E343" s="138" t="str">
        <f>IF(C343="Program",IFERROR(INDEX('3. Programs'!B:B,MATCH(D343,'3. Programs'!A:A,0)),"Enter valid program ID"),"")</f>
        <v/>
      </c>
      <c r="F343" s="289" t="str">
        <f>IF(C343="Program",IFERROR(INDEX('3. Programs'!L:L,MATCH(D343,'3. Programs'!A:A,0)),""),"")</f>
        <v/>
      </c>
      <c r="G343" s="97"/>
      <c r="H343" s="82"/>
      <c r="I343" s="291" t="str">
        <f>IFERROR(IF(C343="Program",(IF(OR(F343="Days",F343="Caseload"),1,G343)*H343)/(IF(OR(F343="Days",F343="Caseload"),1,INDEX('3. Programs'!N:N,MATCH(D343,'3. Programs'!A:A,0)))*INDEX('3. Programs'!O:O,MATCH(D343,'3. Programs'!A:A,0))),""),0)</f>
        <v/>
      </c>
      <c r="J343" s="20" t="str">
        <f>IFERROR(IF($C343="Program",ROUNDDOWN(SUMIF('3. Programs'!$A:$A,$D343,'3. Programs'!Q:Q),2)*IFERROR(INDEX('3. Programs'!$O:$O,MATCH($D343,'3. Programs'!$A:$A,0)),0)*$I343,""),0)</f>
        <v/>
      </c>
      <c r="K343" s="15" t="str">
        <f>IFERROR(IF($C343="Program",ROUNDDOWN(SUMIF('3. Programs'!$A:$A,$D343,'3. Programs'!R:R),2)*IFERROR(INDEX('3. Programs'!$O:$O,MATCH($D343,'3. Programs'!$A:$A,0)),0)*$I343,""),0)</f>
        <v/>
      </c>
      <c r="L343" s="15" t="str">
        <f>IFERROR(IF($C343="Program",ROUNDDOWN(SUMIF('3. Programs'!$A:$A,$D343,'3. Programs'!S:S),2)*IFERROR(INDEX('3. Programs'!$O:$O,MATCH($D343,'3. Programs'!$A:$A,0)),0)*$I343,""),0)</f>
        <v/>
      </c>
      <c r="M343" s="17" t="str">
        <f t="shared" si="38"/>
        <v/>
      </c>
      <c r="N343" s="122"/>
      <c r="O343" s="123"/>
      <c r="P343" s="169"/>
      <c r="Q343" s="245"/>
      <c r="R343" s="124"/>
      <c r="S343" s="125"/>
      <c r="T343" s="125"/>
      <c r="U343" s="126"/>
      <c r="V343" s="19" t="str">
        <f t="shared" si="37"/>
        <v/>
      </c>
      <c r="W343" s="15" t="str">
        <f t="shared" si="33"/>
        <v/>
      </c>
      <c r="X343" s="16" t="str">
        <f t="shared" si="34"/>
        <v/>
      </c>
      <c r="Y343" s="16" t="str">
        <f t="shared" si="35"/>
        <v/>
      </c>
      <c r="Z343" s="16" t="str">
        <f t="shared" si="36"/>
        <v/>
      </c>
    </row>
    <row r="344" spans="1:26" x14ac:dyDescent="0.4">
      <c r="A344" s="140"/>
      <c r="B344" s="158" t="str">
        <f>IFERROR(VLOOKUP(A344,'1. Applicant Roster'!A:C,2,FALSE)&amp;", "&amp;LEFT(VLOOKUP(A344,'1. Applicant Roster'!A:C,3,FALSE),1)&amp;".","Enter valid WISEid")</f>
        <v>Enter valid WISEid</v>
      </c>
      <c r="C344" s="142"/>
      <c r="D344" s="143"/>
      <c r="E344" s="138" t="str">
        <f>IF(C344="Program",IFERROR(INDEX('3. Programs'!B:B,MATCH(D344,'3. Programs'!A:A,0)),"Enter valid program ID"),"")</f>
        <v/>
      </c>
      <c r="F344" s="289" t="str">
        <f>IF(C344="Program",IFERROR(INDEX('3. Programs'!L:L,MATCH(D344,'3. Programs'!A:A,0)),""),"")</f>
        <v/>
      </c>
      <c r="G344" s="97"/>
      <c r="H344" s="82"/>
      <c r="I344" s="291" t="str">
        <f>IFERROR(IF(C344="Program",(IF(OR(F344="Days",F344="Caseload"),1,G344)*H344)/(IF(OR(F344="Days",F344="Caseload"),1,INDEX('3. Programs'!N:N,MATCH(D344,'3. Programs'!A:A,0)))*INDEX('3. Programs'!O:O,MATCH(D344,'3. Programs'!A:A,0))),""),0)</f>
        <v/>
      </c>
      <c r="J344" s="20" t="str">
        <f>IFERROR(IF($C344="Program",ROUNDDOWN(SUMIF('3. Programs'!$A:$A,$D344,'3. Programs'!Q:Q),2)*IFERROR(INDEX('3. Programs'!$O:$O,MATCH($D344,'3. Programs'!$A:$A,0)),0)*$I344,""),0)</f>
        <v/>
      </c>
      <c r="K344" s="15" t="str">
        <f>IFERROR(IF($C344="Program",ROUNDDOWN(SUMIF('3. Programs'!$A:$A,$D344,'3. Programs'!R:R),2)*IFERROR(INDEX('3. Programs'!$O:$O,MATCH($D344,'3. Programs'!$A:$A,0)),0)*$I344,""),0)</f>
        <v/>
      </c>
      <c r="L344" s="15" t="str">
        <f>IFERROR(IF($C344="Program",ROUNDDOWN(SUMIF('3. Programs'!$A:$A,$D344,'3. Programs'!S:S),2)*IFERROR(INDEX('3. Programs'!$O:$O,MATCH($D344,'3. Programs'!$A:$A,0)),0)*$I344,""),0)</f>
        <v/>
      </c>
      <c r="M344" s="17" t="str">
        <f t="shared" si="38"/>
        <v/>
      </c>
      <c r="N344" s="122"/>
      <c r="O344" s="123"/>
      <c r="P344" s="169"/>
      <c r="Q344" s="245"/>
      <c r="R344" s="124"/>
      <c r="S344" s="125"/>
      <c r="T344" s="125"/>
      <c r="U344" s="126"/>
      <c r="V344" s="19" t="str">
        <f t="shared" si="37"/>
        <v/>
      </c>
      <c r="W344" s="15" t="str">
        <f t="shared" si="33"/>
        <v/>
      </c>
      <c r="X344" s="16" t="str">
        <f t="shared" si="34"/>
        <v/>
      </c>
      <c r="Y344" s="16" t="str">
        <f t="shared" si="35"/>
        <v/>
      </c>
      <c r="Z344" s="16" t="str">
        <f t="shared" si="36"/>
        <v/>
      </c>
    </row>
    <row r="345" spans="1:26" x14ac:dyDescent="0.4">
      <c r="A345" s="140"/>
      <c r="B345" s="158" t="str">
        <f>IFERROR(VLOOKUP(A345,'1. Applicant Roster'!A:C,2,FALSE)&amp;", "&amp;LEFT(VLOOKUP(A345,'1. Applicant Roster'!A:C,3,FALSE),1)&amp;".","Enter valid WISEid")</f>
        <v>Enter valid WISEid</v>
      </c>
      <c r="C345" s="142"/>
      <c r="D345" s="143"/>
      <c r="E345" s="138" t="str">
        <f>IF(C345="Program",IFERROR(INDEX('3. Programs'!B:B,MATCH(D345,'3. Programs'!A:A,0)),"Enter valid program ID"),"")</f>
        <v/>
      </c>
      <c r="F345" s="289" t="str">
        <f>IF(C345="Program",IFERROR(INDEX('3. Programs'!L:L,MATCH(D345,'3. Programs'!A:A,0)),""),"")</f>
        <v/>
      </c>
      <c r="G345" s="97"/>
      <c r="H345" s="82"/>
      <c r="I345" s="291" t="str">
        <f>IFERROR(IF(C345="Program",(IF(OR(F345="Days",F345="Caseload"),1,G345)*H345)/(IF(OR(F345="Days",F345="Caseload"),1,INDEX('3. Programs'!N:N,MATCH(D345,'3. Programs'!A:A,0)))*INDEX('3. Programs'!O:O,MATCH(D345,'3. Programs'!A:A,0))),""),0)</f>
        <v/>
      </c>
      <c r="J345" s="20" t="str">
        <f>IFERROR(IF($C345="Program",ROUNDDOWN(SUMIF('3. Programs'!$A:$A,$D345,'3. Programs'!Q:Q),2)*IFERROR(INDEX('3. Programs'!$O:$O,MATCH($D345,'3. Programs'!$A:$A,0)),0)*$I345,""),0)</f>
        <v/>
      </c>
      <c r="K345" s="15" t="str">
        <f>IFERROR(IF($C345="Program",ROUNDDOWN(SUMIF('3. Programs'!$A:$A,$D345,'3. Programs'!R:R),2)*IFERROR(INDEX('3. Programs'!$O:$O,MATCH($D345,'3. Programs'!$A:$A,0)),0)*$I345,""),0)</f>
        <v/>
      </c>
      <c r="L345" s="15" t="str">
        <f>IFERROR(IF($C345="Program",ROUNDDOWN(SUMIF('3. Programs'!$A:$A,$D345,'3. Programs'!S:S),2)*IFERROR(INDEX('3. Programs'!$O:$O,MATCH($D345,'3. Programs'!$A:$A,0)),0)*$I345,""),0)</f>
        <v/>
      </c>
      <c r="M345" s="17" t="str">
        <f t="shared" si="38"/>
        <v/>
      </c>
      <c r="N345" s="122"/>
      <c r="O345" s="123"/>
      <c r="P345" s="169"/>
      <c r="Q345" s="245"/>
      <c r="R345" s="124"/>
      <c r="S345" s="125"/>
      <c r="T345" s="125"/>
      <c r="U345" s="126"/>
      <c r="V345" s="19" t="str">
        <f t="shared" si="37"/>
        <v/>
      </c>
      <c r="W345" s="15" t="str">
        <f t="shared" si="33"/>
        <v/>
      </c>
      <c r="X345" s="16" t="str">
        <f t="shared" si="34"/>
        <v/>
      </c>
      <c r="Y345" s="16" t="str">
        <f t="shared" si="35"/>
        <v/>
      </c>
      <c r="Z345" s="16" t="str">
        <f t="shared" si="36"/>
        <v/>
      </c>
    </row>
    <row r="346" spans="1:26" x14ac:dyDescent="0.4">
      <c r="A346" s="140"/>
      <c r="B346" s="158" t="str">
        <f>IFERROR(VLOOKUP(A346,'1. Applicant Roster'!A:C,2,FALSE)&amp;", "&amp;LEFT(VLOOKUP(A346,'1. Applicant Roster'!A:C,3,FALSE),1)&amp;".","Enter valid WISEid")</f>
        <v>Enter valid WISEid</v>
      </c>
      <c r="C346" s="142"/>
      <c r="D346" s="143"/>
      <c r="E346" s="138" t="str">
        <f>IF(C346="Program",IFERROR(INDEX('3. Programs'!B:B,MATCH(D346,'3. Programs'!A:A,0)),"Enter valid program ID"),"")</f>
        <v/>
      </c>
      <c r="F346" s="289" t="str">
        <f>IF(C346="Program",IFERROR(INDEX('3. Programs'!L:L,MATCH(D346,'3. Programs'!A:A,0)),""),"")</f>
        <v/>
      </c>
      <c r="G346" s="97"/>
      <c r="H346" s="82"/>
      <c r="I346" s="291" t="str">
        <f>IFERROR(IF(C346="Program",(IF(OR(F346="Days",F346="Caseload"),1,G346)*H346)/(IF(OR(F346="Days",F346="Caseload"),1,INDEX('3. Programs'!N:N,MATCH(D346,'3. Programs'!A:A,0)))*INDEX('3. Programs'!O:O,MATCH(D346,'3. Programs'!A:A,0))),""),0)</f>
        <v/>
      </c>
      <c r="J346" s="20" t="str">
        <f>IFERROR(IF($C346="Program",ROUNDDOWN(SUMIF('3. Programs'!$A:$A,$D346,'3. Programs'!Q:Q),2)*IFERROR(INDEX('3. Programs'!$O:$O,MATCH($D346,'3. Programs'!$A:$A,0)),0)*$I346,""),0)</f>
        <v/>
      </c>
      <c r="K346" s="15" t="str">
        <f>IFERROR(IF($C346="Program",ROUNDDOWN(SUMIF('3. Programs'!$A:$A,$D346,'3. Programs'!R:R),2)*IFERROR(INDEX('3. Programs'!$O:$O,MATCH($D346,'3. Programs'!$A:$A,0)),0)*$I346,""),0)</f>
        <v/>
      </c>
      <c r="L346" s="15" t="str">
        <f>IFERROR(IF($C346="Program",ROUNDDOWN(SUMIF('3. Programs'!$A:$A,$D346,'3. Programs'!S:S),2)*IFERROR(INDEX('3. Programs'!$O:$O,MATCH($D346,'3. Programs'!$A:$A,0)),0)*$I346,""),0)</f>
        <v/>
      </c>
      <c r="M346" s="17" t="str">
        <f t="shared" si="38"/>
        <v/>
      </c>
      <c r="N346" s="122"/>
      <c r="O346" s="123"/>
      <c r="P346" s="169"/>
      <c r="Q346" s="245"/>
      <c r="R346" s="124"/>
      <c r="S346" s="125"/>
      <c r="T346" s="125"/>
      <c r="U346" s="126"/>
      <c r="V346" s="19" t="str">
        <f t="shared" si="37"/>
        <v/>
      </c>
      <c r="W346" s="15" t="str">
        <f t="shared" si="33"/>
        <v/>
      </c>
      <c r="X346" s="16" t="str">
        <f t="shared" si="34"/>
        <v/>
      </c>
      <c r="Y346" s="16" t="str">
        <f t="shared" si="35"/>
        <v/>
      </c>
      <c r="Z346" s="16" t="str">
        <f t="shared" si="36"/>
        <v/>
      </c>
    </row>
    <row r="347" spans="1:26" x14ac:dyDescent="0.4">
      <c r="A347" s="140"/>
      <c r="B347" s="158" t="str">
        <f>IFERROR(VLOOKUP(A347,'1. Applicant Roster'!A:C,2,FALSE)&amp;", "&amp;LEFT(VLOOKUP(A347,'1. Applicant Roster'!A:C,3,FALSE),1)&amp;".","Enter valid WISEid")</f>
        <v>Enter valid WISEid</v>
      </c>
      <c r="C347" s="142"/>
      <c r="D347" s="143"/>
      <c r="E347" s="138" t="str">
        <f>IF(C347="Program",IFERROR(INDEX('3. Programs'!B:B,MATCH(D347,'3. Programs'!A:A,0)),"Enter valid program ID"),"")</f>
        <v/>
      </c>
      <c r="F347" s="289" t="str">
        <f>IF(C347="Program",IFERROR(INDEX('3. Programs'!L:L,MATCH(D347,'3. Programs'!A:A,0)),""),"")</f>
        <v/>
      </c>
      <c r="G347" s="97"/>
      <c r="H347" s="82"/>
      <c r="I347" s="291" t="str">
        <f>IFERROR(IF(C347="Program",(IF(OR(F347="Days",F347="Caseload"),1,G347)*H347)/(IF(OR(F347="Days",F347="Caseload"),1,INDEX('3. Programs'!N:N,MATCH(D347,'3. Programs'!A:A,0)))*INDEX('3. Programs'!O:O,MATCH(D347,'3. Programs'!A:A,0))),""),0)</f>
        <v/>
      </c>
      <c r="J347" s="20" t="str">
        <f>IFERROR(IF($C347="Program",ROUNDDOWN(SUMIF('3. Programs'!$A:$A,$D347,'3. Programs'!Q:Q),2)*IFERROR(INDEX('3. Programs'!$O:$O,MATCH($D347,'3. Programs'!$A:$A,0)),0)*$I347,""),0)</f>
        <v/>
      </c>
      <c r="K347" s="15" t="str">
        <f>IFERROR(IF($C347="Program",ROUNDDOWN(SUMIF('3. Programs'!$A:$A,$D347,'3. Programs'!R:R),2)*IFERROR(INDEX('3. Programs'!$O:$O,MATCH($D347,'3. Programs'!$A:$A,0)),0)*$I347,""),0)</f>
        <v/>
      </c>
      <c r="L347" s="15" t="str">
        <f>IFERROR(IF($C347="Program",ROUNDDOWN(SUMIF('3. Programs'!$A:$A,$D347,'3. Programs'!S:S),2)*IFERROR(INDEX('3. Programs'!$O:$O,MATCH($D347,'3. Programs'!$A:$A,0)),0)*$I347,""),0)</f>
        <v/>
      </c>
      <c r="M347" s="17" t="str">
        <f t="shared" si="38"/>
        <v/>
      </c>
      <c r="N347" s="122"/>
      <c r="O347" s="123"/>
      <c r="P347" s="169"/>
      <c r="Q347" s="245"/>
      <c r="R347" s="124"/>
      <c r="S347" s="125"/>
      <c r="T347" s="125"/>
      <c r="U347" s="126"/>
      <c r="V347" s="19" t="str">
        <f t="shared" si="37"/>
        <v/>
      </c>
      <c r="W347" s="15" t="str">
        <f t="shared" si="33"/>
        <v/>
      </c>
      <c r="X347" s="16" t="str">
        <f t="shared" si="34"/>
        <v/>
      </c>
      <c r="Y347" s="16" t="str">
        <f t="shared" si="35"/>
        <v/>
      </c>
      <c r="Z347" s="16" t="str">
        <f t="shared" si="36"/>
        <v/>
      </c>
    </row>
    <row r="348" spans="1:26" x14ac:dyDescent="0.4">
      <c r="A348" s="140"/>
      <c r="B348" s="158" t="str">
        <f>IFERROR(VLOOKUP(A348,'1. Applicant Roster'!A:C,2,FALSE)&amp;", "&amp;LEFT(VLOOKUP(A348,'1. Applicant Roster'!A:C,3,FALSE),1)&amp;".","Enter valid WISEid")</f>
        <v>Enter valid WISEid</v>
      </c>
      <c r="C348" s="142"/>
      <c r="D348" s="143"/>
      <c r="E348" s="138" t="str">
        <f>IF(C348="Program",IFERROR(INDEX('3. Programs'!B:B,MATCH(D348,'3. Programs'!A:A,0)),"Enter valid program ID"),"")</f>
        <v/>
      </c>
      <c r="F348" s="289" t="str">
        <f>IF(C348="Program",IFERROR(INDEX('3. Programs'!L:L,MATCH(D348,'3. Programs'!A:A,0)),""),"")</f>
        <v/>
      </c>
      <c r="G348" s="97"/>
      <c r="H348" s="82"/>
      <c r="I348" s="291" t="str">
        <f>IFERROR(IF(C348="Program",(IF(OR(F348="Days",F348="Caseload"),1,G348)*H348)/(IF(OR(F348="Days",F348="Caseload"),1,INDEX('3. Programs'!N:N,MATCH(D348,'3. Programs'!A:A,0)))*INDEX('3. Programs'!O:O,MATCH(D348,'3. Programs'!A:A,0))),""),0)</f>
        <v/>
      </c>
      <c r="J348" s="20" t="str">
        <f>IFERROR(IF($C348="Program",ROUNDDOWN(SUMIF('3. Programs'!$A:$A,$D348,'3. Programs'!Q:Q),2)*IFERROR(INDEX('3. Programs'!$O:$O,MATCH($D348,'3. Programs'!$A:$A,0)),0)*$I348,""),0)</f>
        <v/>
      </c>
      <c r="K348" s="15" t="str">
        <f>IFERROR(IF($C348="Program",ROUNDDOWN(SUMIF('3. Programs'!$A:$A,$D348,'3. Programs'!R:R),2)*IFERROR(INDEX('3. Programs'!$O:$O,MATCH($D348,'3. Programs'!$A:$A,0)),0)*$I348,""),0)</f>
        <v/>
      </c>
      <c r="L348" s="15" t="str">
        <f>IFERROR(IF($C348="Program",ROUNDDOWN(SUMIF('3. Programs'!$A:$A,$D348,'3. Programs'!S:S),2)*IFERROR(INDEX('3. Programs'!$O:$O,MATCH($D348,'3. Programs'!$A:$A,0)),0)*$I348,""),0)</f>
        <v/>
      </c>
      <c r="M348" s="17" t="str">
        <f t="shared" si="38"/>
        <v/>
      </c>
      <c r="N348" s="122"/>
      <c r="O348" s="123"/>
      <c r="P348" s="169"/>
      <c r="Q348" s="245"/>
      <c r="R348" s="124"/>
      <c r="S348" s="125"/>
      <c r="T348" s="125"/>
      <c r="U348" s="126"/>
      <c r="V348" s="19" t="str">
        <f t="shared" si="37"/>
        <v/>
      </c>
      <c r="W348" s="15" t="str">
        <f t="shared" si="33"/>
        <v/>
      </c>
      <c r="X348" s="16" t="str">
        <f t="shared" si="34"/>
        <v/>
      </c>
      <c r="Y348" s="16" t="str">
        <f t="shared" si="35"/>
        <v/>
      </c>
      <c r="Z348" s="16" t="str">
        <f t="shared" si="36"/>
        <v/>
      </c>
    </row>
    <row r="349" spans="1:26" x14ac:dyDescent="0.4">
      <c r="A349" s="140"/>
      <c r="B349" s="158" t="str">
        <f>IFERROR(VLOOKUP(A349,'1. Applicant Roster'!A:C,2,FALSE)&amp;", "&amp;LEFT(VLOOKUP(A349,'1. Applicant Roster'!A:C,3,FALSE),1)&amp;".","Enter valid WISEid")</f>
        <v>Enter valid WISEid</v>
      </c>
      <c r="C349" s="142"/>
      <c r="D349" s="143"/>
      <c r="E349" s="138" t="str">
        <f>IF(C349="Program",IFERROR(INDEX('3. Programs'!B:B,MATCH(D349,'3. Programs'!A:A,0)),"Enter valid program ID"),"")</f>
        <v/>
      </c>
      <c r="F349" s="289" t="str">
        <f>IF(C349="Program",IFERROR(INDEX('3. Programs'!L:L,MATCH(D349,'3. Programs'!A:A,0)),""),"")</f>
        <v/>
      </c>
      <c r="G349" s="97"/>
      <c r="H349" s="82"/>
      <c r="I349" s="291" t="str">
        <f>IFERROR(IF(C349="Program",(IF(OR(F349="Days",F349="Caseload"),1,G349)*H349)/(IF(OR(F349="Days",F349="Caseload"),1,INDEX('3. Programs'!N:N,MATCH(D349,'3. Programs'!A:A,0)))*INDEX('3. Programs'!O:O,MATCH(D349,'3. Programs'!A:A,0))),""),0)</f>
        <v/>
      </c>
      <c r="J349" s="20" t="str">
        <f>IFERROR(IF($C349="Program",ROUNDDOWN(SUMIF('3. Programs'!$A:$A,$D349,'3. Programs'!Q:Q),2)*IFERROR(INDEX('3. Programs'!$O:$O,MATCH($D349,'3. Programs'!$A:$A,0)),0)*$I349,""),0)</f>
        <v/>
      </c>
      <c r="K349" s="15" t="str">
        <f>IFERROR(IF($C349="Program",ROUNDDOWN(SUMIF('3. Programs'!$A:$A,$D349,'3. Programs'!R:R),2)*IFERROR(INDEX('3. Programs'!$O:$O,MATCH($D349,'3. Programs'!$A:$A,0)),0)*$I349,""),0)</f>
        <v/>
      </c>
      <c r="L349" s="15" t="str">
        <f>IFERROR(IF($C349="Program",ROUNDDOWN(SUMIF('3. Programs'!$A:$A,$D349,'3. Programs'!S:S),2)*IFERROR(INDEX('3. Programs'!$O:$O,MATCH($D349,'3. Programs'!$A:$A,0)),0)*$I349,""),0)</f>
        <v/>
      </c>
      <c r="M349" s="17" t="str">
        <f t="shared" si="38"/>
        <v/>
      </c>
      <c r="N349" s="122"/>
      <c r="O349" s="123"/>
      <c r="P349" s="169"/>
      <c r="Q349" s="245"/>
      <c r="R349" s="124"/>
      <c r="S349" s="125"/>
      <c r="T349" s="125"/>
      <c r="U349" s="126"/>
      <c r="V349" s="19" t="str">
        <f t="shared" si="37"/>
        <v/>
      </c>
      <c r="W349" s="15" t="str">
        <f t="shared" si="33"/>
        <v/>
      </c>
      <c r="X349" s="16" t="str">
        <f t="shared" si="34"/>
        <v/>
      </c>
      <c r="Y349" s="16" t="str">
        <f t="shared" si="35"/>
        <v/>
      </c>
      <c r="Z349" s="16" t="str">
        <f t="shared" si="36"/>
        <v/>
      </c>
    </row>
    <row r="350" spans="1:26" x14ac:dyDescent="0.4">
      <c r="A350" s="140"/>
      <c r="B350" s="158" t="str">
        <f>IFERROR(VLOOKUP(A350,'1. Applicant Roster'!A:C,2,FALSE)&amp;", "&amp;LEFT(VLOOKUP(A350,'1. Applicant Roster'!A:C,3,FALSE),1)&amp;".","Enter valid WISEid")</f>
        <v>Enter valid WISEid</v>
      </c>
      <c r="C350" s="142"/>
      <c r="D350" s="143"/>
      <c r="E350" s="138" t="str">
        <f>IF(C350="Program",IFERROR(INDEX('3. Programs'!B:B,MATCH(D350,'3. Programs'!A:A,0)),"Enter valid program ID"),"")</f>
        <v/>
      </c>
      <c r="F350" s="289" t="str">
        <f>IF(C350="Program",IFERROR(INDEX('3. Programs'!L:L,MATCH(D350,'3. Programs'!A:A,0)),""),"")</f>
        <v/>
      </c>
      <c r="G350" s="97"/>
      <c r="H350" s="82"/>
      <c r="I350" s="291" t="str">
        <f>IFERROR(IF(C350="Program",(IF(OR(F350="Days",F350="Caseload"),1,G350)*H350)/(IF(OR(F350="Days",F350="Caseload"),1,INDEX('3. Programs'!N:N,MATCH(D350,'3. Programs'!A:A,0)))*INDEX('3. Programs'!O:O,MATCH(D350,'3. Programs'!A:A,0))),""),0)</f>
        <v/>
      </c>
      <c r="J350" s="20" t="str">
        <f>IFERROR(IF($C350="Program",ROUNDDOWN(SUMIF('3. Programs'!$A:$A,$D350,'3. Programs'!Q:Q),2)*IFERROR(INDEX('3. Programs'!$O:$O,MATCH($D350,'3. Programs'!$A:$A,0)),0)*$I350,""),0)</f>
        <v/>
      </c>
      <c r="K350" s="15" t="str">
        <f>IFERROR(IF($C350="Program",ROUNDDOWN(SUMIF('3. Programs'!$A:$A,$D350,'3. Programs'!R:R),2)*IFERROR(INDEX('3. Programs'!$O:$O,MATCH($D350,'3. Programs'!$A:$A,0)),0)*$I350,""),0)</f>
        <v/>
      </c>
      <c r="L350" s="15" t="str">
        <f>IFERROR(IF($C350="Program",ROUNDDOWN(SUMIF('3. Programs'!$A:$A,$D350,'3. Programs'!S:S),2)*IFERROR(INDEX('3. Programs'!$O:$O,MATCH($D350,'3. Programs'!$A:$A,0)),0)*$I350,""),0)</f>
        <v/>
      </c>
      <c r="M350" s="17" t="str">
        <f t="shared" si="38"/>
        <v/>
      </c>
      <c r="N350" s="122"/>
      <c r="O350" s="123"/>
      <c r="P350" s="169"/>
      <c r="Q350" s="245"/>
      <c r="R350" s="124"/>
      <c r="S350" s="125"/>
      <c r="T350" s="125"/>
      <c r="U350" s="126"/>
      <c r="V350" s="19" t="str">
        <f t="shared" si="37"/>
        <v/>
      </c>
      <c r="W350" s="15" t="str">
        <f t="shared" si="33"/>
        <v/>
      </c>
      <c r="X350" s="16" t="str">
        <f t="shared" si="34"/>
        <v/>
      </c>
      <c r="Y350" s="16" t="str">
        <f t="shared" si="35"/>
        <v/>
      </c>
      <c r="Z350" s="16" t="str">
        <f t="shared" si="36"/>
        <v/>
      </c>
    </row>
    <row r="351" spans="1:26" x14ac:dyDescent="0.4">
      <c r="A351" s="140"/>
      <c r="B351" s="158" t="str">
        <f>IFERROR(VLOOKUP(A351,'1. Applicant Roster'!A:C,2,FALSE)&amp;", "&amp;LEFT(VLOOKUP(A351,'1. Applicant Roster'!A:C,3,FALSE),1)&amp;".","Enter valid WISEid")</f>
        <v>Enter valid WISEid</v>
      </c>
      <c r="C351" s="142"/>
      <c r="D351" s="143"/>
      <c r="E351" s="138" t="str">
        <f>IF(C351="Program",IFERROR(INDEX('3. Programs'!B:B,MATCH(D351,'3. Programs'!A:A,0)),"Enter valid program ID"),"")</f>
        <v/>
      </c>
      <c r="F351" s="289" t="str">
        <f>IF(C351="Program",IFERROR(INDEX('3. Programs'!L:L,MATCH(D351,'3. Programs'!A:A,0)),""),"")</f>
        <v/>
      </c>
      <c r="G351" s="97"/>
      <c r="H351" s="82"/>
      <c r="I351" s="291" t="str">
        <f>IFERROR(IF(C351="Program",(IF(OR(F351="Days",F351="Caseload"),1,G351)*H351)/(IF(OR(F351="Days",F351="Caseload"),1,INDEX('3. Programs'!N:N,MATCH(D351,'3. Programs'!A:A,0)))*INDEX('3. Programs'!O:O,MATCH(D351,'3. Programs'!A:A,0))),""),0)</f>
        <v/>
      </c>
      <c r="J351" s="20" t="str">
        <f>IFERROR(IF($C351="Program",ROUNDDOWN(SUMIF('3. Programs'!$A:$A,$D351,'3. Programs'!Q:Q),2)*IFERROR(INDEX('3. Programs'!$O:$O,MATCH($D351,'3. Programs'!$A:$A,0)),0)*$I351,""),0)</f>
        <v/>
      </c>
      <c r="K351" s="15" t="str">
        <f>IFERROR(IF($C351="Program",ROUNDDOWN(SUMIF('3. Programs'!$A:$A,$D351,'3. Programs'!R:R),2)*IFERROR(INDEX('3. Programs'!$O:$O,MATCH($D351,'3. Programs'!$A:$A,0)),0)*$I351,""),0)</f>
        <v/>
      </c>
      <c r="L351" s="15" t="str">
        <f>IFERROR(IF($C351="Program",ROUNDDOWN(SUMIF('3. Programs'!$A:$A,$D351,'3. Programs'!S:S),2)*IFERROR(INDEX('3. Programs'!$O:$O,MATCH($D351,'3. Programs'!$A:$A,0)),0)*$I351,""),0)</f>
        <v/>
      </c>
      <c r="M351" s="17" t="str">
        <f t="shared" si="38"/>
        <v/>
      </c>
      <c r="N351" s="122"/>
      <c r="O351" s="123"/>
      <c r="P351" s="169"/>
      <c r="Q351" s="245"/>
      <c r="R351" s="124"/>
      <c r="S351" s="125"/>
      <c r="T351" s="125"/>
      <c r="U351" s="126"/>
      <c r="V351" s="19" t="str">
        <f t="shared" si="37"/>
        <v/>
      </c>
      <c r="W351" s="15" t="str">
        <f t="shared" si="33"/>
        <v/>
      </c>
      <c r="X351" s="16" t="str">
        <f t="shared" si="34"/>
        <v/>
      </c>
      <c r="Y351" s="16" t="str">
        <f t="shared" si="35"/>
        <v/>
      </c>
      <c r="Z351" s="16" t="str">
        <f t="shared" si="36"/>
        <v/>
      </c>
    </row>
    <row r="352" spans="1:26" x14ac:dyDescent="0.4">
      <c r="A352" s="140"/>
      <c r="B352" s="158" t="str">
        <f>IFERROR(VLOOKUP(A352,'1. Applicant Roster'!A:C,2,FALSE)&amp;", "&amp;LEFT(VLOOKUP(A352,'1. Applicant Roster'!A:C,3,FALSE),1)&amp;".","Enter valid WISEid")</f>
        <v>Enter valid WISEid</v>
      </c>
      <c r="C352" s="142"/>
      <c r="D352" s="143"/>
      <c r="E352" s="138" t="str">
        <f>IF(C352="Program",IFERROR(INDEX('3. Programs'!B:B,MATCH(D352,'3. Programs'!A:A,0)),"Enter valid program ID"),"")</f>
        <v/>
      </c>
      <c r="F352" s="289" t="str">
        <f>IF(C352="Program",IFERROR(INDEX('3. Programs'!L:L,MATCH(D352,'3. Programs'!A:A,0)),""),"")</f>
        <v/>
      </c>
      <c r="G352" s="97"/>
      <c r="H352" s="82"/>
      <c r="I352" s="291" t="str">
        <f>IFERROR(IF(C352="Program",(IF(OR(F352="Days",F352="Caseload"),1,G352)*H352)/(IF(OR(F352="Days",F352="Caseload"),1,INDEX('3. Programs'!N:N,MATCH(D352,'3. Programs'!A:A,0)))*INDEX('3. Programs'!O:O,MATCH(D352,'3. Programs'!A:A,0))),""),0)</f>
        <v/>
      </c>
      <c r="J352" s="20" t="str">
        <f>IFERROR(IF($C352="Program",ROUNDDOWN(SUMIF('3. Programs'!$A:$A,$D352,'3. Programs'!Q:Q),2)*IFERROR(INDEX('3. Programs'!$O:$O,MATCH($D352,'3. Programs'!$A:$A,0)),0)*$I352,""),0)</f>
        <v/>
      </c>
      <c r="K352" s="15" t="str">
        <f>IFERROR(IF($C352="Program",ROUNDDOWN(SUMIF('3. Programs'!$A:$A,$D352,'3. Programs'!R:R),2)*IFERROR(INDEX('3. Programs'!$O:$O,MATCH($D352,'3. Programs'!$A:$A,0)),0)*$I352,""),0)</f>
        <v/>
      </c>
      <c r="L352" s="15" t="str">
        <f>IFERROR(IF($C352="Program",ROUNDDOWN(SUMIF('3. Programs'!$A:$A,$D352,'3. Programs'!S:S),2)*IFERROR(INDEX('3. Programs'!$O:$O,MATCH($D352,'3. Programs'!$A:$A,0)),0)*$I352,""),0)</f>
        <v/>
      </c>
      <c r="M352" s="17" t="str">
        <f t="shared" si="38"/>
        <v/>
      </c>
      <c r="N352" s="122"/>
      <c r="O352" s="123"/>
      <c r="P352" s="169"/>
      <c r="Q352" s="245"/>
      <c r="R352" s="124"/>
      <c r="S352" s="125"/>
      <c r="T352" s="125"/>
      <c r="U352" s="126"/>
      <c r="V352" s="19" t="str">
        <f t="shared" si="37"/>
        <v/>
      </c>
      <c r="W352" s="15" t="str">
        <f t="shared" si="33"/>
        <v/>
      </c>
      <c r="X352" s="16" t="str">
        <f t="shared" si="34"/>
        <v/>
      </c>
      <c r="Y352" s="16" t="str">
        <f t="shared" si="35"/>
        <v/>
      </c>
      <c r="Z352" s="16" t="str">
        <f t="shared" si="36"/>
        <v/>
      </c>
    </row>
    <row r="353" spans="1:26" x14ac:dyDescent="0.4">
      <c r="A353" s="140"/>
      <c r="B353" s="158" t="str">
        <f>IFERROR(VLOOKUP(A353,'1. Applicant Roster'!A:C,2,FALSE)&amp;", "&amp;LEFT(VLOOKUP(A353,'1. Applicant Roster'!A:C,3,FALSE),1)&amp;".","Enter valid WISEid")</f>
        <v>Enter valid WISEid</v>
      </c>
      <c r="C353" s="142"/>
      <c r="D353" s="143"/>
      <c r="E353" s="138" t="str">
        <f>IF(C353="Program",IFERROR(INDEX('3. Programs'!B:B,MATCH(D353,'3. Programs'!A:A,0)),"Enter valid program ID"),"")</f>
        <v/>
      </c>
      <c r="F353" s="289" t="str">
        <f>IF(C353="Program",IFERROR(INDEX('3. Programs'!L:L,MATCH(D353,'3. Programs'!A:A,0)),""),"")</f>
        <v/>
      </c>
      <c r="G353" s="97"/>
      <c r="H353" s="82"/>
      <c r="I353" s="291" t="str">
        <f>IFERROR(IF(C353="Program",(IF(OR(F353="Days",F353="Caseload"),1,G353)*H353)/(IF(OR(F353="Days",F353="Caseload"),1,INDEX('3. Programs'!N:N,MATCH(D353,'3. Programs'!A:A,0)))*INDEX('3. Programs'!O:O,MATCH(D353,'3. Programs'!A:A,0))),""),0)</f>
        <v/>
      </c>
      <c r="J353" s="20" t="str">
        <f>IFERROR(IF($C353="Program",ROUNDDOWN(SUMIF('3. Programs'!$A:$A,$D353,'3. Programs'!Q:Q),2)*IFERROR(INDEX('3. Programs'!$O:$O,MATCH($D353,'3. Programs'!$A:$A,0)),0)*$I353,""),0)</f>
        <v/>
      </c>
      <c r="K353" s="15" t="str">
        <f>IFERROR(IF($C353="Program",ROUNDDOWN(SUMIF('3. Programs'!$A:$A,$D353,'3. Programs'!R:R),2)*IFERROR(INDEX('3. Programs'!$O:$O,MATCH($D353,'3. Programs'!$A:$A,0)),0)*$I353,""),0)</f>
        <v/>
      </c>
      <c r="L353" s="15" t="str">
        <f>IFERROR(IF($C353="Program",ROUNDDOWN(SUMIF('3. Programs'!$A:$A,$D353,'3. Programs'!S:S),2)*IFERROR(INDEX('3. Programs'!$O:$O,MATCH($D353,'3. Programs'!$A:$A,0)),0)*$I353,""),0)</f>
        <v/>
      </c>
      <c r="M353" s="17" t="str">
        <f t="shared" si="38"/>
        <v/>
      </c>
      <c r="N353" s="122"/>
      <c r="O353" s="123"/>
      <c r="P353" s="169"/>
      <c r="Q353" s="245"/>
      <c r="R353" s="124"/>
      <c r="S353" s="125"/>
      <c r="T353" s="125"/>
      <c r="U353" s="126"/>
      <c r="V353" s="19" t="str">
        <f t="shared" si="37"/>
        <v/>
      </c>
      <c r="W353" s="15" t="str">
        <f t="shared" si="33"/>
        <v/>
      </c>
      <c r="X353" s="16" t="str">
        <f t="shared" si="34"/>
        <v/>
      </c>
      <c r="Y353" s="16" t="str">
        <f t="shared" si="35"/>
        <v/>
      </c>
      <c r="Z353" s="16" t="str">
        <f t="shared" si="36"/>
        <v/>
      </c>
    </row>
    <row r="354" spans="1:26" x14ac:dyDescent="0.4">
      <c r="A354" s="140"/>
      <c r="B354" s="158" t="str">
        <f>IFERROR(VLOOKUP(A354,'1. Applicant Roster'!A:C,2,FALSE)&amp;", "&amp;LEFT(VLOOKUP(A354,'1. Applicant Roster'!A:C,3,FALSE),1)&amp;".","Enter valid WISEid")</f>
        <v>Enter valid WISEid</v>
      </c>
      <c r="C354" s="142"/>
      <c r="D354" s="143"/>
      <c r="E354" s="138" t="str">
        <f>IF(C354="Program",IFERROR(INDEX('3. Programs'!B:B,MATCH(D354,'3. Programs'!A:A,0)),"Enter valid program ID"),"")</f>
        <v/>
      </c>
      <c r="F354" s="289" t="str">
        <f>IF(C354="Program",IFERROR(INDEX('3. Programs'!L:L,MATCH(D354,'3. Programs'!A:A,0)),""),"")</f>
        <v/>
      </c>
      <c r="G354" s="97"/>
      <c r="H354" s="82"/>
      <c r="I354" s="291" t="str">
        <f>IFERROR(IF(C354="Program",(IF(OR(F354="Days",F354="Caseload"),1,G354)*H354)/(IF(OR(F354="Days",F354="Caseload"),1,INDEX('3. Programs'!N:N,MATCH(D354,'3. Programs'!A:A,0)))*INDEX('3. Programs'!O:O,MATCH(D354,'3. Programs'!A:A,0))),""),0)</f>
        <v/>
      </c>
      <c r="J354" s="20" t="str">
        <f>IFERROR(IF($C354="Program",ROUNDDOWN(SUMIF('3. Programs'!$A:$A,$D354,'3. Programs'!Q:Q),2)*IFERROR(INDEX('3. Programs'!$O:$O,MATCH($D354,'3. Programs'!$A:$A,0)),0)*$I354,""),0)</f>
        <v/>
      </c>
      <c r="K354" s="15" t="str">
        <f>IFERROR(IF($C354="Program",ROUNDDOWN(SUMIF('3. Programs'!$A:$A,$D354,'3. Programs'!R:R),2)*IFERROR(INDEX('3. Programs'!$O:$O,MATCH($D354,'3. Programs'!$A:$A,0)),0)*$I354,""),0)</f>
        <v/>
      </c>
      <c r="L354" s="15" t="str">
        <f>IFERROR(IF($C354="Program",ROUNDDOWN(SUMIF('3. Programs'!$A:$A,$D354,'3. Programs'!S:S),2)*IFERROR(INDEX('3. Programs'!$O:$O,MATCH($D354,'3. Programs'!$A:$A,0)),0)*$I354,""),0)</f>
        <v/>
      </c>
      <c r="M354" s="17" t="str">
        <f t="shared" si="38"/>
        <v/>
      </c>
      <c r="N354" s="122"/>
      <c r="O354" s="123"/>
      <c r="P354" s="169"/>
      <c r="Q354" s="245"/>
      <c r="R354" s="124"/>
      <c r="S354" s="125"/>
      <c r="T354" s="125"/>
      <c r="U354" s="126"/>
      <c r="V354" s="19" t="str">
        <f t="shared" si="37"/>
        <v/>
      </c>
      <c r="W354" s="15" t="str">
        <f t="shared" si="33"/>
        <v/>
      </c>
      <c r="X354" s="16" t="str">
        <f t="shared" si="34"/>
        <v/>
      </c>
      <c r="Y354" s="16" t="str">
        <f t="shared" si="35"/>
        <v/>
      </c>
      <c r="Z354" s="16" t="str">
        <f t="shared" si="36"/>
        <v/>
      </c>
    </row>
    <row r="355" spans="1:26" x14ac:dyDescent="0.4">
      <c r="A355" s="140"/>
      <c r="B355" s="158" t="str">
        <f>IFERROR(VLOOKUP(A355,'1. Applicant Roster'!A:C,2,FALSE)&amp;", "&amp;LEFT(VLOOKUP(A355,'1. Applicant Roster'!A:C,3,FALSE),1)&amp;".","Enter valid WISEid")</f>
        <v>Enter valid WISEid</v>
      </c>
      <c r="C355" s="142"/>
      <c r="D355" s="143"/>
      <c r="E355" s="138" t="str">
        <f>IF(C355="Program",IFERROR(INDEX('3. Programs'!B:B,MATCH(D355,'3. Programs'!A:A,0)),"Enter valid program ID"),"")</f>
        <v/>
      </c>
      <c r="F355" s="289" t="str">
        <f>IF(C355="Program",IFERROR(INDEX('3. Programs'!L:L,MATCH(D355,'3. Programs'!A:A,0)),""),"")</f>
        <v/>
      </c>
      <c r="G355" s="97"/>
      <c r="H355" s="82"/>
      <c r="I355" s="291" t="str">
        <f>IFERROR(IF(C355="Program",(IF(OR(F355="Days",F355="Caseload"),1,G355)*H355)/(IF(OR(F355="Days",F355="Caseload"),1,INDEX('3. Programs'!N:N,MATCH(D355,'3. Programs'!A:A,0)))*INDEX('3. Programs'!O:O,MATCH(D355,'3. Programs'!A:A,0))),""),0)</f>
        <v/>
      </c>
      <c r="J355" s="20" t="str">
        <f>IFERROR(IF($C355="Program",ROUNDDOWN(SUMIF('3. Programs'!$A:$A,$D355,'3. Programs'!Q:Q),2)*IFERROR(INDEX('3. Programs'!$O:$O,MATCH($D355,'3. Programs'!$A:$A,0)),0)*$I355,""),0)</f>
        <v/>
      </c>
      <c r="K355" s="15" t="str">
        <f>IFERROR(IF($C355="Program",ROUNDDOWN(SUMIF('3. Programs'!$A:$A,$D355,'3. Programs'!R:R),2)*IFERROR(INDEX('3. Programs'!$O:$O,MATCH($D355,'3. Programs'!$A:$A,0)),0)*$I355,""),0)</f>
        <v/>
      </c>
      <c r="L355" s="15" t="str">
        <f>IFERROR(IF($C355="Program",ROUNDDOWN(SUMIF('3. Programs'!$A:$A,$D355,'3. Programs'!S:S),2)*IFERROR(INDEX('3. Programs'!$O:$O,MATCH($D355,'3. Programs'!$A:$A,0)),0)*$I355,""),0)</f>
        <v/>
      </c>
      <c r="M355" s="17" t="str">
        <f t="shared" si="38"/>
        <v/>
      </c>
      <c r="N355" s="122"/>
      <c r="O355" s="123"/>
      <c r="P355" s="169"/>
      <c r="Q355" s="245"/>
      <c r="R355" s="124"/>
      <c r="S355" s="125"/>
      <c r="T355" s="125"/>
      <c r="U355" s="126"/>
      <c r="V355" s="19" t="str">
        <f t="shared" si="37"/>
        <v/>
      </c>
      <c r="W355" s="15" t="str">
        <f t="shared" si="33"/>
        <v/>
      </c>
      <c r="X355" s="16" t="str">
        <f t="shared" si="34"/>
        <v/>
      </c>
      <c r="Y355" s="16" t="str">
        <f t="shared" si="35"/>
        <v/>
      </c>
      <c r="Z355" s="16" t="str">
        <f t="shared" si="36"/>
        <v/>
      </c>
    </row>
    <row r="356" spans="1:26" x14ac:dyDescent="0.4">
      <c r="A356" s="140"/>
      <c r="B356" s="158" t="str">
        <f>IFERROR(VLOOKUP(A356,'1. Applicant Roster'!A:C,2,FALSE)&amp;", "&amp;LEFT(VLOOKUP(A356,'1. Applicant Roster'!A:C,3,FALSE),1)&amp;".","Enter valid WISEid")</f>
        <v>Enter valid WISEid</v>
      </c>
      <c r="C356" s="142"/>
      <c r="D356" s="143"/>
      <c r="E356" s="138" t="str">
        <f>IF(C356="Program",IFERROR(INDEX('3. Programs'!B:B,MATCH(D356,'3. Programs'!A:A,0)),"Enter valid program ID"),"")</f>
        <v/>
      </c>
      <c r="F356" s="289" t="str">
        <f>IF(C356="Program",IFERROR(INDEX('3. Programs'!L:L,MATCH(D356,'3. Programs'!A:A,0)),""),"")</f>
        <v/>
      </c>
      <c r="G356" s="97"/>
      <c r="H356" s="82"/>
      <c r="I356" s="291" t="str">
        <f>IFERROR(IF(C356="Program",(IF(OR(F356="Days",F356="Caseload"),1,G356)*H356)/(IF(OR(F356="Days",F356="Caseload"),1,INDEX('3. Programs'!N:N,MATCH(D356,'3. Programs'!A:A,0)))*INDEX('3. Programs'!O:O,MATCH(D356,'3. Programs'!A:A,0))),""),0)</f>
        <v/>
      </c>
      <c r="J356" s="20" t="str">
        <f>IFERROR(IF($C356="Program",ROUNDDOWN(SUMIF('3. Programs'!$A:$A,$D356,'3. Programs'!Q:Q),2)*IFERROR(INDEX('3. Programs'!$O:$O,MATCH($D356,'3. Programs'!$A:$A,0)),0)*$I356,""),0)</f>
        <v/>
      </c>
      <c r="K356" s="15" t="str">
        <f>IFERROR(IF($C356="Program",ROUNDDOWN(SUMIF('3. Programs'!$A:$A,$D356,'3. Programs'!R:R),2)*IFERROR(INDEX('3. Programs'!$O:$O,MATCH($D356,'3. Programs'!$A:$A,0)),0)*$I356,""),0)</f>
        <v/>
      </c>
      <c r="L356" s="15" t="str">
        <f>IFERROR(IF($C356="Program",ROUNDDOWN(SUMIF('3. Programs'!$A:$A,$D356,'3. Programs'!S:S),2)*IFERROR(INDEX('3. Programs'!$O:$O,MATCH($D356,'3. Programs'!$A:$A,0)),0)*$I356,""),0)</f>
        <v/>
      </c>
      <c r="M356" s="17" t="str">
        <f t="shared" si="38"/>
        <v/>
      </c>
      <c r="N356" s="122"/>
      <c r="O356" s="123"/>
      <c r="P356" s="169"/>
      <c r="Q356" s="245"/>
      <c r="R356" s="124"/>
      <c r="S356" s="125"/>
      <c r="T356" s="125"/>
      <c r="U356" s="126"/>
      <c r="V356" s="19" t="str">
        <f t="shared" si="37"/>
        <v/>
      </c>
      <c r="W356" s="15" t="str">
        <f t="shared" si="33"/>
        <v/>
      </c>
      <c r="X356" s="16" t="str">
        <f t="shared" si="34"/>
        <v/>
      </c>
      <c r="Y356" s="16" t="str">
        <f t="shared" si="35"/>
        <v/>
      </c>
      <c r="Z356" s="16" t="str">
        <f t="shared" si="36"/>
        <v/>
      </c>
    </row>
    <row r="357" spans="1:26" x14ac:dyDescent="0.4">
      <c r="A357" s="140"/>
      <c r="B357" s="158" t="str">
        <f>IFERROR(VLOOKUP(A357,'1. Applicant Roster'!A:C,2,FALSE)&amp;", "&amp;LEFT(VLOOKUP(A357,'1. Applicant Roster'!A:C,3,FALSE),1)&amp;".","Enter valid WISEid")</f>
        <v>Enter valid WISEid</v>
      </c>
      <c r="C357" s="142"/>
      <c r="D357" s="143"/>
      <c r="E357" s="138" t="str">
        <f>IF(C357="Program",IFERROR(INDEX('3. Programs'!B:B,MATCH(D357,'3. Programs'!A:A,0)),"Enter valid program ID"),"")</f>
        <v/>
      </c>
      <c r="F357" s="289" t="str">
        <f>IF(C357="Program",IFERROR(INDEX('3. Programs'!L:L,MATCH(D357,'3. Programs'!A:A,0)),""),"")</f>
        <v/>
      </c>
      <c r="G357" s="97"/>
      <c r="H357" s="82"/>
      <c r="I357" s="291" t="str">
        <f>IFERROR(IF(C357="Program",(IF(OR(F357="Days",F357="Caseload"),1,G357)*H357)/(IF(OR(F357="Days",F357="Caseload"),1,INDEX('3. Programs'!N:N,MATCH(D357,'3. Programs'!A:A,0)))*INDEX('3. Programs'!O:O,MATCH(D357,'3. Programs'!A:A,0))),""),0)</f>
        <v/>
      </c>
      <c r="J357" s="20" t="str">
        <f>IFERROR(IF($C357="Program",ROUNDDOWN(SUMIF('3. Programs'!$A:$A,$D357,'3. Programs'!Q:Q),2)*IFERROR(INDEX('3. Programs'!$O:$O,MATCH($D357,'3. Programs'!$A:$A,0)),0)*$I357,""),0)</f>
        <v/>
      </c>
      <c r="K357" s="15" t="str">
        <f>IFERROR(IF($C357="Program",ROUNDDOWN(SUMIF('3. Programs'!$A:$A,$D357,'3. Programs'!R:R),2)*IFERROR(INDEX('3. Programs'!$O:$O,MATCH($D357,'3. Programs'!$A:$A,0)),0)*$I357,""),0)</f>
        <v/>
      </c>
      <c r="L357" s="15" t="str">
        <f>IFERROR(IF($C357="Program",ROUNDDOWN(SUMIF('3. Programs'!$A:$A,$D357,'3. Programs'!S:S),2)*IFERROR(INDEX('3. Programs'!$O:$O,MATCH($D357,'3. Programs'!$A:$A,0)),0)*$I357,""),0)</f>
        <v/>
      </c>
      <c r="M357" s="17" t="str">
        <f t="shared" si="38"/>
        <v/>
      </c>
      <c r="N357" s="122"/>
      <c r="O357" s="123"/>
      <c r="P357" s="169"/>
      <c r="Q357" s="245"/>
      <c r="R357" s="124"/>
      <c r="S357" s="125"/>
      <c r="T357" s="125"/>
      <c r="U357" s="126"/>
      <c r="V357" s="19" t="str">
        <f t="shared" si="37"/>
        <v/>
      </c>
      <c r="W357" s="15" t="str">
        <f t="shared" si="33"/>
        <v/>
      </c>
      <c r="X357" s="16" t="str">
        <f t="shared" si="34"/>
        <v/>
      </c>
      <c r="Y357" s="16" t="str">
        <f t="shared" si="35"/>
        <v/>
      </c>
      <c r="Z357" s="16" t="str">
        <f t="shared" si="36"/>
        <v/>
      </c>
    </row>
    <row r="358" spans="1:26" x14ac:dyDescent="0.4">
      <c r="A358" s="140"/>
      <c r="B358" s="158" t="str">
        <f>IFERROR(VLOOKUP(A358,'1. Applicant Roster'!A:C,2,FALSE)&amp;", "&amp;LEFT(VLOOKUP(A358,'1. Applicant Roster'!A:C,3,FALSE),1)&amp;".","Enter valid WISEid")</f>
        <v>Enter valid WISEid</v>
      </c>
      <c r="C358" s="142"/>
      <c r="D358" s="143"/>
      <c r="E358" s="138" t="str">
        <f>IF(C358="Program",IFERROR(INDEX('3. Programs'!B:B,MATCH(D358,'3. Programs'!A:A,0)),"Enter valid program ID"),"")</f>
        <v/>
      </c>
      <c r="F358" s="289" t="str">
        <f>IF(C358="Program",IFERROR(INDEX('3. Programs'!L:L,MATCH(D358,'3. Programs'!A:A,0)),""),"")</f>
        <v/>
      </c>
      <c r="G358" s="97"/>
      <c r="H358" s="82"/>
      <c r="I358" s="291" t="str">
        <f>IFERROR(IF(C358="Program",(IF(OR(F358="Days",F358="Caseload"),1,G358)*H358)/(IF(OR(F358="Days",F358="Caseload"),1,INDEX('3. Programs'!N:N,MATCH(D358,'3. Programs'!A:A,0)))*INDEX('3. Programs'!O:O,MATCH(D358,'3. Programs'!A:A,0))),""),0)</f>
        <v/>
      </c>
      <c r="J358" s="20" t="str">
        <f>IFERROR(IF($C358="Program",ROUNDDOWN(SUMIF('3. Programs'!$A:$A,$D358,'3. Programs'!Q:Q),2)*IFERROR(INDEX('3. Programs'!$O:$O,MATCH($D358,'3. Programs'!$A:$A,0)),0)*$I358,""),0)</f>
        <v/>
      </c>
      <c r="K358" s="15" t="str">
        <f>IFERROR(IF($C358="Program",ROUNDDOWN(SUMIF('3. Programs'!$A:$A,$D358,'3. Programs'!R:R),2)*IFERROR(INDEX('3. Programs'!$O:$O,MATCH($D358,'3. Programs'!$A:$A,0)),0)*$I358,""),0)</f>
        <v/>
      </c>
      <c r="L358" s="15" t="str">
        <f>IFERROR(IF($C358="Program",ROUNDDOWN(SUMIF('3. Programs'!$A:$A,$D358,'3. Programs'!S:S),2)*IFERROR(INDEX('3. Programs'!$O:$O,MATCH($D358,'3. Programs'!$A:$A,0)),0)*$I358,""),0)</f>
        <v/>
      </c>
      <c r="M358" s="17" t="str">
        <f t="shared" si="38"/>
        <v/>
      </c>
      <c r="N358" s="122"/>
      <c r="O358" s="123"/>
      <c r="P358" s="169"/>
      <c r="Q358" s="245"/>
      <c r="R358" s="124"/>
      <c r="S358" s="125"/>
      <c r="T358" s="125"/>
      <c r="U358" s="126"/>
      <c r="V358" s="19" t="str">
        <f t="shared" si="37"/>
        <v/>
      </c>
      <c r="W358" s="15" t="str">
        <f t="shared" si="33"/>
        <v/>
      </c>
      <c r="X358" s="16" t="str">
        <f t="shared" si="34"/>
        <v/>
      </c>
      <c r="Y358" s="16" t="str">
        <f t="shared" si="35"/>
        <v/>
      </c>
      <c r="Z358" s="16" t="str">
        <f t="shared" si="36"/>
        <v/>
      </c>
    </row>
    <row r="359" spans="1:26" x14ac:dyDescent="0.4">
      <c r="A359" s="140"/>
      <c r="B359" s="158" t="str">
        <f>IFERROR(VLOOKUP(A359,'1. Applicant Roster'!A:C,2,FALSE)&amp;", "&amp;LEFT(VLOOKUP(A359,'1. Applicant Roster'!A:C,3,FALSE),1)&amp;".","Enter valid WISEid")</f>
        <v>Enter valid WISEid</v>
      </c>
      <c r="C359" s="142"/>
      <c r="D359" s="143"/>
      <c r="E359" s="138" t="str">
        <f>IF(C359="Program",IFERROR(INDEX('3. Programs'!B:B,MATCH(D359,'3. Programs'!A:A,0)),"Enter valid program ID"),"")</f>
        <v/>
      </c>
      <c r="F359" s="289" t="str">
        <f>IF(C359="Program",IFERROR(INDEX('3. Programs'!L:L,MATCH(D359,'3. Programs'!A:A,0)),""),"")</f>
        <v/>
      </c>
      <c r="G359" s="97"/>
      <c r="H359" s="82"/>
      <c r="I359" s="291" t="str">
        <f>IFERROR(IF(C359="Program",(IF(OR(F359="Days",F359="Caseload"),1,G359)*H359)/(IF(OR(F359="Days",F359="Caseload"),1,INDEX('3. Programs'!N:N,MATCH(D359,'3. Programs'!A:A,0)))*INDEX('3. Programs'!O:O,MATCH(D359,'3. Programs'!A:A,0))),""),0)</f>
        <v/>
      </c>
      <c r="J359" s="20" t="str">
        <f>IFERROR(IF($C359="Program",ROUNDDOWN(SUMIF('3. Programs'!$A:$A,$D359,'3. Programs'!Q:Q),2)*IFERROR(INDEX('3. Programs'!$O:$O,MATCH($D359,'3. Programs'!$A:$A,0)),0)*$I359,""),0)</f>
        <v/>
      </c>
      <c r="K359" s="15" t="str">
        <f>IFERROR(IF($C359="Program",ROUNDDOWN(SUMIF('3. Programs'!$A:$A,$D359,'3. Programs'!R:R),2)*IFERROR(INDEX('3. Programs'!$O:$O,MATCH($D359,'3. Programs'!$A:$A,0)),0)*$I359,""),0)</f>
        <v/>
      </c>
      <c r="L359" s="15" t="str">
        <f>IFERROR(IF($C359="Program",ROUNDDOWN(SUMIF('3. Programs'!$A:$A,$D359,'3. Programs'!S:S),2)*IFERROR(INDEX('3. Programs'!$O:$O,MATCH($D359,'3. Programs'!$A:$A,0)),0)*$I359,""),0)</f>
        <v/>
      </c>
      <c r="M359" s="17" t="str">
        <f t="shared" si="38"/>
        <v/>
      </c>
      <c r="N359" s="122"/>
      <c r="O359" s="123"/>
      <c r="P359" s="169"/>
      <c r="Q359" s="245"/>
      <c r="R359" s="124"/>
      <c r="S359" s="125"/>
      <c r="T359" s="125"/>
      <c r="U359" s="126"/>
      <c r="V359" s="19" t="str">
        <f t="shared" si="37"/>
        <v/>
      </c>
      <c r="W359" s="15" t="str">
        <f t="shared" si="33"/>
        <v/>
      </c>
      <c r="X359" s="16" t="str">
        <f t="shared" si="34"/>
        <v/>
      </c>
      <c r="Y359" s="16" t="str">
        <f t="shared" si="35"/>
        <v/>
      </c>
      <c r="Z359" s="16" t="str">
        <f t="shared" si="36"/>
        <v/>
      </c>
    </row>
    <row r="360" spans="1:26" x14ac:dyDescent="0.4">
      <c r="A360" s="140"/>
      <c r="B360" s="158" t="str">
        <f>IFERROR(VLOOKUP(A360,'1. Applicant Roster'!A:C,2,FALSE)&amp;", "&amp;LEFT(VLOOKUP(A360,'1. Applicant Roster'!A:C,3,FALSE),1)&amp;".","Enter valid WISEid")</f>
        <v>Enter valid WISEid</v>
      </c>
      <c r="C360" s="142"/>
      <c r="D360" s="143"/>
      <c r="E360" s="138" t="str">
        <f>IF(C360="Program",IFERROR(INDEX('3. Programs'!B:B,MATCH(D360,'3. Programs'!A:A,0)),"Enter valid program ID"),"")</f>
        <v/>
      </c>
      <c r="F360" s="289" t="str">
        <f>IF(C360="Program",IFERROR(INDEX('3. Programs'!L:L,MATCH(D360,'3. Programs'!A:A,0)),""),"")</f>
        <v/>
      </c>
      <c r="G360" s="97"/>
      <c r="H360" s="82"/>
      <c r="I360" s="291" t="str">
        <f>IFERROR(IF(C360="Program",(IF(OR(F360="Days",F360="Caseload"),1,G360)*H360)/(IF(OR(F360="Days",F360="Caseload"),1,INDEX('3. Programs'!N:N,MATCH(D360,'3. Programs'!A:A,0)))*INDEX('3. Programs'!O:O,MATCH(D360,'3. Programs'!A:A,0))),""),0)</f>
        <v/>
      </c>
      <c r="J360" s="20" t="str">
        <f>IFERROR(IF($C360="Program",ROUNDDOWN(SUMIF('3. Programs'!$A:$A,$D360,'3. Programs'!Q:Q),2)*IFERROR(INDEX('3. Programs'!$O:$O,MATCH($D360,'3. Programs'!$A:$A,0)),0)*$I360,""),0)</f>
        <v/>
      </c>
      <c r="K360" s="15" t="str">
        <f>IFERROR(IF($C360="Program",ROUNDDOWN(SUMIF('3. Programs'!$A:$A,$D360,'3. Programs'!R:R),2)*IFERROR(INDEX('3. Programs'!$O:$O,MATCH($D360,'3. Programs'!$A:$A,0)),0)*$I360,""),0)</f>
        <v/>
      </c>
      <c r="L360" s="15" t="str">
        <f>IFERROR(IF($C360="Program",ROUNDDOWN(SUMIF('3. Programs'!$A:$A,$D360,'3. Programs'!S:S),2)*IFERROR(INDEX('3. Programs'!$O:$O,MATCH($D360,'3. Programs'!$A:$A,0)),0)*$I360,""),0)</f>
        <v/>
      </c>
      <c r="M360" s="17" t="str">
        <f t="shared" si="38"/>
        <v/>
      </c>
      <c r="N360" s="122"/>
      <c r="O360" s="123"/>
      <c r="P360" s="169"/>
      <c r="Q360" s="245"/>
      <c r="R360" s="124"/>
      <c r="S360" s="125"/>
      <c r="T360" s="125"/>
      <c r="U360" s="126"/>
      <c r="V360" s="19" t="str">
        <f t="shared" si="37"/>
        <v/>
      </c>
      <c r="W360" s="15" t="str">
        <f t="shared" si="33"/>
        <v/>
      </c>
      <c r="X360" s="16" t="str">
        <f t="shared" si="34"/>
        <v/>
      </c>
      <c r="Y360" s="16" t="str">
        <f t="shared" si="35"/>
        <v/>
      </c>
      <c r="Z360" s="16" t="str">
        <f t="shared" si="36"/>
        <v/>
      </c>
    </row>
    <row r="361" spans="1:26" x14ac:dyDescent="0.4">
      <c r="A361" s="140"/>
      <c r="B361" s="158" t="str">
        <f>IFERROR(VLOOKUP(A361,'1. Applicant Roster'!A:C,2,FALSE)&amp;", "&amp;LEFT(VLOOKUP(A361,'1. Applicant Roster'!A:C,3,FALSE),1)&amp;".","Enter valid WISEid")</f>
        <v>Enter valid WISEid</v>
      </c>
      <c r="C361" s="142"/>
      <c r="D361" s="143"/>
      <c r="E361" s="138" t="str">
        <f>IF(C361="Program",IFERROR(INDEX('3. Programs'!B:B,MATCH(D361,'3. Programs'!A:A,0)),"Enter valid program ID"),"")</f>
        <v/>
      </c>
      <c r="F361" s="289" t="str">
        <f>IF(C361="Program",IFERROR(INDEX('3. Programs'!L:L,MATCH(D361,'3. Programs'!A:A,0)),""),"")</f>
        <v/>
      </c>
      <c r="G361" s="97"/>
      <c r="H361" s="82"/>
      <c r="I361" s="291" t="str">
        <f>IFERROR(IF(C361="Program",(IF(OR(F361="Days",F361="Caseload"),1,G361)*H361)/(IF(OR(F361="Days",F361="Caseload"),1,INDEX('3. Programs'!N:N,MATCH(D361,'3. Programs'!A:A,0)))*INDEX('3. Programs'!O:O,MATCH(D361,'3. Programs'!A:A,0))),""),0)</f>
        <v/>
      </c>
      <c r="J361" s="20" t="str">
        <f>IFERROR(IF($C361="Program",ROUNDDOWN(SUMIF('3. Programs'!$A:$A,$D361,'3. Programs'!Q:Q),2)*IFERROR(INDEX('3. Programs'!$O:$O,MATCH($D361,'3. Programs'!$A:$A,0)),0)*$I361,""),0)</f>
        <v/>
      </c>
      <c r="K361" s="15" t="str">
        <f>IFERROR(IF($C361="Program",ROUNDDOWN(SUMIF('3. Programs'!$A:$A,$D361,'3. Programs'!R:R),2)*IFERROR(INDEX('3. Programs'!$O:$O,MATCH($D361,'3. Programs'!$A:$A,0)),0)*$I361,""),0)</f>
        <v/>
      </c>
      <c r="L361" s="15" t="str">
        <f>IFERROR(IF($C361="Program",ROUNDDOWN(SUMIF('3. Programs'!$A:$A,$D361,'3. Programs'!S:S),2)*IFERROR(INDEX('3. Programs'!$O:$O,MATCH($D361,'3. Programs'!$A:$A,0)),0)*$I361,""),0)</f>
        <v/>
      </c>
      <c r="M361" s="17" t="str">
        <f t="shared" si="38"/>
        <v/>
      </c>
      <c r="N361" s="122"/>
      <c r="O361" s="123"/>
      <c r="P361" s="169"/>
      <c r="Q361" s="245"/>
      <c r="R361" s="124"/>
      <c r="S361" s="125"/>
      <c r="T361" s="125"/>
      <c r="U361" s="126"/>
      <c r="V361" s="19" t="str">
        <f t="shared" si="37"/>
        <v/>
      </c>
      <c r="W361" s="15" t="str">
        <f t="shared" si="33"/>
        <v/>
      </c>
      <c r="X361" s="16" t="str">
        <f t="shared" si="34"/>
        <v/>
      </c>
      <c r="Y361" s="16" t="str">
        <f t="shared" si="35"/>
        <v/>
      </c>
      <c r="Z361" s="16" t="str">
        <f t="shared" si="36"/>
        <v/>
      </c>
    </row>
    <row r="362" spans="1:26" x14ac:dyDescent="0.4">
      <c r="A362" s="140"/>
      <c r="B362" s="158" t="str">
        <f>IFERROR(VLOOKUP(A362,'1. Applicant Roster'!A:C,2,FALSE)&amp;", "&amp;LEFT(VLOOKUP(A362,'1. Applicant Roster'!A:C,3,FALSE),1)&amp;".","Enter valid WISEid")</f>
        <v>Enter valid WISEid</v>
      </c>
      <c r="C362" s="142"/>
      <c r="D362" s="143"/>
      <c r="E362" s="138" t="str">
        <f>IF(C362="Program",IFERROR(INDEX('3. Programs'!B:B,MATCH(D362,'3. Programs'!A:A,0)),"Enter valid program ID"),"")</f>
        <v/>
      </c>
      <c r="F362" s="289" t="str">
        <f>IF(C362="Program",IFERROR(INDEX('3. Programs'!L:L,MATCH(D362,'3. Programs'!A:A,0)),""),"")</f>
        <v/>
      </c>
      <c r="G362" s="97"/>
      <c r="H362" s="82"/>
      <c r="I362" s="291" t="str">
        <f>IFERROR(IF(C362="Program",(IF(OR(F362="Days",F362="Caseload"),1,G362)*H362)/(IF(OR(F362="Days",F362="Caseload"),1,INDEX('3. Programs'!N:N,MATCH(D362,'3. Programs'!A:A,0)))*INDEX('3. Programs'!O:O,MATCH(D362,'3. Programs'!A:A,0))),""),0)</f>
        <v/>
      </c>
      <c r="J362" s="20" t="str">
        <f>IFERROR(IF($C362="Program",ROUNDDOWN(SUMIF('3. Programs'!$A:$A,$D362,'3. Programs'!Q:Q),2)*IFERROR(INDEX('3. Programs'!$O:$O,MATCH($D362,'3. Programs'!$A:$A,0)),0)*$I362,""),0)</f>
        <v/>
      </c>
      <c r="K362" s="15" t="str">
        <f>IFERROR(IF($C362="Program",ROUNDDOWN(SUMIF('3. Programs'!$A:$A,$D362,'3. Programs'!R:R),2)*IFERROR(INDEX('3. Programs'!$O:$O,MATCH($D362,'3. Programs'!$A:$A,0)),0)*$I362,""),0)</f>
        <v/>
      </c>
      <c r="L362" s="15" t="str">
        <f>IFERROR(IF($C362="Program",ROUNDDOWN(SUMIF('3. Programs'!$A:$A,$D362,'3. Programs'!S:S),2)*IFERROR(INDEX('3. Programs'!$O:$O,MATCH($D362,'3. Programs'!$A:$A,0)),0)*$I362,""),0)</f>
        <v/>
      </c>
      <c r="M362" s="17" t="str">
        <f t="shared" si="38"/>
        <v/>
      </c>
      <c r="N362" s="122"/>
      <c r="O362" s="123"/>
      <c r="P362" s="169"/>
      <c r="Q362" s="245"/>
      <c r="R362" s="124"/>
      <c r="S362" s="125"/>
      <c r="T362" s="125"/>
      <c r="U362" s="126"/>
      <c r="V362" s="19" t="str">
        <f t="shared" si="37"/>
        <v/>
      </c>
      <c r="W362" s="15" t="str">
        <f t="shared" si="33"/>
        <v/>
      </c>
      <c r="X362" s="16" t="str">
        <f t="shared" si="34"/>
        <v/>
      </c>
      <c r="Y362" s="16" t="str">
        <f t="shared" si="35"/>
        <v/>
      </c>
      <c r="Z362" s="16" t="str">
        <f t="shared" si="36"/>
        <v/>
      </c>
    </row>
    <row r="363" spans="1:26" x14ac:dyDescent="0.4">
      <c r="A363" s="140"/>
      <c r="B363" s="158" t="str">
        <f>IFERROR(VLOOKUP(A363,'1. Applicant Roster'!A:C,2,FALSE)&amp;", "&amp;LEFT(VLOOKUP(A363,'1. Applicant Roster'!A:C,3,FALSE),1)&amp;".","Enter valid WISEid")</f>
        <v>Enter valid WISEid</v>
      </c>
      <c r="C363" s="142"/>
      <c r="D363" s="143"/>
      <c r="E363" s="138" t="str">
        <f>IF(C363="Program",IFERROR(INDEX('3. Programs'!B:B,MATCH(D363,'3. Programs'!A:A,0)),"Enter valid program ID"),"")</f>
        <v/>
      </c>
      <c r="F363" s="289" t="str">
        <f>IF(C363="Program",IFERROR(INDEX('3. Programs'!L:L,MATCH(D363,'3. Programs'!A:A,0)),""),"")</f>
        <v/>
      </c>
      <c r="G363" s="97"/>
      <c r="H363" s="82"/>
      <c r="I363" s="291" t="str">
        <f>IFERROR(IF(C363="Program",(IF(OR(F363="Days",F363="Caseload"),1,G363)*H363)/(IF(OR(F363="Days",F363="Caseload"),1,INDEX('3. Programs'!N:N,MATCH(D363,'3. Programs'!A:A,0)))*INDEX('3. Programs'!O:O,MATCH(D363,'3. Programs'!A:A,0))),""),0)</f>
        <v/>
      </c>
      <c r="J363" s="20" t="str">
        <f>IFERROR(IF($C363="Program",ROUNDDOWN(SUMIF('3. Programs'!$A:$A,$D363,'3. Programs'!Q:Q),2)*IFERROR(INDEX('3. Programs'!$O:$O,MATCH($D363,'3. Programs'!$A:$A,0)),0)*$I363,""),0)</f>
        <v/>
      </c>
      <c r="K363" s="15" t="str">
        <f>IFERROR(IF($C363="Program",ROUNDDOWN(SUMIF('3. Programs'!$A:$A,$D363,'3. Programs'!R:R),2)*IFERROR(INDEX('3. Programs'!$O:$O,MATCH($D363,'3. Programs'!$A:$A,0)),0)*$I363,""),0)</f>
        <v/>
      </c>
      <c r="L363" s="15" t="str">
        <f>IFERROR(IF($C363="Program",ROUNDDOWN(SUMIF('3. Programs'!$A:$A,$D363,'3. Programs'!S:S),2)*IFERROR(INDEX('3. Programs'!$O:$O,MATCH($D363,'3. Programs'!$A:$A,0)),0)*$I363,""),0)</f>
        <v/>
      </c>
      <c r="M363" s="17" t="str">
        <f t="shared" si="38"/>
        <v/>
      </c>
      <c r="N363" s="122"/>
      <c r="O363" s="123"/>
      <c r="P363" s="169"/>
      <c r="Q363" s="245"/>
      <c r="R363" s="124"/>
      <c r="S363" s="125"/>
      <c r="T363" s="125"/>
      <c r="U363" s="126"/>
      <c r="V363" s="19" t="str">
        <f t="shared" si="37"/>
        <v/>
      </c>
      <c r="W363" s="15" t="str">
        <f t="shared" si="33"/>
        <v/>
      </c>
      <c r="X363" s="16" t="str">
        <f t="shared" si="34"/>
        <v/>
      </c>
      <c r="Y363" s="16" t="str">
        <f t="shared" si="35"/>
        <v/>
      </c>
      <c r="Z363" s="16" t="str">
        <f t="shared" si="36"/>
        <v/>
      </c>
    </row>
    <row r="364" spans="1:26" x14ac:dyDescent="0.4">
      <c r="A364" s="140"/>
      <c r="B364" s="158" t="str">
        <f>IFERROR(VLOOKUP(A364,'1. Applicant Roster'!A:C,2,FALSE)&amp;", "&amp;LEFT(VLOOKUP(A364,'1. Applicant Roster'!A:C,3,FALSE),1)&amp;".","Enter valid WISEid")</f>
        <v>Enter valid WISEid</v>
      </c>
      <c r="C364" s="142"/>
      <c r="D364" s="143"/>
      <c r="E364" s="138" t="str">
        <f>IF(C364="Program",IFERROR(INDEX('3. Programs'!B:B,MATCH(D364,'3. Programs'!A:A,0)),"Enter valid program ID"),"")</f>
        <v/>
      </c>
      <c r="F364" s="289" t="str">
        <f>IF(C364="Program",IFERROR(INDEX('3. Programs'!L:L,MATCH(D364,'3. Programs'!A:A,0)),""),"")</f>
        <v/>
      </c>
      <c r="G364" s="97"/>
      <c r="H364" s="82"/>
      <c r="I364" s="291" t="str">
        <f>IFERROR(IF(C364="Program",(IF(OR(F364="Days",F364="Caseload"),1,G364)*H364)/(IF(OR(F364="Days",F364="Caseload"),1,INDEX('3. Programs'!N:N,MATCH(D364,'3. Programs'!A:A,0)))*INDEX('3. Programs'!O:O,MATCH(D364,'3. Programs'!A:A,0))),""),0)</f>
        <v/>
      </c>
      <c r="J364" s="20" t="str">
        <f>IFERROR(IF($C364="Program",ROUNDDOWN(SUMIF('3. Programs'!$A:$A,$D364,'3. Programs'!Q:Q),2)*IFERROR(INDEX('3. Programs'!$O:$O,MATCH($D364,'3. Programs'!$A:$A,0)),0)*$I364,""),0)</f>
        <v/>
      </c>
      <c r="K364" s="15" t="str">
        <f>IFERROR(IF($C364="Program",ROUNDDOWN(SUMIF('3. Programs'!$A:$A,$D364,'3. Programs'!R:R),2)*IFERROR(INDEX('3. Programs'!$O:$O,MATCH($D364,'3. Programs'!$A:$A,0)),0)*$I364,""),0)</f>
        <v/>
      </c>
      <c r="L364" s="15" t="str">
        <f>IFERROR(IF($C364="Program",ROUNDDOWN(SUMIF('3. Programs'!$A:$A,$D364,'3. Programs'!S:S),2)*IFERROR(INDEX('3. Programs'!$O:$O,MATCH($D364,'3. Programs'!$A:$A,0)),0)*$I364,""),0)</f>
        <v/>
      </c>
      <c r="M364" s="17" t="str">
        <f t="shared" si="38"/>
        <v/>
      </c>
      <c r="N364" s="122"/>
      <c r="O364" s="123"/>
      <c r="P364" s="169"/>
      <c r="Q364" s="245"/>
      <c r="R364" s="124"/>
      <c r="S364" s="125"/>
      <c r="T364" s="125"/>
      <c r="U364" s="126"/>
      <c r="V364" s="19" t="str">
        <f t="shared" si="37"/>
        <v/>
      </c>
      <c r="W364" s="15" t="str">
        <f t="shared" si="33"/>
        <v/>
      </c>
      <c r="X364" s="16" t="str">
        <f t="shared" si="34"/>
        <v/>
      </c>
      <c r="Y364" s="16" t="str">
        <f t="shared" si="35"/>
        <v/>
      </c>
      <c r="Z364" s="16" t="str">
        <f t="shared" si="36"/>
        <v/>
      </c>
    </row>
    <row r="365" spans="1:26" x14ac:dyDescent="0.4">
      <c r="A365" s="140"/>
      <c r="B365" s="158" t="str">
        <f>IFERROR(VLOOKUP(A365,'1. Applicant Roster'!A:C,2,FALSE)&amp;", "&amp;LEFT(VLOOKUP(A365,'1. Applicant Roster'!A:C,3,FALSE),1)&amp;".","Enter valid WISEid")</f>
        <v>Enter valid WISEid</v>
      </c>
      <c r="C365" s="142"/>
      <c r="D365" s="143"/>
      <c r="E365" s="138" t="str">
        <f>IF(C365="Program",IFERROR(INDEX('3. Programs'!B:B,MATCH(D365,'3. Programs'!A:A,0)),"Enter valid program ID"),"")</f>
        <v/>
      </c>
      <c r="F365" s="289" t="str">
        <f>IF(C365="Program",IFERROR(INDEX('3. Programs'!L:L,MATCH(D365,'3. Programs'!A:A,0)),""),"")</f>
        <v/>
      </c>
      <c r="G365" s="97"/>
      <c r="H365" s="82"/>
      <c r="I365" s="291" t="str">
        <f>IFERROR(IF(C365="Program",(IF(OR(F365="Days",F365="Caseload"),1,G365)*H365)/(IF(OR(F365="Days",F365="Caseload"),1,INDEX('3. Programs'!N:N,MATCH(D365,'3. Programs'!A:A,0)))*INDEX('3. Programs'!O:O,MATCH(D365,'3. Programs'!A:A,0))),""),0)</f>
        <v/>
      </c>
      <c r="J365" s="20" t="str">
        <f>IFERROR(IF($C365="Program",ROUNDDOWN(SUMIF('3. Programs'!$A:$A,$D365,'3. Programs'!Q:Q),2)*IFERROR(INDEX('3. Programs'!$O:$O,MATCH($D365,'3. Programs'!$A:$A,0)),0)*$I365,""),0)</f>
        <v/>
      </c>
      <c r="K365" s="15" t="str">
        <f>IFERROR(IF($C365="Program",ROUNDDOWN(SUMIF('3. Programs'!$A:$A,$D365,'3. Programs'!R:R),2)*IFERROR(INDEX('3. Programs'!$O:$O,MATCH($D365,'3. Programs'!$A:$A,0)),0)*$I365,""),0)</f>
        <v/>
      </c>
      <c r="L365" s="15" t="str">
        <f>IFERROR(IF($C365="Program",ROUNDDOWN(SUMIF('3. Programs'!$A:$A,$D365,'3. Programs'!S:S),2)*IFERROR(INDEX('3. Programs'!$O:$O,MATCH($D365,'3. Programs'!$A:$A,0)),0)*$I365,""),0)</f>
        <v/>
      </c>
      <c r="M365" s="17" t="str">
        <f t="shared" si="38"/>
        <v/>
      </c>
      <c r="N365" s="122"/>
      <c r="O365" s="123"/>
      <c r="P365" s="169"/>
      <c r="Q365" s="245"/>
      <c r="R365" s="124"/>
      <c r="S365" s="125"/>
      <c r="T365" s="125"/>
      <c r="U365" s="126"/>
      <c r="V365" s="19" t="str">
        <f t="shared" si="37"/>
        <v/>
      </c>
      <c r="W365" s="15" t="str">
        <f t="shared" si="33"/>
        <v/>
      </c>
      <c r="X365" s="16" t="str">
        <f t="shared" si="34"/>
        <v/>
      </c>
      <c r="Y365" s="16" t="str">
        <f t="shared" si="35"/>
        <v/>
      </c>
      <c r="Z365" s="16" t="str">
        <f t="shared" si="36"/>
        <v/>
      </c>
    </row>
    <row r="366" spans="1:26" x14ac:dyDescent="0.4">
      <c r="A366" s="140"/>
      <c r="B366" s="158" t="str">
        <f>IFERROR(VLOOKUP(A366,'1. Applicant Roster'!A:C,2,FALSE)&amp;", "&amp;LEFT(VLOOKUP(A366,'1. Applicant Roster'!A:C,3,FALSE),1)&amp;".","Enter valid WISEid")</f>
        <v>Enter valid WISEid</v>
      </c>
      <c r="C366" s="142"/>
      <c r="D366" s="143"/>
      <c r="E366" s="138" t="str">
        <f>IF(C366="Program",IFERROR(INDEX('3. Programs'!B:B,MATCH(D366,'3. Programs'!A:A,0)),"Enter valid program ID"),"")</f>
        <v/>
      </c>
      <c r="F366" s="289" t="str">
        <f>IF(C366="Program",IFERROR(INDEX('3. Programs'!L:L,MATCH(D366,'3. Programs'!A:A,0)),""),"")</f>
        <v/>
      </c>
      <c r="G366" s="97"/>
      <c r="H366" s="82"/>
      <c r="I366" s="291" t="str">
        <f>IFERROR(IF(C366="Program",(IF(OR(F366="Days",F366="Caseload"),1,G366)*H366)/(IF(OR(F366="Days",F366="Caseload"),1,INDEX('3. Programs'!N:N,MATCH(D366,'3. Programs'!A:A,0)))*INDEX('3. Programs'!O:O,MATCH(D366,'3. Programs'!A:A,0))),""),0)</f>
        <v/>
      </c>
      <c r="J366" s="20" t="str">
        <f>IFERROR(IF($C366="Program",ROUNDDOWN(SUMIF('3. Programs'!$A:$A,$D366,'3. Programs'!Q:Q),2)*IFERROR(INDEX('3. Programs'!$O:$O,MATCH($D366,'3. Programs'!$A:$A,0)),0)*$I366,""),0)</f>
        <v/>
      </c>
      <c r="K366" s="15" t="str">
        <f>IFERROR(IF($C366="Program",ROUNDDOWN(SUMIF('3. Programs'!$A:$A,$D366,'3. Programs'!R:R),2)*IFERROR(INDEX('3. Programs'!$O:$O,MATCH($D366,'3. Programs'!$A:$A,0)),0)*$I366,""),0)</f>
        <v/>
      </c>
      <c r="L366" s="15" t="str">
        <f>IFERROR(IF($C366="Program",ROUNDDOWN(SUMIF('3. Programs'!$A:$A,$D366,'3. Programs'!S:S),2)*IFERROR(INDEX('3. Programs'!$O:$O,MATCH($D366,'3. Programs'!$A:$A,0)),0)*$I366,""),0)</f>
        <v/>
      </c>
      <c r="M366" s="17" t="str">
        <f t="shared" si="38"/>
        <v/>
      </c>
      <c r="N366" s="122"/>
      <c r="O366" s="123"/>
      <c r="P366" s="169"/>
      <c r="Q366" s="245"/>
      <c r="R366" s="124"/>
      <c r="S366" s="125"/>
      <c r="T366" s="125"/>
      <c r="U366" s="126"/>
      <c r="V366" s="19" t="str">
        <f t="shared" si="37"/>
        <v/>
      </c>
      <c r="W366" s="15" t="str">
        <f t="shared" si="33"/>
        <v/>
      </c>
      <c r="X366" s="16" t="str">
        <f t="shared" si="34"/>
        <v/>
      </c>
      <c r="Y366" s="16" t="str">
        <f t="shared" si="35"/>
        <v/>
      </c>
      <c r="Z366" s="16" t="str">
        <f t="shared" si="36"/>
        <v/>
      </c>
    </row>
    <row r="367" spans="1:26" x14ac:dyDescent="0.4">
      <c r="A367" s="140"/>
      <c r="B367" s="158" t="str">
        <f>IFERROR(VLOOKUP(A367,'1. Applicant Roster'!A:C,2,FALSE)&amp;", "&amp;LEFT(VLOOKUP(A367,'1. Applicant Roster'!A:C,3,FALSE),1)&amp;".","Enter valid WISEid")</f>
        <v>Enter valid WISEid</v>
      </c>
      <c r="C367" s="142"/>
      <c r="D367" s="143"/>
      <c r="E367" s="138" t="str">
        <f>IF(C367="Program",IFERROR(INDEX('3. Programs'!B:B,MATCH(D367,'3. Programs'!A:A,0)),"Enter valid program ID"),"")</f>
        <v/>
      </c>
      <c r="F367" s="289" t="str">
        <f>IF(C367="Program",IFERROR(INDEX('3. Programs'!L:L,MATCH(D367,'3. Programs'!A:A,0)),""),"")</f>
        <v/>
      </c>
      <c r="G367" s="97"/>
      <c r="H367" s="82"/>
      <c r="I367" s="291" t="str">
        <f>IFERROR(IF(C367="Program",(IF(OR(F367="Days",F367="Caseload"),1,G367)*H367)/(IF(OR(F367="Days",F367="Caseload"),1,INDEX('3. Programs'!N:N,MATCH(D367,'3. Programs'!A:A,0)))*INDEX('3. Programs'!O:O,MATCH(D367,'3. Programs'!A:A,0))),""),0)</f>
        <v/>
      </c>
      <c r="J367" s="20" t="str">
        <f>IFERROR(IF($C367="Program",ROUNDDOWN(SUMIF('3. Programs'!$A:$A,$D367,'3. Programs'!Q:Q),2)*IFERROR(INDEX('3. Programs'!$O:$O,MATCH($D367,'3. Programs'!$A:$A,0)),0)*$I367,""),0)</f>
        <v/>
      </c>
      <c r="K367" s="15" t="str">
        <f>IFERROR(IF($C367="Program",ROUNDDOWN(SUMIF('3. Programs'!$A:$A,$D367,'3. Programs'!R:R),2)*IFERROR(INDEX('3. Programs'!$O:$O,MATCH($D367,'3. Programs'!$A:$A,0)),0)*$I367,""),0)</f>
        <v/>
      </c>
      <c r="L367" s="15" t="str">
        <f>IFERROR(IF($C367="Program",ROUNDDOWN(SUMIF('3. Programs'!$A:$A,$D367,'3. Programs'!S:S),2)*IFERROR(INDEX('3. Programs'!$O:$O,MATCH($D367,'3. Programs'!$A:$A,0)),0)*$I367,""),0)</f>
        <v/>
      </c>
      <c r="M367" s="17" t="str">
        <f t="shared" si="38"/>
        <v/>
      </c>
      <c r="N367" s="122"/>
      <c r="O367" s="123"/>
      <c r="P367" s="169"/>
      <c r="Q367" s="245"/>
      <c r="R367" s="124"/>
      <c r="S367" s="125"/>
      <c r="T367" s="125"/>
      <c r="U367" s="126"/>
      <c r="V367" s="19" t="str">
        <f t="shared" si="37"/>
        <v/>
      </c>
      <c r="W367" s="15" t="str">
        <f t="shared" si="33"/>
        <v/>
      </c>
      <c r="X367" s="16" t="str">
        <f t="shared" si="34"/>
        <v/>
      </c>
      <c r="Y367" s="16" t="str">
        <f t="shared" si="35"/>
        <v/>
      </c>
      <c r="Z367" s="16" t="str">
        <f t="shared" si="36"/>
        <v/>
      </c>
    </row>
    <row r="368" spans="1:26" x14ac:dyDescent="0.4">
      <c r="A368" s="140"/>
      <c r="B368" s="158" t="str">
        <f>IFERROR(VLOOKUP(A368,'1. Applicant Roster'!A:C,2,FALSE)&amp;", "&amp;LEFT(VLOOKUP(A368,'1. Applicant Roster'!A:C,3,FALSE),1)&amp;".","Enter valid WISEid")</f>
        <v>Enter valid WISEid</v>
      </c>
      <c r="C368" s="142"/>
      <c r="D368" s="143"/>
      <c r="E368" s="138" t="str">
        <f>IF(C368="Program",IFERROR(INDEX('3. Programs'!B:B,MATCH(D368,'3. Programs'!A:A,0)),"Enter valid program ID"),"")</f>
        <v/>
      </c>
      <c r="F368" s="289" t="str">
        <f>IF(C368="Program",IFERROR(INDEX('3. Programs'!L:L,MATCH(D368,'3. Programs'!A:A,0)),""),"")</f>
        <v/>
      </c>
      <c r="G368" s="97"/>
      <c r="H368" s="82"/>
      <c r="I368" s="291" t="str">
        <f>IFERROR(IF(C368="Program",(IF(OR(F368="Days",F368="Caseload"),1,G368)*H368)/(IF(OR(F368="Days",F368="Caseload"),1,INDEX('3. Programs'!N:N,MATCH(D368,'3. Programs'!A:A,0)))*INDEX('3. Programs'!O:O,MATCH(D368,'3. Programs'!A:A,0))),""),0)</f>
        <v/>
      </c>
      <c r="J368" s="20" t="str">
        <f>IFERROR(IF($C368="Program",ROUNDDOWN(SUMIF('3. Programs'!$A:$A,$D368,'3. Programs'!Q:Q),2)*IFERROR(INDEX('3. Programs'!$O:$O,MATCH($D368,'3. Programs'!$A:$A,0)),0)*$I368,""),0)</f>
        <v/>
      </c>
      <c r="K368" s="15" t="str">
        <f>IFERROR(IF($C368="Program",ROUNDDOWN(SUMIF('3. Programs'!$A:$A,$D368,'3. Programs'!R:R),2)*IFERROR(INDEX('3. Programs'!$O:$O,MATCH($D368,'3. Programs'!$A:$A,0)),0)*$I368,""),0)</f>
        <v/>
      </c>
      <c r="L368" s="15" t="str">
        <f>IFERROR(IF($C368="Program",ROUNDDOWN(SUMIF('3. Programs'!$A:$A,$D368,'3. Programs'!S:S),2)*IFERROR(INDEX('3. Programs'!$O:$O,MATCH($D368,'3. Programs'!$A:$A,0)),0)*$I368,""),0)</f>
        <v/>
      </c>
      <c r="M368" s="17" t="str">
        <f t="shared" si="38"/>
        <v/>
      </c>
      <c r="N368" s="122"/>
      <c r="O368" s="123"/>
      <c r="P368" s="169"/>
      <c r="Q368" s="245"/>
      <c r="R368" s="124"/>
      <c r="S368" s="125"/>
      <c r="T368" s="125"/>
      <c r="U368" s="126"/>
      <c r="V368" s="19" t="str">
        <f t="shared" si="37"/>
        <v/>
      </c>
      <c r="W368" s="15" t="str">
        <f t="shared" si="33"/>
        <v/>
      </c>
      <c r="X368" s="16" t="str">
        <f t="shared" si="34"/>
        <v/>
      </c>
      <c r="Y368" s="16" t="str">
        <f t="shared" si="35"/>
        <v/>
      </c>
      <c r="Z368" s="16" t="str">
        <f t="shared" si="36"/>
        <v/>
      </c>
    </row>
    <row r="369" spans="1:26" x14ac:dyDescent="0.4">
      <c r="A369" s="140"/>
      <c r="B369" s="158" t="str">
        <f>IFERROR(VLOOKUP(A369,'1. Applicant Roster'!A:C,2,FALSE)&amp;", "&amp;LEFT(VLOOKUP(A369,'1. Applicant Roster'!A:C,3,FALSE),1)&amp;".","Enter valid WISEid")</f>
        <v>Enter valid WISEid</v>
      </c>
      <c r="C369" s="142"/>
      <c r="D369" s="143"/>
      <c r="E369" s="138" t="str">
        <f>IF(C369="Program",IFERROR(INDEX('3. Programs'!B:B,MATCH(D369,'3. Programs'!A:A,0)),"Enter valid program ID"),"")</f>
        <v/>
      </c>
      <c r="F369" s="289" t="str">
        <f>IF(C369="Program",IFERROR(INDEX('3. Programs'!L:L,MATCH(D369,'3. Programs'!A:A,0)),""),"")</f>
        <v/>
      </c>
      <c r="G369" s="97"/>
      <c r="H369" s="82"/>
      <c r="I369" s="291" t="str">
        <f>IFERROR(IF(C369="Program",(IF(OR(F369="Days",F369="Caseload"),1,G369)*H369)/(IF(OR(F369="Days",F369="Caseload"),1,INDEX('3. Programs'!N:N,MATCH(D369,'3. Programs'!A:A,0)))*INDEX('3. Programs'!O:O,MATCH(D369,'3. Programs'!A:A,0))),""),0)</f>
        <v/>
      </c>
      <c r="J369" s="20" t="str">
        <f>IFERROR(IF($C369="Program",ROUNDDOWN(SUMIF('3. Programs'!$A:$A,$D369,'3. Programs'!Q:Q),2)*IFERROR(INDEX('3. Programs'!$O:$O,MATCH($D369,'3. Programs'!$A:$A,0)),0)*$I369,""),0)</f>
        <v/>
      </c>
      <c r="K369" s="15" t="str">
        <f>IFERROR(IF($C369="Program",ROUNDDOWN(SUMIF('3. Programs'!$A:$A,$D369,'3. Programs'!R:R),2)*IFERROR(INDEX('3. Programs'!$O:$O,MATCH($D369,'3. Programs'!$A:$A,0)),0)*$I369,""),0)</f>
        <v/>
      </c>
      <c r="L369" s="15" t="str">
        <f>IFERROR(IF($C369="Program",ROUNDDOWN(SUMIF('3. Programs'!$A:$A,$D369,'3. Programs'!S:S),2)*IFERROR(INDEX('3. Programs'!$O:$O,MATCH($D369,'3. Programs'!$A:$A,0)),0)*$I369,""),0)</f>
        <v/>
      </c>
      <c r="M369" s="17" t="str">
        <f t="shared" si="38"/>
        <v/>
      </c>
      <c r="N369" s="122"/>
      <c r="O369" s="123"/>
      <c r="P369" s="169"/>
      <c r="Q369" s="245"/>
      <c r="R369" s="124"/>
      <c r="S369" s="125"/>
      <c r="T369" s="125"/>
      <c r="U369" s="126"/>
      <c r="V369" s="19" t="str">
        <f t="shared" si="37"/>
        <v/>
      </c>
      <c r="W369" s="15" t="str">
        <f t="shared" si="33"/>
        <v/>
      </c>
      <c r="X369" s="16" t="str">
        <f t="shared" si="34"/>
        <v/>
      </c>
      <c r="Y369" s="16" t="str">
        <f t="shared" si="35"/>
        <v/>
      </c>
      <c r="Z369" s="16" t="str">
        <f t="shared" si="36"/>
        <v/>
      </c>
    </row>
    <row r="370" spans="1:26" x14ac:dyDescent="0.4">
      <c r="A370" s="140"/>
      <c r="B370" s="158" t="str">
        <f>IFERROR(VLOOKUP(A370,'1. Applicant Roster'!A:C,2,FALSE)&amp;", "&amp;LEFT(VLOOKUP(A370,'1. Applicant Roster'!A:C,3,FALSE),1)&amp;".","Enter valid WISEid")</f>
        <v>Enter valid WISEid</v>
      </c>
      <c r="C370" s="142"/>
      <c r="D370" s="143"/>
      <c r="E370" s="138" t="str">
        <f>IF(C370="Program",IFERROR(INDEX('3. Programs'!B:B,MATCH(D370,'3. Programs'!A:A,0)),"Enter valid program ID"),"")</f>
        <v/>
      </c>
      <c r="F370" s="289" t="str">
        <f>IF(C370="Program",IFERROR(INDEX('3. Programs'!L:L,MATCH(D370,'3. Programs'!A:A,0)),""),"")</f>
        <v/>
      </c>
      <c r="G370" s="97"/>
      <c r="H370" s="82"/>
      <c r="I370" s="291" t="str">
        <f>IFERROR(IF(C370="Program",(IF(OR(F370="Days",F370="Caseload"),1,G370)*H370)/(IF(OR(F370="Days",F370="Caseload"),1,INDEX('3. Programs'!N:N,MATCH(D370,'3. Programs'!A:A,0)))*INDEX('3. Programs'!O:O,MATCH(D370,'3. Programs'!A:A,0))),""),0)</f>
        <v/>
      </c>
      <c r="J370" s="20" t="str">
        <f>IFERROR(IF($C370="Program",ROUNDDOWN(SUMIF('3. Programs'!$A:$A,$D370,'3. Programs'!Q:Q),2)*IFERROR(INDEX('3. Programs'!$O:$O,MATCH($D370,'3. Programs'!$A:$A,0)),0)*$I370,""),0)</f>
        <v/>
      </c>
      <c r="K370" s="15" t="str">
        <f>IFERROR(IF($C370="Program",ROUNDDOWN(SUMIF('3. Programs'!$A:$A,$D370,'3. Programs'!R:R),2)*IFERROR(INDEX('3. Programs'!$O:$O,MATCH($D370,'3. Programs'!$A:$A,0)),0)*$I370,""),0)</f>
        <v/>
      </c>
      <c r="L370" s="15" t="str">
        <f>IFERROR(IF($C370="Program",ROUNDDOWN(SUMIF('3. Programs'!$A:$A,$D370,'3. Programs'!S:S),2)*IFERROR(INDEX('3. Programs'!$O:$O,MATCH($D370,'3. Programs'!$A:$A,0)),0)*$I370,""),0)</f>
        <v/>
      </c>
      <c r="M370" s="17" t="str">
        <f t="shared" si="38"/>
        <v/>
      </c>
      <c r="N370" s="122"/>
      <c r="O370" s="123"/>
      <c r="P370" s="169"/>
      <c r="Q370" s="245"/>
      <c r="R370" s="124"/>
      <c r="S370" s="125"/>
      <c r="T370" s="125"/>
      <c r="U370" s="126"/>
      <c r="V370" s="19" t="str">
        <f t="shared" si="37"/>
        <v/>
      </c>
      <c r="W370" s="15" t="str">
        <f t="shared" si="33"/>
        <v/>
      </c>
      <c r="X370" s="16" t="str">
        <f t="shared" si="34"/>
        <v/>
      </c>
      <c r="Y370" s="16" t="str">
        <f t="shared" si="35"/>
        <v/>
      </c>
      <c r="Z370" s="16" t="str">
        <f t="shared" si="36"/>
        <v/>
      </c>
    </row>
    <row r="371" spans="1:26" x14ac:dyDescent="0.4">
      <c r="A371" s="140"/>
      <c r="B371" s="158" t="str">
        <f>IFERROR(VLOOKUP(A371,'1. Applicant Roster'!A:C,2,FALSE)&amp;", "&amp;LEFT(VLOOKUP(A371,'1. Applicant Roster'!A:C,3,FALSE),1)&amp;".","Enter valid WISEid")</f>
        <v>Enter valid WISEid</v>
      </c>
      <c r="C371" s="142"/>
      <c r="D371" s="143"/>
      <c r="E371" s="138" t="str">
        <f>IF(C371="Program",IFERROR(INDEX('3. Programs'!B:B,MATCH(D371,'3. Programs'!A:A,0)),"Enter valid program ID"),"")</f>
        <v/>
      </c>
      <c r="F371" s="289" t="str">
        <f>IF(C371="Program",IFERROR(INDEX('3. Programs'!L:L,MATCH(D371,'3. Programs'!A:A,0)),""),"")</f>
        <v/>
      </c>
      <c r="G371" s="97"/>
      <c r="H371" s="82"/>
      <c r="I371" s="291" t="str">
        <f>IFERROR(IF(C371="Program",(IF(OR(F371="Days",F371="Caseload"),1,G371)*H371)/(IF(OR(F371="Days",F371="Caseload"),1,INDEX('3. Programs'!N:N,MATCH(D371,'3. Programs'!A:A,0)))*INDEX('3. Programs'!O:O,MATCH(D371,'3. Programs'!A:A,0))),""),0)</f>
        <v/>
      </c>
      <c r="J371" s="20" t="str">
        <f>IFERROR(IF($C371="Program",ROUNDDOWN(SUMIF('3. Programs'!$A:$A,$D371,'3. Programs'!Q:Q),2)*IFERROR(INDEX('3. Programs'!$O:$O,MATCH($D371,'3. Programs'!$A:$A,0)),0)*$I371,""),0)</f>
        <v/>
      </c>
      <c r="K371" s="15" t="str">
        <f>IFERROR(IF($C371="Program",ROUNDDOWN(SUMIF('3. Programs'!$A:$A,$D371,'3. Programs'!R:R),2)*IFERROR(INDEX('3. Programs'!$O:$O,MATCH($D371,'3. Programs'!$A:$A,0)),0)*$I371,""),0)</f>
        <v/>
      </c>
      <c r="L371" s="15" t="str">
        <f>IFERROR(IF($C371="Program",ROUNDDOWN(SUMIF('3. Programs'!$A:$A,$D371,'3. Programs'!S:S),2)*IFERROR(INDEX('3. Programs'!$O:$O,MATCH($D371,'3. Programs'!$A:$A,0)),0)*$I371,""),0)</f>
        <v/>
      </c>
      <c r="M371" s="17" t="str">
        <f t="shared" si="38"/>
        <v/>
      </c>
      <c r="N371" s="122"/>
      <c r="O371" s="123"/>
      <c r="P371" s="169"/>
      <c r="Q371" s="245"/>
      <c r="R371" s="124"/>
      <c r="S371" s="125"/>
      <c r="T371" s="125"/>
      <c r="U371" s="126"/>
      <c r="V371" s="19" t="str">
        <f t="shared" si="37"/>
        <v/>
      </c>
      <c r="W371" s="15" t="str">
        <f t="shared" si="33"/>
        <v/>
      </c>
      <c r="X371" s="16" t="str">
        <f t="shared" si="34"/>
        <v/>
      </c>
      <c r="Y371" s="16" t="str">
        <f t="shared" si="35"/>
        <v/>
      </c>
      <c r="Z371" s="16" t="str">
        <f t="shared" si="36"/>
        <v/>
      </c>
    </row>
    <row r="372" spans="1:26" x14ac:dyDescent="0.4">
      <c r="A372" s="140"/>
      <c r="B372" s="158" t="str">
        <f>IFERROR(VLOOKUP(A372,'1. Applicant Roster'!A:C,2,FALSE)&amp;", "&amp;LEFT(VLOOKUP(A372,'1. Applicant Roster'!A:C,3,FALSE),1)&amp;".","Enter valid WISEid")</f>
        <v>Enter valid WISEid</v>
      </c>
      <c r="C372" s="142"/>
      <c r="D372" s="143"/>
      <c r="E372" s="138" t="str">
        <f>IF(C372="Program",IFERROR(INDEX('3. Programs'!B:B,MATCH(D372,'3. Programs'!A:A,0)),"Enter valid program ID"),"")</f>
        <v/>
      </c>
      <c r="F372" s="289" t="str">
        <f>IF(C372="Program",IFERROR(INDEX('3. Programs'!L:L,MATCH(D372,'3. Programs'!A:A,0)),""),"")</f>
        <v/>
      </c>
      <c r="G372" s="97"/>
      <c r="H372" s="82"/>
      <c r="I372" s="291" t="str">
        <f>IFERROR(IF(C372="Program",(IF(OR(F372="Days",F372="Caseload"),1,G372)*H372)/(IF(OR(F372="Days",F372="Caseload"),1,INDEX('3. Programs'!N:N,MATCH(D372,'3. Programs'!A:A,0)))*INDEX('3. Programs'!O:O,MATCH(D372,'3. Programs'!A:A,0))),""),0)</f>
        <v/>
      </c>
      <c r="J372" s="20" t="str">
        <f>IFERROR(IF($C372="Program",ROUNDDOWN(SUMIF('3. Programs'!$A:$A,$D372,'3. Programs'!Q:Q),2)*IFERROR(INDEX('3. Programs'!$O:$O,MATCH($D372,'3. Programs'!$A:$A,0)),0)*$I372,""),0)</f>
        <v/>
      </c>
      <c r="K372" s="15" t="str">
        <f>IFERROR(IF($C372="Program",ROUNDDOWN(SUMIF('3. Programs'!$A:$A,$D372,'3. Programs'!R:R),2)*IFERROR(INDEX('3. Programs'!$O:$O,MATCH($D372,'3. Programs'!$A:$A,0)),0)*$I372,""),0)</f>
        <v/>
      </c>
      <c r="L372" s="15" t="str">
        <f>IFERROR(IF($C372="Program",ROUNDDOWN(SUMIF('3. Programs'!$A:$A,$D372,'3. Programs'!S:S),2)*IFERROR(INDEX('3. Programs'!$O:$O,MATCH($D372,'3. Programs'!$A:$A,0)),0)*$I372,""),0)</f>
        <v/>
      </c>
      <c r="M372" s="17" t="str">
        <f t="shared" si="38"/>
        <v/>
      </c>
      <c r="N372" s="122"/>
      <c r="O372" s="123"/>
      <c r="P372" s="169"/>
      <c r="Q372" s="245"/>
      <c r="R372" s="124"/>
      <c r="S372" s="125"/>
      <c r="T372" s="125"/>
      <c r="U372" s="126"/>
      <c r="V372" s="19" t="str">
        <f t="shared" si="37"/>
        <v/>
      </c>
      <c r="W372" s="15" t="str">
        <f t="shared" si="33"/>
        <v/>
      </c>
      <c r="X372" s="16" t="str">
        <f t="shared" si="34"/>
        <v/>
      </c>
      <c r="Y372" s="16" t="str">
        <f t="shared" si="35"/>
        <v/>
      </c>
      <c r="Z372" s="16" t="str">
        <f t="shared" si="36"/>
        <v/>
      </c>
    </row>
    <row r="373" spans="1:26" x14ac:dyDescent="0.4">
      <c r="A373" s="140"/>
      <c r="B373" s="158" t="str">
        <f>IFERROR(VLOOKUP(A373,'1. Applicant Roster'!A:C,2,FALSE)&amp;", "&amp;LEFT(VLOOKUP(A373,'1. Applicant Roster'!A:C,3,FALSE),1)&amp;".","Enter valid WISEid")</f>
        <v>Enter valid WISEid</v>
      </c>
      <c r="C373" s="142"/>
      <c r="D373" s="143"/>
      <c r="E373" s="138" t="str">
        <f>IF(C373="Program",IFERROR(INDEX('3. Programs'!B:B,MATCH(D373,'3. Programs'!A:A,0)),"Enter valid program ID"),"")</f>
        <v/>
      </c>
      <c r="F373" s="289" t="str">
        <f>IF(C373="Program",IFERROR(INDEX('3. Programs'!L:L,MATCH(D373,'3. Programs'!A:A,0)),""),"")</f>
        <v/>
      </c>
      <c r="G373" s="97"/>
      <c r="H373" s="82"/>
      <c r="I373" s="291" t="str">
        <f>IFERROR(IF(C373="Program",(IF(OR(F373="Days",F373="Caseload"),1,G373)*H373)/(IF(OR(F373="Days",F373="Caseload"),1,INDEX('3. Programs'!N:N,MATCH(D373,'3. Programs'!A:A,0)))*INDEX('3. Programs'!O:O,MATCH(D373,'3. Programs'!A:A,0))),""),0)</f>
        <v/>
      </c>
      <c r="J373" s="20" t="str">
        <f>IFERROR(IF($C373="Program",ROUNDDOWN(SUMIF('3. Programs'!$A:$A,$D373,'3. Programs'!Q:Q),2)*IFERROR(INDEX('3. Programs'!$O:$O,MATCH($D373,'3. Programs'!$A:$A,0)),0)*$I373,""),0)</f>
        <v/>
      </c>
      <c r="K373" s="15" t="str">
        <f>IFERROR(IF($C373="Program",ROUNDDOWN(SUMIF('3. Programs'!$A:$A,$D373,'3. Programs'!R:R),2)*IFERROR(INDEX('3. Programs'!$O:$O,MATCH($D373,'3. Programs'!$A:$A,0)),0)*$I373,""),0)</f>
        <v/>
      </c>
      <c r="L373" s="15" t="str">
        <f>IFERROR(IF($C373="Program",ROUNDDOWN(SUMIF('3. Programs'!$A:$A,$D373,'3. Programs'!S:S),2)*IFERROR(INDEX('3. Programs'!$O:$O,MATCH($D373,'3. Programs'!$A:$A,0)),0)*$I373,""),0)</f>
        <v/>
      </c>
      <c r="M373" s="17" t="str">
        <f t="shared" si="38"/>
        <v/>
      </c>
      <c r="N373" s="122"/>
      <c r="O373" s="123"/>
      <c r="P373" s="169"/>
      <c r="Q373" s="245"/>
      <c r="R373" s="124"/>
      <c r="S373" s="125"/>
      <c r="T373" s="125"/>
      <c r="U373" s="126"/>
      <c r="V373" s="19" t="str">
        <f t="shared" si="37"/>
        <v/>
      </c>
      <c r="W373" s="15" t="str">
        <f t="shared" si="33"/>
        <v/>
      </c>
      <c r="X373" s="16" t="str">
        <f t="shared" si="34"/>
        <v/>
      </c>
      <c r="Y373" s="16" t="str">
        <f t="shared" si="35"/>
        <v/>
      </c>
      <c r="Z373" s="16" t="str">
        <f t="shared" si="36"/>
        <v/>
      </c>
    </row>
    <row r="374" spans="1:26" x14ac:dyDescent="0.4">
      <c r="A374" s="140"/>
      <c r="B374" s="158" t="str">
        <f>IFERROR(VLOOKUP(A374,'1. Applicant Roster'!A:C,2,FALSE)&amp;", "&amp;LEFT(VLOOKUP(A374,'1. Applicant Roster'!A:C,3,FALSE),1)&amp;".","Enter valid WISEid")</f>
        <v>Enter valid WISEid</v>
      </c>
      <c r="C374" s="142"/>
      <c r="D374" s="143"/>
      <c r="E374" s="138" t="str">
        <f>IF(C374="Program",IFERROR(INDEX('3. Programs'!B:B,MATCH(D374,'3. Programs'!A:A,0)),"Enter valid program ID"),"")</f>
        <v/>
      </c>
      <c r="F374" s="289" t="str">
        <f>IF(C374="Program",IFERROR(INDEX('3. Programs'!L:L,MATCH(D374,'3. Programs'!A:A,0)),""),"")</f>
        <v/>
      </c>
      <c r="G374" s="97"/>
      <c r="H374" s="82"/>
      <c r="I374" s="291" t="str">
        <f>IFERROR(IF(C374="Program",(IF(OR(F374="Days",F374="Caseload"),1,G374)*H374)/(IF(OR(F374="Days",F374="Caseload"),1,INDEX('3. Programs'!N:N,MATCH(D374,'3. Programs'!A:A,0)))*INDEX('3. Programs'!O:O,MATCH(D374,'3. Programs'!A:A,0))),""),0)</f>
        <v/>
      </c>
      <c r="J374" s="20" t="str">
        <f>IFERROR(IF($C374="Program",ROUNDDOWN(SUMIF('3. Programs'!$A:$A,$D374,'3. Programs'!Q:Q),2)*IFERROR(INDEX('3. Programs'!$O:$O,MATCH($D374,'3. Programs'!$A:$A,0)),0)*$I374,""),0)</f>
        <v/>
      </c>
      <c r="K374" s="15" t="str">
        <f>IFERROR(IF($C374="Program",ROUNDDOWN(SUMIF('3. Programs'!$A:$A,$D374,'3. Programs'!R:R),2)*IFERROR(INDEX('3. Programs'!$O:$O,MATCH($D374,'3. Programs'!$A:$A,0)),0)*$I374,""),0)</f>
        <v/>
      </c>
      <c r="L374" s="15" t="str">
        <f>IFERROR(IF($C374="Program",ROUNDDOWN(SUMIF('3. Programs'!$A:$A,$D374,'3. Programs'!S:S),2)*IFERROR(INDEX('3. Programs'!$O:$O,MATCH($D374,'3. Programs'!$A:$A,0)),0)*$I374,""),0)</f>
        <v/>
      </c>
      <c r="M374" s="17" t="str">
        <f t="shared" si="38"/>
        <v/>
      </c>
      <c r="N374" s="122"/>
      <c r="O374" s="123"/>
      <c r="P374" s="169"/>
      <c r="Q374" s="245"/>
      <c r="R374" s="124"/>
      <c r="S374" s="125"/>
      <c r="T374" s="125"/>
      <c r="U374" s="126"/>
      <c r="V374" s="19" t="str">
        <f t="shared" si="37"/>
        <v/>
      </c>
      <c r="W374" s="15" t="str">
        <f t="shared" si="33"/>
        <v/>
      </c>
      <c r="X374" s="16" t="str">
        <f t="shared" si="34"/>
        <v/>
      </c>
      <c r="Y374" s="16" t="str">
        <f t="shared" si="35"/>
        <v/>
      </c>
      <c r="Z374" s="16" t="str">
        <f t="shared" si="36"/>
        <v/>
      </c>
    </row>
    <row r="375" spans="1:26" x14ac:dyDescent="0.4">
      <c r="A375" s="140"/>
      <c r="B375" s="158" t="str">
        <f>IFERROR(VLOOKUP(A375,'1. Applicant Roster'!A:C,2,FALSE)&amp;", "&amp;LEFT(VLOOKUP(A375,'1. Applicant Roster'!A:C,3,FALSE),1)&amp;".","Enter valid WISEid")</f>
        <v>Enter valid WISEid</v>
      </c>
      <c r="C375" s="142"/>
      <c r="D375" s="143"/>
      <c r="E375" s="138" t="str">
        <f>IF(C375="Program",IFERROR(INDEX('3. Programs'!B:B,MATCH(D375,'3. Programs'!A:A,0)),"Enter valid program ID"),"")</f>
        <v/>
      </c>
      <c r="F375" s="289" t="str">
        <f>IF(C375="Program",IFERROR(INDEX('3. Programs'!L:L,MATCH(D375,'3. Programs'!A:A,0)),""),"")</f>
        <v/>
      </c>
      <c r="G375" s="97"/>
      <c r="H375" s="82"/>
      <c r="I375" s="291" t="str">
        <f>IFERROR(IF(C375="Program",(IF(OR(F375="Days",F375="Caseload"),1,G375)*H375)/(IF(OR(F375="Days",F375="Caseload"),1,INDEX('3. Programs'!N:N,MATCH(D375,'3. Programs'!A:A,0)))*INDEX('3. Programs'!O:O,MATCH(D375,'3. Programs'!A:A,0))),""),0)</f>
        <v/>
      </c>
      <c r="J375" s="20" t="str">
        <f>IFERROR(IF($C375="Program",ROUNDDOWN(SUMIF('3. Programs'!$A:$A,$D375,'3. Programs'!Q:Q),2)*IFERROR(INDEX('3. Programs'!$O:$O,MATCH($D375,'3. Programs'!$A:$A,0)),0)*$I375,""),0)</f>
        <v/>
      </c>
      <c r="K375" s="15" t="str">
        <f>IFERROR(IF($C375="Program",ROUNDDOWN(SUMIF('3. Programs'!$A:$A,$D375,'3. Programs'!R:R),2)*IFERROR(INDEX('3. Programs'!$O:$O,MATCH($D375,'3. Programs'!$A:$A,0)),0)*$I375,""),0)</f>
        <v/>
      </c>
      <c r="L375" s="15" t="str">
        <f>IFERROR(IF($C375="Program",ROUNDDOWN(SUMIF('3. Programs'!$A:$A,$D375,'3. Programs'!S:S),2)*IFERROR(INDEX('3. Programs'!$O:$O,MATCH($D375,'3. Programs'!$A:$A,0)),0)*$I375,""),0)</f>
        <v/>
      </c>
      <c r="M375" s="17" t="str">
        <f t="shared" si="38"/>
        <v/>
      </c>
      <c r="N375" s="122"/>
      <c r="O375" s="123"/>
      <c r="P375" s="169"/>
      <c r="Q375" s="245"/>
      <c r="R375" s="124"/>
      <c r="S375" s="125"/>
      <c r="T375" s="125"/>
      <c r="U375" s="126"/>
      <c r="V375" s="19" t="str">
        <f t="shared" si="37"/>
        <v/>
      </c>
      <c r="W375" s="15" t="str">
        <f t="shared" si="33"/>
        <v/>
      </c>
      <c r="X375" s="16" t="str">
        <f t="shared" si="34"/>
        <v/>
      </c>
      <c r="Y375" s="16" t="str">
        <f t="shared" si="35"/>
        <v/>
      </c>
      <c r="Z375" s="16" t="str">
        <f t="shared" si="36"/>
        <v/>
      </c>
    </row>
    <row r="376" spans="1:26" x14ac:dyDescent="0.4">
      <c r="A376" s="140"/>
      <c r="B376" s="158" t="str">
        <f>IFERROR(VLOOKUP(A376,'1. Applicant Roster'!A:C,2,FALSE)&amp;", "&amp;LEFT(VLOOKUP(A376,'1. Applicant Roster'!A:C,3,FALSE),1)&amp;".","Enter valid WISEid")</f>
        <v>Enter valid WISEid</v>
      </c>
      <c r="C376" s="142"/>
      <c r="D376" s="143"/>
      <c r="E376" s="138" t="str">
        <f>IF(C376="Program",IFERROR(INDEX('3. Programs'!B:B,MATCH(D376,'3. Programs'!A:A,0)),"Enter valid program ID"),"")</f>
        <v/>
      </c>
      <c r="F376" s="289" t="str">
        <f>IF(C376="Program",IFERROR(INDEX('3. Programs'!L:L,MATCH(D376,'3. Programs'!A:A,0)),""),"")</f>
        <v/>
      </c>
      <c r="G376" s="97"/>
      <c r="H376" s="82"/>
      <c r="I376" s="291" t="str">
        <f>IFERROR(IF(C376="Program",(IF(OR(F376="Days",F376="Caseload"),1,G376)*H376)/(IF(OR(F376="Days",F376="Caseload"),1,INDEX('3. Programs'!N:N,MATCH(D376,'3. Programs'!A:A,0)))*INDEX('3. Programs'!O:O,MATCH(D376,'3. Programs'!A:A,0))),""),0)</f>
        <v/>
      </c>
      <c r="J376" s="20" t="str">
        <f>IFERROR(IF($C376="Program",ROUNDDOWN(SUMIF('3. Programs'!$A:$A,$D376,'3. Programs'!Q:Q),2)*IFERROR(INDEX('3. Programs'!$O:$O,MATCH($D376,'3. Programs'!$A:$A,0)),0)*$I376,""),0)</f>
        <v/>
      </c>
      <c r="K376" s="15" t="str">
        <f>IFERROR(IF($C376="Program",ROUNDDOWN(SUMIF('3. Programs'!$A:$A,$D376,'3. Programs'!R:R),2)*IFERROR(INDEX('3. Programs'!$O:$O,MATCH($D376,'3. Programs'!$A:$A,0)),0)*$I376,""),0)</f>
        <v/>
      </c>
      <c r="L376" s="15" t="str">
        <f>IFERROR(IF($C376="Program",ROUNDDOWN(SUMIF('3. Programs'!$A:$A,$D376,'3. Programs'!S:S),2)*IFERROR(INDEX('3. Programs'!$O:$O,MATCH($D376,'3. Programs'!$A:$A,0)),0)*$I376,""),0)</f>
        <v/>
      </c>
      <c r="M376" s="17" t="str">
        <f t="shared" si="38"/>
        <v/>
      </c>
      <c r="N376" s="122"/>
      <c r="O376" s="123"/>
      <c r="P376" s="169"/>
      <c r="Q376" s="245"/>
      <c r="R376" s="124"/>
      <c r="S376" s="125"/>
      <c r="T376" s="125"/>
      <c r="U376" s="126"/>
      <c r="V376" s="19" t="str">
        <f t="shared" si="37"/>
        <v/>
      </c>
      <c r="W376" s="15" t="str">
        <f t="shared" si="33"/>
        <v/>
      </c>
      <c r="X376" s="16" t="str">
        <f t="shared" si="34"/>
        <v/>
      </c>
      <c r="Y376" s="16" t="str">
        <f t="shared" si="35"/>
        <v/>
      </c>
      <c r="Z376" s="16" t="str">
        <f t="shared" si="36"/>
        <v/>
      </c>
    </row>
    <row r="377" spans="1:26" x14ac:dyDescent="0.4">
      <c r="A377" s="140"/>
      <c r="B377" s="158" t="str">
        <f>IFERROR(VLOOKUP(A377,'1. Applicant Roster'!A:C,2,FALSE)&amp;", "&amp;LEFT(VLOOKUP(A377,'1. Applicant Roster'!A:C,3,FALSE),1)&amp;".","Enter valid WISEid")</f>
        <v>Enter valid WISEid</v>
      </c>
      <c r="C377" s="142"/>
      <c r="D377" s="143"/>
      <c r="E377" s="138" t="str">
        <f>IF(C377="Program",IFERROR(INDEX('3. Programs'!B:B,MATCH(D377,'3. Programs'!A:A,0)),"Enter valid program ID"),"")</f>
        <v/>
      </c>
      <c r="F377" s="289" t="str">
        <f>IF(C377="Program",IFERROR(INDEX('3. Programs'!L:L,MATCH(D377,'3. Programs'!A:A,0)),""),"")</f>
        <v/>
      </c>
      <c r="G377" s="97"/>
      <c r="H377" s="82"/>
      <c r="I377" s="291" t="str">
        <f>IFERROR(IF(C377="Program",(IF(OR(F377="Days",F377="Caseload"),1,G377)*H377)/(IF(OR(F377="Days",F377="Caseload"),1,INDEX('3. Programs'!N:N,MATCH(D377,'3. Programs'!A:A,0)))*INDEX('3. Programs'!O:O,MATCH(D377,'3. Programs'!A:A,0))),""),0)</f>
        <v/>
      </c>
      <c r="J377" s="20" t="str">
        <f>IFERROR(IF($C377="Program",ROUNDDOWN(SUMIF('3. Programs'!$A:$A,$D377,'3. Programs'!Q:Q),2)*IFERROR(INDEX('3. Programs'!$O:$O,MATCH($D377,'3. Programs'!$A:$A,0)),0)*$I377,""),0)</f>
        <v/>
      </c>
      <c r="K377" s="15" t="str">
        <f>IFERROR(IF($C377="Program",ROUNDDOWN(SUMIF('3. Programs'!$A:$A,$D377,'3. Programs'!R:R),2)*IFERROR(INDEX('3. Programs'!$O:$O,MATCH($D377,'3. Programs'!$A:$A,0)),0)*$I377,""),0)</f>
        <v/>
      </c>
      <c r="L377" s="15" t="str">
        <f>IFERROR(IF($C377="Program",ROUNDDOWN(SUMIF('3. Programs'!$A:$A,$D377,'3. Programs'!S:S),2)*IFERROR(INDEX('3. Programs'!$O:$O,MATCH($D377,'3. Programs'!$A:$A,0)),0)*$I377,""),0)</f>
        <v/>
      </c>
      <c r="M377" s="17" t="str">
        <f t="shared" si="38"/>
        <v/>
      </c>
      <c r="N377" s="122"/>
      <c r="O377" s="123"/>
      <c r="P377" s="169"/>
      <c r="Q377" s="245"/>
      <c r="R377" s="124"/>
      <c r="S377" s="125"/>
      <c r="T377" s="125"/>
      <c r="U377" s="126"/>
      <c r="V377" s="19" t="str">
        <f t="shared" si="37"/>
        <v/>
      </c>
      <c r="W377" s="15" t="str">
        <f t="shared" si="33"/>
        <v/>
      </c>
      <c r="X377" s="16" t="str">
        <f t="shared" si="34"/>
        <v/>
      </c>
      <c r="Y377" s="16" t="str">
        <f t="shared" si="35"/>
        <v/>
      </c>
      <c r="Z377" s="16" t="str">
        <f t="shared" si="36"/>
        <v/>
      </c>
    </row>
    <row r="378" spans="1:26" x14ac:dyDescent="0.4">
      <c r="A378" s="140"/>
      <c r="B378" s="158" t="str">
        <f>IFERROR(VLOOKUP(A378,'1. Applicant Roster'!A:C,2,FALSE)&amp;", "&amp;LEFT(VLOOKUP(A378,'1. Applicant Roster'!A:C,3,FALSE),1)&amp;".","Enter valid WISEid")</f>
        <v>Enter valid WISEid</v>
      </c>
      <c r="C378" s="142"/>
      <c r="D378" s="143"/>
      <c r="E378" s="138" t="str">
        <f>IF(C378="Program",IFERROR(INDEX('3. Programs'!B:B,MATCH(D378,'3. Programs'!A:A,0)),"Enter valid program ID"),"")</f>
        <v/>
      </c>
      <c r="F378" s="289" t="str">
        <f>IF(C378="Program",IFERROR(INDEX('3. Programs'!L:L,MATCH(D378,'3. Programs'!A:A,0)),""),"")</f>
        <v/>
      </c>
      <c r="G378" s="97"/>
      <c r="H378" s="82"/>
      <c r="I378" s="291" t="str">
        <f>IFERROR(IF(C378="Program",(IF(OR(F378="Days",F378="Caseload"),1,G378)*H378)/(IF(OR(F378="Days",F378="Caseload"),1,INDEX('3. Programs'!N:N,MATCH(D378,'3. Programs'!A:A,0)))*INDEX('3. Programs'!O:O,MATCH(D378,'3. Programs'!A:A,0))),""),0)</f>
        <v/>
      </c>
      <c r="J378" s="20" t="str">
        <f>IFERROR(IF($C378="Program",ROUNDDOWN(SUMIF('3. Programs'!$A:$A,$D378,'3. Programs'!Q:Q),2)*IFERROR(INDEX('3. Programs'!$O:$O,MATCH($D378,'3. Programs'!$A:$A,0)),0)*$I378,""),0)</f>
        <v/>
      </c>
      <c r="K378" s="15" t="str">
        <f>IFERROR(IF($C378="Program",ROUNDDOWN(SUMIF('3. Programs'!$A:$A,$D378,'3. Programs'!R:R),2)*IFERROR(INDEX('3. Programs'!$O:$O,MATCH($D378,'3. Programs'!$A:$A,0)),0)*$I378,""),0)</f>
        <v/>
      </c>
      <c r="L378" s="15" t="str">
        <f>IFERROR(IF($C378="Program",ROUNDDOWN(SUMIF('3. Programs'!$A:$A,$D378,'3. Programs'!S:S),2)*IFERROR(INDEX('3. Programs'!$O:$O,MATCH($D378,'3. Programs'!$A:$A,0)),0)*$I378,""),0)</f>
        <v/>
      </c>
      <c r="M378" s="17" t="str">
        <f t="shared" si="38"/>
        <v/>
      </c>
      <c r="N378" s="122"/>
      <c r="O378" s="123"/>
      <c r="P378" s="169"/>
      <c r="Q378" s="245"/>
      <c r="R378" s="124"/>
      <c r="S378" s="125"/>
      <c r="T378" s="125"/>
      <c r="U378" s="126"/>
      <c r="V378" s="19" t="str">
        <f t="shared" si="37"/>
        <v/>
      </c>
      <c r="W378" s="15" t="str">
        <f t="shared" si="33"/>
        <v/>
      </c>
      <c r="X378" s="16" t="str">
        <f t="shared" si="34"/>
        <v/>
      </c>
      <c r="Y378" s="16" t="str">
        <f t="shared" si="35"/>
        <v/>
      </c>
      <c r="Z378" s="16" t="str">
        <f t="shared" si="36"/>
        <v/>
      </c>
    </row>
    <row r="379" spans="1:26" x14ac:dyDescent="0.4">
      <c r="A379" s="140"/>
      <c r="B379" s="158" t="str">
        <f>IFERROR(VLOOKUP(A379,'1. Applicant Roster'!A:C,2,FALSE)&amp;", "&amp;LEFT(VLOOKUP(A379,'1. Applicant Roster'!A:C,3,FALSE),1)&amp;".","Enter valid WISEid")</f>
        <v>Enter valid WISEid</v>
      </c>
      <c r="C379" s="142"/>
      <c r="D379" s="143"/>
      <c r="E379" s="138" t="str">
        <f>IF(C379="Program",IFERROR(INDEX('3. Programs'!B:B,MATCH(D379,'3. Programs'!A:A,0)),"Enter valid program ID"),"")</f>
        <v/>
      </c>
      <c r="F379" s="289" t="str">
        <f>IF(C379="Program",IFERROR(INDEX('3. Programs'!L:L,MATCH(D379,'3. Programs'!A:A,0)),""),"")</f>
        <v/>
      </c>
      <c r="G379" s="97"/>
      <c r="H379" s="82"/>
      <c r="I379" s="291" t="str">
        <f>IFERROR(IF(C379="Program",(IF(OR(F379="Days",F379="Caseload"),1,G379)*H379)/(IF(OR(F379="Days",F379="Caseload"),1,INDEX('3. Programs'!N:N,MATCH(D379,'3. Programs'!A:A,0)))*INDEX('3. Programs'!O:O,MATCH(D379,'3. Programs'!A:A,0))),""),0)</f>
        <v/>
      </c>
      <c r="J379" s="20" t="str">
        <f>IFERROR(IF($C379="Program",ROUNDDOWN(SUMIF('3. Programs'!$A:$A,$D379,'3. Programs'!Q:Q),2)*IFERROR(INDEX('3. Programs'!$O:$O,MATCH($D379,'3. Programs'!$A:$A,0)),0)*$I379,""),0)</f>
        <v/>
      </c>
      <c r="K379" s="15" t="str">
        <f>IFERROR(IF($C379="Program",ROUNDDOWN(SUMIF('3. Programs'!$A:$A,$D379,'3. Programs'!R:R),2)*IFERROR(INDEX('3. Programs'!$O:$O,MATCH($D379,'3. Programs'!$A:$A,0)),0)*$I379,""),0)</f>
        <v/>
      </c>
      <c r="L379" s="15" t="str">
        <f>IFERROR(IF($C379="Program",ROUNDDOWN(SUMIF('3. Programs'!$A:$A,$D379,'3. Programs'!S:S),2)*IFERROR(INDEX('3. Programs'!$O:$O,MATCH($D379,'3. Programs'!$A:$A,0)),0)*$I379,""),0)</f>
        <v/>
      </c>
      <c r="M379" s="17" t="str">
        <f t="shared" si="38"/>
        <v/>
      </c>
      <c r="N379" s="122"/>
      <c r="O379" s="123"/>
      <c r="P379" s="169"/>
      <c r="Q379" s="245"/>
      <c r="R379" s="124"/>
      <c r="S379" s="125"/>
      <c r="T379" s="125"/>
      <c r="U379" s="126"/>
      <c r="V379" s="19" t="str">
        <f t="shared" si="37"/>
        <v/>
      </c>
      <c r="W379" s="15" t="str">
        <f t="shared" si="33"/>
        <v/>
      </c>
      <c r="X379" s="16" t="str">
        <f t="shared" si="34"/>
        <v/>
      </c>
      <c r="Y379" s="16" t="str">
        <f t="shared" si="35"/>
        <v/>
      </c>
      <c r="Z379" s="16" t="str">
        <f t="shared" si="36"/>
        <v/>
      </c>
    </row>
    <row r="380" spans="1:26" x14ac:dyDescent="0.4">
      <c r="A380" s="140"/>
      <c r="B380" s="158" t="str">
        <f>IFERROR(VLOOKUP(A380,'1. Applicant Roster'!A:C,2,FALSE)&amp;", "&amp;LEFT(VLOOKUP(A380,'1. Applicant Roster'!A:C,3,FALSE),1)&amp;".","Enter valid WISEid")</f>
        <v>Enter valid WISEid</v>
      </c>
      <c r="C380" s="142"/>
      <c r="D380" s="143"/>
      <c r="E380" s="138" t="str">
        <f>IF(C380="Program",IFERROR(INDEX('3. Programs'!B:B,MATCH(D380,'3. Programs'!A:A,0)),"Enter valid program ID"),"")</f>
        <v/>
      </c>
      <c r="F380" s="289" t="str">
        <f>IF(C380="Program",IFERROR(INDEX('3. Programs'!L:L,MATCH(D380,'3. Programs'!A:A,0)),""),"")</f>
        <v/>
      </c>
      <c r="G380" s="97"/>
      <c r="H380" s="82"/>
      <c r="I380" s="291" t="str">
        <f>IFERROR(IF(C380="Program",(IF(OR(F380="Days",F380="Caseload"),1,G380)*H380)/(IF(OR(F380="Days",F380="Caseload"),1,INDEX('3. Programs'!N:N,MATCH(D380,'3. Programs'!A:A,0)))*INDEX('3. Programs'!O:O,MATCH(D380,'3. Programs'!A:A,0))),""),0)</f>
        <v/>
      </c>
      <c r="J380" s="20" t="str">
        <f>IFERROR(IF($C380="Program",ROUNDDOWN(SUMIF('3. Programs'!$A:$A,$D380,'3. Programs'!Q:Q),2)*IFERROR(INDEX('3. Programs'!$O:$O,MATCH($D380,'3. Programs'!$A:$A,0)),0)*$I380,""),0)</f>
        <v/>
      </c>
      <c r="K380" s="15" t="str">
        <f>IFERROR(IF($C380="Program",ROUNDDOWN(SUMIF('3. Programs'!$A:$A,$D380,'3. Programs'!R:R),2)*IFERROR(INDEX('3. Programs'!$O:$O,MATCH($D380,'3. Programs'!$A:$A,0)),0)*$I380,""),0)</f>
        <v/>
      </c>
      <c r="L380" s="15" t="str">
        <f>IFERROR(IF($C380="Program",ROUNDDOWN(SUMIF('3. Programs'!$A:$A,$D380,'3. Programs'!S:S),2)*IFERROR(INDEX('3. Programs'!$O:$O,MATCH($D380,'3. Programs'!$A:$A,0)),0)*$I380,""),0)</f>
        <v/>
      </c>
      <c r="M380" s="17" t="str">
        <f t="shared" si="38"/>
        <v/>
      </c>
      <c r="N380" s="122"/>
      <c r="O380" s="123"/>
      <c r="P380" s="169"/>
      <c r="Q380" s="245"/>
      <c r="R380" s="124"/>
      <c r="S380" s="125"/>
      <c r="T380" s="125"/>
      <c r="U380" s="126"/>
      <c r="V380" s="19" t="str">
        <f t="shared" si="37"/>
        <v/>
      </c>
      <c r="W380" s="15" t="str">
        <f t="shared" si="33"/>
        <v/>
      </c>
      <c r="X380" s="16" t="str">
        <f t="shared" si="34"/>
        <v/>
      </c>
      <c r="Y380" s="16" t="str">
        <f t="shared" si="35"/>
        <v/>
      </c>
      <c r="Z380" s="16" t="str">
        <f t="shared" si="36"/>
        <v/>
      </c>
    </row>
    <row r="381" spans="1:26" x14ac:dyDescent="0.4">
      <c r="A381" s="140"/>
      <c r="B381" s="158" t="str">
        <f>IFERROR(VLOOKUP(A381,'1. Applicant Roster'!A:C,2,FALSE)&amp;", "&amp;LEFT(VLOOKUP(A381,'1. Applicant Roster'!A:C,3,FALSE),1)&amp;".","Enter valid WISEid")</f>
        <v>Enter valid WISEid</v>
      </c>
      <c r="C381" s="142"/>
      <c r="D381" s="143"/>
      <c r="E381" s="138" t="str">
        <f>IF(C381="Program",IFERROR(INDEX('3. Programs'!B:B,MATCH(D381,'3. Programs'!A:A,0)),"Enter valid program ID"),"")</f>
        <v/>
      </c>
      <c r="F381" s="289" t="str">
        <f>IF(C381="Program",IFERROR(INDEX('3. Programs'!L:L,MATCH(D381,'3. Programs'!A:A,0)),""),"")</f>
        <v/>
      </c>
      <c r="G381" s="97"/>
      <c r="H381" s="82"/>
      <c r="I381" s="291" t="str">
        <f>IFERROR(IF(C381="Program",(IF(OR(F381="Days",F381="Caseload"),1,G381)*H381)/(IF(OR(F381="Days",F381="Caseload"),1,INDEX('3. Programs'!N:N,MATCH(D381,'3. Programs'!A:A,0)))*INDEX('3. Programs'!O:O,MATCH(D381,'3. Programs'!A:A,0))),""),0)</f>
        <v/>
      </c>
      <c r="J381" s="20" t="str">
        <f>IFERROR(IF($C381="Program",ROUNDDOWN(SUMIF('3. Programs'!$A:$A,$D381,'3. Programs'!Q:Q),2)*IFERROR(INDEX('3. Programs'!$O:$O,MATCH($D381,'3. Programs'!$A:$A,0)),0)*$I381,""),0)</f>
        <v/>
      </c>
      <c r="K381" s="15" t="str">
        <f>IFERROR(IF($C381="Program",ROUNDDOWN(SUMIF('3. Programs'!$A:$A,$D381,'3. Programs'!R:R),2)*IFERROR(INDEX('3. Programs'!$O:$O,MATCH($D381,'3. Programs'!$A:$A,0)),0)*$I381,""),0)</f>
        <v/>
      </c>
      <c r="L381" s="15" t="str">
        <f>IFERROR(IF($C381="Program",ROUNDDOWN(SUMIF('3. Programs'!$A:$A,$D381,'3. Programs'!S:S),2)*IFERROR(INDEX('3. Programs'!$O:$O,MATCH($D381,'3. Programs'!$A:$A,0)),0)*$I381,""),0)</f>
        <v/>
      </c>
      <c r="M381" s="17" t="str">
        <f t="shared" si="38"/>
        <v/>
      </c>
      <c r="N381" s="122"/>
      <c r="O381" s="123"/>
      <c r="P381" s="169"/>
      <c r="Q381" s="245"/>
      <c r="R381" s="124"/>
      <c r="S381" s="125"/>
      <c r="T381" s="125"/>
      <c r="U381" s="126"/>
      <c r="V381" s="19" t="str">
        <f t="shared" si="37"/>
        <v/>
      </c>
      <c r="W381" s="15" t="str">
        <f t="shared" si="33"/>
        <v/>
      </c>
      <c r="X381" s="16" t="str">
        <f t="shared" si="34"/>
        <v/>
      </c>
      <c r="Y381" s="16" t="str">
        <f t="shared" si="35"/>
        <v/>
      </c>
      <c r="Z381" s="16" t="str">
        <f t="shared" si="36"/>
        <v/>
      </c>
    </row>
    <row r="382" spans="1:26" x14ac:dyDescent="0.4">
      <c r="A382" s="140"/>
      <c r="B382" s="158" t="str">
        <f>IFERROR(VLOOKUP(A382,'1. Applicant Roster'!A:C,2,FALSE)&amp;", "&amp;LEFT(VLOOKUP(A382,'1. Applicant Roster'!A:C,3,FALSE),1)&amp;".","Enter valid WISEid")</f>
        <v>Enter valid WISEid</v>
      </c>
      <c r="C382" s="142"/>
      <c r="D382" s="143"/>
      <c r="E382" s="138" t="str">
        <f>IF(C382="Program",IFERROR(INDEX('3. Programs'!B:B,MATCH(D382,'3. Programs'!A:A,0)),"Enter valid program ID"),"")</f>
        <v/>
      </c>
      <c r="F382" s="289" t="str">
        <f>IF(C382="Program",IFERROR(INDEX('3. Programs'!L:L,MATCH(D382,'3. Programs'!A:A,0)),""),"")</f>
        <v/>
      </c>
      <c r="G382" s="97"/>
      <c r="H382" s="82"/>
      <c r="I382" s="291" t="str">
        <f>IFERROR(IF(C382="Program",(IF(OR(F382="Days",F382="Caseload"),1,G382)*H382)/(IF(OR(F382="Days",F382="Caseload"),1,INDEX('3. Programs'!N:N,MATCH(D382,'3. Programs'!A:A,0)))*INDEX('3. Programs'!O:O,MATCH(D382,'3. Programs'!A:A,0))),""),0)</f>
        <v/>
      </c>
      <c r="J382" s="20" t="str">
        <f>IFERROR(IF($C382="Program",ROUNDDOWN(SUMIF('3. Programs'!$A:$A,$D382,'3. Programs'!Q:Q),2)*IFERROR(INDEX('3. Programs'!$O:$O,MATCH($D382,'3. Programs'!$A:$A,0)),0)*$I382,""),0)</f>
        <v/>
      </c>
      <c r="K382" s="15" t="str">
        <f>IFERROR(IF($C382="Program",ROUNDDOWN(SUMIF('3. Programs'!$A:$A,$D382,'3. Programs'!R:R),2)*IFERROR(INDEX('3. Programs'!$O:$O,MATCH($D382,'3. Programs'!$A:$A,0)),0)*$I382,""),0)</f>
        <v/>
      </c>
      <c r="L382" s="15" t="str">
        <f>IFERROR(IF($C382="Program",ROUNDDOWN(SUMIF('3. Programs'!$A:$A,$D382,'3. Programs'!S:S),2)*IFERROR(INDEX('3. Programs'!$O:$O,MATCH($D382,'3. Programs'!$A:$A,0)),0)*$I382,""),0)</f>
        <v/>
      </c>
      <c r="M382" s="17" t="str">
        <f t="shared" si="38"/>
        <v/>
      </c>
      <c r="N382" s="122"/>
      <c r="O382" s="123"/>
      <c r="P382" s="169"/>
      <c r="Q382" s="245"/>
      <c r="R382" s="124"/>
      <c r="S382" s="125"/>
      <c r="T382" s="125"/>
      <c r="U382" s="126"/>
      <c r="V382" s="19" t="str">
        <f t="shared" si="37"/>
        <v/>
      </c>
      <c r="W382" s="15" t="str">
        <f t="shared" si="33"/>
        <v/>
      </c>
      <c r="X382" s="16" t="str">
        <f t="shared" si="34"/>
        <v/>
      </c>
      <c r="Y382" s="16" t="str">
        <f t="shared" si="35"/>
        <v/>
      </c>
      <c r="Z382" s="16" t="str">
        <f t="shared" si="36"/>
        <v/>
      </c>
    </row>
    <row r="383" spans="1:26" x14ac:dyDescent="0.4">
      <c r="A383" s="140"/>
      <c r="B383" s="158" t="str">
        <f>IFERROR(VLOOKUP(A383,'1. Applicant Roster'!A:C,2,FALSE)&amp;", "&amp;LEFT(VLOOKUP(A383,'1. Applicant Roster'!A:C,3,FALSE),1)&amp;".","Enter valid WISEid")</f>
        <v>Enter valid WISEid</v>
      </c>
      <c r="C383" s="142"/>
      <c r="D383" s="143"/>
      <c r="E383" s="138" t="str">
        <f>IF(C383="Program",IFERROR(INDEX('3. Programs'!B:B,MATCH(D383,'3. Programs'!A:A,0)),"Enter valid program ID"),"")</f>
        <v/>
      </c>
      <c r="F383" s="289" t="str">
        <f>IF(C383="Program",IFERROR(INDEX('3. Programs'!L:L,MATCH(D383,'3. Programs'!A:A,0)),""),"")</f>
        <v/>
      </c>
      <c r="G383" s="97"/>
      <c r="H383" s="82"/>
      <c r="I383" s="291" t="str">
        <f>IFERROR(IF(C383="Program",(IF(OR(F383="Days",F383="Caseload"),1,G383)*H383)/(IF(OR(F383="Days",F383="Caseload"),1,INDEX('3. Programs'!N:N,MATCH(D383,'3. Programs'!A:A,0)))*INDEX('3. Programs'!O:O,MATCH(D383,'3. Programs'!A:A,0))),""),0)</f>
        <v/>
      </c>
      <c r="J383" s="20" t="str">
        <f>IFERROR(IF($C383="Program",ROUNDDOWN(SUMIF('3. Programs'!$A:$A,$D383,'3. Programs'!Q:Q),2)*IFERROR(INDEX('3. Programs'!$O:$O,MATCH($D383,'3. Programs'!$A:$A,0)),0)*$I383,""),0)</f>
        <v/>
      </c>
      <c r="K383" s="15" t="str">
        <f>IFERROR(IF($C383="Program",ROUNDDOWN(SUMIF('3. Programs'!$A:$A,$D383,'3. Programs'!R:R),2)*IFERROR(INDEX('3. Programs'!$O:$O,MATCH($D383,'3. Programs'!$A:$A,0)),0)*$I383,""),0)</f>
        <v/>
      </c>
      <c r="L383" s="15" t="str">
        <f>IFERROR(IF($C383="Program",ROUNDDOWN(SUMIF('3. Programs'!$A:$A,$D383,'3. Programs'!S:S),2)*IFERROR(INDEX('3. Programs'!$O:$O,MATCH($D383,'3. Programs'!$A:$A,0)),0)*$I383,""),0)</f>
        <v/>
      </c>
      <c r="M383" s="17" t="str">
        <f t="shared" si="38"/>
        <v/>
      </c>
      <c r="N383" s="122"/>
      <c r="O383" s="123"/>
      <c r="P383" s="169"/>
      <c r="Q383" s="245"/>
      <c r="R383" s="124"/>
      <c r="S383" s="125"/>
      <c r="T383" s="125"/>
      <c r="U383" s="126"/>
      <c r="V383" s="19" t="str">
        <f t="shared" si="37"/>
        <v/>
      </c>
      <c r="W383" s="15" t="str">
        <f t="shared" si="33"/>
        <v/>
      </c>
      <c r="X383" s="16" t="str">
        <f t="shared" si="34"/>
        <v/>
      </c>
      <c r="Y383" s="16" t="str">
        <f t="shared" si="35"/>
        <v/>
      </c>
      <c r="Z383" s="16" t="str">
        <f t="shared" si="36"/>
        <v/>
      </c>
    </row>
    <row r="384" spans="1:26" x14ac:dyDescent="0.4">
      <c r="A384" s="140"/>
      <c r="B384" s="158" t="str">
        <f>IFERROR(VLOOKUP(A384,'1. Applicant Roster'!A:C,2,FALSE)&amp;", "&amp;LEFT(VLOOKUP(A384,'1. Applicant Roster'!A:C,3,FALSE),1)&amp;".","Enter valid WISEid")</f>
        <v>Enter valid WISEid</v>
      </c>
      <c r="C384" s="142"/>
      <c r="D384" s="143"/>
      <c r="E384" s="138" t="str">
        <f>IF(C384="Program",IFERROR(INDEX('3. Programs'!B:B,MATCH(D384,'3. Programs'!A:A,0)),"Enter valid program ID"),"")</f>
        <v/>
      </c>
      <c r="F384" s="289" t="str">
        <f>IF(C384="Program",IFERROR(INDEX('3. Programs'!L:L,MATCH(D384,'3. Programs'!A:A,0)),""),"")</f>
        <v/>
      </c>
      <c r="G384" s="97"/>
      <c r="H384" s="82"/>
      <c r="I384" s="291" t="str">
        <f>IFERROR(IF(C384="Program",(IF(OR(F384="Days",F384="Caseload"),1,G384)*H384)/(IF(OR(F384="Days",F384="Caseload"),1,INDEX('3. Programs'!N:N,MATCH(D384,'3. Programs'!A:A,0)))*INDEX('3. Programs'!O:O,MATCH(D384,'3. Programs'!A:A,0))),""),0)</f>
        <v/>
      </c>
      <c r="J384" s="20" t="str">
        <f>IFERROR(IF($C384="Program",ROUNDDOWN(SUMIF('3. Programs'!$A:$A,$D384,'3. Programs'!Q:Q),2)*IFERROR(INDEX('3. Programs'!$O:$O,MATCH($D384,'3. Programs'!$A:$A,0)),0)*$I384,""),0)</f>
        <v/>
      </c>
      <c r="K384" s="15" t="str">
        <f>IFERROR(IF($C384="Program",ROUNDDOWN(SUMIF('3. Programs'!$A:$A,$D384,'3. Programs'!R:R),2)*IFERROR(INDEX('3. Programs'!$O:$O,MATCH($D384,'3. Programs'!$A:$A,0)),0)*$I384,""),0)</f>
        <v/>
      </c>
      <c r="L384" s="15" t="str">
        <f>IFERROR(IF($C384="Program",ROUNDDOWN(SUMIF('3. Programs'!$A:$A,$D384,'3. Programs'!S:S),2)*IFERROR(INDEX('3. Programs'!$O:$O,MATCH($D384,'3. Programs'!$A:$A,0)),0)*$I384,""),0)</f>
        <v/>
      </c>
      <c r="M384" s="17" t="str">
        <f t="shared" si="38"/>
        <v/>
      </c>
      <c r="N384" s="122"/>
      <c r="O384" s="123"/>
      <c r="P384" s="169"/>
      <c r="Q384" s="245"/>
      <c r="R384" s="124"/>
      <c r="S384" s="125"/>
      <c r="T384" s="125"/>
      <c r="U384" s="126"/>
      <c r="V384" s="19" t="str">
        <f t="shared" si="37"/>
        <v/>
      </c>
      <c r="W384" s="15" t="str">
        <f t="shared" si="33"/>
        <v/>
      </c>
      <c r="X384" s="16" t="str">
        <f t="shared" si="34"/>
        <v/>
      </c>
      <c r="Y384" s="16" t="str">
        <f t="shared" si="35"/>
        <v/>
      </c>
      <c r="Z384" s="16" t="str">
        <f t="shared" si="36"/>
        <v/>
      </c>
    </row>
    <row r="385" spans="1:26" x14ac:dyDescent="0.4">
      <c r="A385" s="140"/>
      <c r="B385" s="158" t="str">
        <f>IFERROR(VLOOKUP(A385,'1. Applicant Roster'!A:C,2,FALSE)&amp;", "&amp;LEFT(VLOOKUP(A385,'1. Applicant Roster'!A:C,3,FALSE),1)&amp;".","Enter valid WISEid")</f>
        <v>Enter valid WISEid</v>
      </c>
      <c r="C385" s="142"/>
      <c r="D385" s="143"/>
      <c r="E385" s="138" t="str">
        <f>IF(C385="Program",IFERROR(INDEX('3. Programs'!B:B,MATCH(D385,'3. Programs'!A:A,0)),"Enter valid program ID"),"")</f>
        <v/>
      </c>
      <c r="F385" s="289" t="str">
        <f>IF(C385="Program",IFERROR(INDEX('3. Programs'!L:L,MATCH(D385,'3. Programs'!A:A,0)),""),"")</f>
        <v/>
      </c>
      <c r="G385" s="97"/>
      <c r="H385" s="82"/>
      <c r="I385" s="291" t="str">
        <f>IFERROR(IF(C385="Program",(IF(OR(F385="Days",F385="Caseload"),1,G385)*H385)/(IF(OR(F385="Days",F385="Caseload"),1,INDEX('3. Programs'!N:N,MATCH(D385,'3. Programs'!A:A,0)))*INDEX('3. Programs'!O:O,MATCH(D385,'3. Programs'!A:A,0))),""),0)</f>
        <v/>
      </c>
      <c r="J385" s="20" t="str">
        <f>IFERROR(IF($C385="Program",ROUNDDOWN(SUMIF('3. Programs'!$A:$A,$D385,'3. Programs'!Q:Q),2)*IFERROR(INDEX('3. Programs'!$O:$O,MATCH($D385,'3. Programs'!$A:$A,0)),0)*$I385,""),0)</f>
        <v/>
      </c>
      <c r="K385" s="15" t="str">
        <f>IFERROR(IF($C385="Program",ROUNDDOWN(SUMIF('3. Programs'!$A:$A,$D385,'3. Programs'!R:R),2)*IFERROR(INDEX('3. Programs'!$O:$O,MATCH($D385,'3. Programs'!$A:$A,0)),0)*$I385,""),0)</f>
        <v/>
      </c>
      <c r="L385" s="15" t="str">
        <f>IFERROR(IF($C385="Program",ROUNDDOWN(SUMIF('3. Programs'!$A:$A,$D385,'3. Programs'!S:S),2)*IFERROR(INDEX('3. Programs'!$O:$O,MATCH($D385,'3. Programs'!$A:$A,0)),0)*$I385,""),0)</f>
        <v/>
      </c>
      <c r="M385" s="17" t="str">
        <f t="shared" si="38"/>
        <v/>
      </c>
      <c r="N385" s="122"/>
      <c r="O385" s="123"/>
      <c r="P385" s="169"/>
      <c r="Q385" s="245"/>
      <c r="R385" s="124"/>
      <c r="S385" s="125"/>
      <c r="T385" s="125"/>
      <c r="U385" s="126"/>
      <c r="V385" s="19" t="str">
        <f t="shared" si="37"/>
        <v/>
      </c>
      <c r="W385" s="15" t="str">
        <f t="shared" si="33"/>
        <v/>
      </c>
      <c r="X385" s="16" t="str">
        <f t="shared" si="34"/>
        <v/>
      </c>
      <c r="Y385" s="16" t="str">
        <f t="shared" si="35"/>
        <v/>
      </c>
      <c r="Z385" s="16" t="str">
        <f t="shared" si="36"/>
        <v/>
      </c>
    </row>
    <row r="386" spans="1:26" x14ac:dyDescent="0.4">
      <c r="A386" s="140"/>
      <c r="B386" s="158" t="str">
        <f>IFERROR(VLOOKUP(A386,'1. Applicant Roster'!A:C,2,FALSE)&amp;", "&amp;LEFT(VLOOKUP(A386,'1. Applicant Roster'!A:C,3,FALSE),1)&amp;".","Enter valid WISEid")</f>
        <v>Enter valid WISEid</v>
      </c>
      <c r="C386" s="142"/>
      <c r="D386" s="143"/>
      <c r="E386" s="138" t="str">
        <f>IF(C386="Program",IFERROR(INDEX('3. Programs'!B:B,MATCH(D386,'3. Programs'!A:A,0)),"Enter valid program ID"),"")</f>
        <v/>
      </c>
      <c r="F386" s="289" t="str">
        <f>IF(C386="Program",IFERROR(INDEX('3. Programs'!L:L,MATCH(D386,'3. Programs'!A:A,0)),""),"")</f>
        <v/>
      </c>
      <c r="G386" s="97"/>
      <c r="H386" s="82"/>
      <c r="I386" s="291" t="str">
        <f>IFERROR(IF(C386="Program",(IF(OR(F386="Days",F386="Caseload"),1,G386)*H386)/(IF(OR(F386="Days",F386="Caseload"),1,INDEX('3. Programs'!N:N,MATCH(D386,'3. Programs'!A:A,0)))*INDEX('3. Programs'!O:O,MATCH(D386,'3. Programs'!A:A,0))),""),0)</f>
        <v/>
      </c>
      <c r="J386" s="20" t="str">
        <f>IFERROR(IF($C386="Program",ROUNDDOWN(SUMIF('3. Programs'!$A:$A,$D386,'3. Programs'!Q:Q),2)*IFERROR(INDEX('3. Programs'!$O:$O,MATCH($D386,'3. Programs'!$A:$A,0)),0)*$I386,""),0)</f>
        <v/>
      </c>
      <c r="K386" s="15" t="str">
        <f>IFERROR(IF($C386="Program",ROUNDDOWN(SUMIF('3. Programs'!$A:$A,$D386,'3. Programs'!R:R),2)*IFERROR(INDEX('3. Programs'!$O:$O,MATCH($D386,'3. Programs'!$A:$A,0)),0)*$I386,""),0)</f>
        <v/>
      </c>
      <c r="L386" s="15" t="str">
        <f>IFERROR(IF($C386="Program",ROUNDDOWN(SUMIF('3. Programs'!$A:$A,$D386,'3. Programs'!S:S),2)*IFERROR(INDEX('3. Programs'!$O:$O,MATCH($D386,'3. Programs'!$A:$A,0)),0)*$I386,""),0)</f>
        <v/>
      </c>
      <c r="M386" s="17" t="str">
        <f t="shared" si="38"/>
        <v/>
      </c>
      <c r="N386" s="122"/>
      <c r="O386" s="123"/>
      <c r="P386" s="169"/>
      <c r="Q386" s="245"/>
      <c r="R386" s="124"/>
      <c r="S386" s="125"/>
      <c r="T386" s="125"/>
      <c r="U386" s="126"/>
      <c r="V386" s="19" t="str">
        <f t="shared" si="37"/>
        <v/>
      </c>
      <c r="W386" s="15" t="str">
        <f t="shared" si="33"/>
        <v/>
      </c>
      <c r="X386" s="16" t="str">
        <f t="shared" si="34"/>
        <v/>
      </c>
      <c r="Y386" s="16" t="str">
        <f t="shared" si="35"/>
        <v/>
      </c>
      <c r="Z386" s="16" t="str">
        <f t="shared" si="36"/>
        <v/>
      </c>
    </row>
    <row r="387" spans="1:26" x14ac:dyDescent="0.4">
      <c r="A387" s="140"/>
      <c r="B387" s="158" t="str">
        <f>IFERROR(VLOOKUP(A387,'1. Applicant Roster'!A:C,2,FALSE)&amp;", "&amp;LEFT(VLOOKUP(A387,'1. Applicant Roster'!A:C,3,FALSE),1)&amp;".","Enter valid WISEid")</f>
        <v>Enter valid WISEid</v>
      </c>
      <c r="C387" s="142"/>
      <c r="D387" s="143"/>
      <c r="E387" s="138" t="str">
        <f>IF(C387="Program",IFERROR(INDEX('3. Programs'!B:B,MATCH(D387,'3. Programs'!A:A,0)),"Enter valid program ID"),"")</f>
        <v/>
      </c>
      <c r="F387" s="289" t="str">
        <f>IF(C387="Program",IFERROR(INDEX('3. Programs'!L:L,MATCH(D387,'3. Programs'!A:A,0)),""),"")</f>
        <v/>
      </c>
      <c r="G387" s="97"/>
      <c r="H387" s="82"/>
      <c r="I387" s="291" t="str">
        <f>IFERROR(IF(C387="Program",(IF(OR(F387="Days",F387="Caseload"),1,G387)*H387)/(IF(OR(F387="Days",F387="Caseload"),1,INDEX('3. Programs'!N:N,MATCH(D387,'3. Programs'!A:A,0)))*INDEX('3. Programs'!O:O,MATCH(D387,'3. Programs'!A:A,0))),""),0)</f>
        <v/>
      </c>
      <c r="J387" s="20" t="str">
        <f>IFERROR(IF($C387="Program",ROUNDDOWN(SUMIF('3. Programs'!$A:$A,$D387,'3. Programs'!Q:Q),2)*IFERROR(INDEX('3. Programs'!$O:$O,MATCH($D387,'3. Programs'!$A:$A,0)),0)*$I387,""),0)</f>
        <v/>
      </c>
      <c r="K387" s="15" t="str">
        <f>IFERROR(IF($C387="Program",ROUNDDOWN(SUMIF('3. Programs'!$A:$A,$D387,'3. Programs'!R:R),2)*IFERROR(INDEX('3. Programs'!$O:$O,MATCH($D387,'3. Programs'!$A:$A,0)),0)*$I387,""),0)</f>
        <v/>
      </c>
      <c r="L387" s="15" t="str">
        <f>IFERROR(IF($C387="Program",ROUNDDOWN(SUMIF('3. Programs'!$A:$A,$D387,'3. Programs'!S:S),2)*IFERROR(INDEX('3. Programs'!$O:$O,MATCH($D387,'3. Programs'!$A:$A,0)),0)*$I387,""),0)</f>
        <v/>
      </c>
      <c r="M387" s="17" t="str">
        <f t="shared" si="38"/>
        <v/>
      </c>
      <c r="N387" s="122"/>
      <c r="O387" s="123"/>
      <c r="P387" s="169"/>
      <c r="Q387" s="245"/>
      <c r="R387" s="124"/>
      <c r="S387" s="125"/>
      <c r="T387" s="125"/>
      <c r="U387" s="126"/>
      <c r="V387" s="19" t="str">
        <f t="shared" si="37"/>
        <v/>
      </c>
      <c r="W387" s="15" t="str">
        <f t="shared" si="33"/>
        <v/>
      </c>
      <c r="X387" s="16" t="str">
        <f t="shared" si="34"/>
        <v/>
      </c>
      <c r="Y387" s="16" t="str">
        <f t="shared" si="35"/>
        <v/>
      </c>
      <c r="Z387" s="16" t="str">
        <f t="shared" si="36"/>
        <v/>
      </c>
    </row>
    <row r="388" spans="1:26" x14ac:dyDescent="0.4">
      <c r="A388" s="140"/>
      <c r="B388" s="158" t="str">
        <f>IFERROR(VLOOKUP(A388,'1. Applicant Roster'!A:C,2,FALSE)&amp;", "&amp;LEFT(VLOOKUP(A388,'1. Applicant Roster'!A:C,3,FALSE),1)&amp;".","Enter valid WISEid")</f>
        <v>Enter valid WISEid</v>
      </c>
      <c r="C388" s="142"/>
      <c r="D388" s="143"/>
      <c r="E388" s="138" t="str">
        <f>IF(C388="Program",IFERROR(INDEX('3. Programs'!B:B,MATCH(D388,'3. Programs'!A:A,0)),"Enter valid program ID"),"")</f>
        <v/>
      </c>
      <c r="F388" s="289" t="str">
        <f>IF(C388="Program",IFERROR(INDEX('3. Programs'!L:L,MATCH(D388,'3. Programs'!A:A,0)),""),"")</f>
        <v/>
      </c>
      <c r="G388" s="97"/>
      <c r="H388" s="82"/>
      <c r="I388" s="291" t="str">
        <f>IFERROR(IF(C388="Program",(IF(OR(F388="Days",F388="Caseload"),1,G388)*H388)/(IF(OR(F388="Days",F388="Caseload"),1,INDEX('3. Programs'!N:N,MATCH(D388,'3. Programs'!A:A,0)))*INDEX('3. Programs'!O:O,MATCH(D388,'3. Programs'!A:A,0))),""),0)</f>
        <v/>
      </c>
      <c r="J388" s="20" t="str">
        <f>IFERROR(IF($C388="Program",ROUNDDOWN(SUMIF('3. Programs'!$A:$A,$D388,'3. Programs'!Q:Q),2)*IFERROR(INDEX('3. Programs'!$O:$O,MATCH($D388,'3. Programs'!$A:$A,0)),0)*$I388,""),0)</f>
        <v/>
      </c>
      <c r="K388" s="15" t="str">
        <f>IFERROR(IF($C388="Program",ROUNDDOWN(SUMIF('3. Programs'!$A:$A,$D388,'3. Programs'!R:R),2)*IFERROR(INDEX('3. Programs'!$O:$O,MATCH($D388,'3. Programs'!$A:$A,0)),0)*$I388,""),0)</f>
        <v/>
      </c>
      <c r="L388" s="15" t="str">
        <f>IFERROR(IF($C388="Program",ROUNDDOWN(SUMIF('3. Programs'!$A:$A,$D388,'3. Programs'!S:S),2)*IFERROR(INDEX('3. Programs'!$O:$O,MATCH($D388,'3. Programs'!$A:$A,0)),0)*$I388,""),0)</f>
        <v/>
      </c>
      <c r="M388" s="17" t="str">
        <f t="shared" si="38"/>
        <v/>
      </c>
      <c r="N388" s="122"/>
      <c r="O388" s="123"/>
      <c r="P388" s="169"/>
      <c r="Q388" s="245"/>
      <c r="R388" s="124"/>
      <c r="S388" s="125"/>
      <c r="T388" s="125"/>
      <c r="U388" s="126"/>
      <c r="V388" s="19" t="str">
        <f t="shared" si="37"/>
        <v/>
      </c>
      <c r="W388" s="15" t="str">
        <f t="shared" si="33"/>
        <v/>
      </c>
      <c r="X388" s="16" t="str">
        <f t="shared" si="34"/>
        <v/>
      </c>
      <c r="Y388" s="16" t="str">
        <f t="shared" si="35"/>
        <v/>
      </c>
      <c r="Z388" s="16" t="str">
        <f t="shared" si="36"/>
        <v/>
      </c>
    </row>
    <row r="389" spans="1:26" x14ac:dyDescent="0.4">
      <c r="A389" s="140"/>
      <c r="B389" s="158" t="str">
        <f>IFERROR(VLOOKUP(A389,'1. Applicant Roster'!A:C,2,FALSE)&amp;", "&amp;LEFT(VLOOKUP(A389,'1. Applicant Roster'!A:C,3,FALSE),1)&amp;".","Enter valid WISEid")</f>
        <v>Enter valid WISEid</v>
      </c>
      <c r="C389" s="142"/>
      <c r="D389" s="143"/>
      <c r="E389" s="138" t="str">
        <f>IF(C389="Program",IFERROR(INDEX('3. Programs'!B:B,MATCH(D389,'3. Programs'!A:A,0)),"Enter valid program ID"),"")</f>
        <v/>
      </c>
      <c r="F389" s="289" t="str">
        <f>IF(C389="Program",IFERROR(INDEX('3. Programs'!L:L,MATCH(D389,'3. Programs'!A:A,0)),""),"")</f>
        <v/>
      </c>
      <c r="G389" s="97"/>
      <c r="H389" s="82"/>
      <c r="I389" s="291" t="str">
        <f>IFERROR(IF(C389="Program",(IF(OR(F389="Days",F389="Caseload"),1,G389)*H389)/(IF(OR(F389="Days",F389="Caseload"),1,INDEX('3. Programs'!N:N,MATCH(D389,'3. Programs'!A:A,0)))*INDEX('3. Programs'!O:O,MATCH(D389,'3. Programs'!A:A,0))),""),0)</f>
        <v/>
      </c>
      <c r="J389" s="20" t="str">
        <f>IFERROR(IF($C389="Program",ROUNDDOWN(SUMIF('3. Programs'!$A:$A,$D389,'3. Programs'!Q:Q),2)*IFERROR(INDEX('3. Programs'!$O:$O,MATCH($D389,'3. Programs'!$A:$A,0)),0)*$I389,""),0)</f>
        <v/>
      </c>
      <c r="K389" s="15" t="str">
        <f>IFERROR(IF($C389="Program",ROUNDDOWN(SUMIF('3. Programs'!$A:$A,$D389,'3. Programs'!R:R),2)*IFERROR(INDEX('3. Programs'!$O:$O,MATCH($D389,'3. Programs'!$A:$A,0)),0)*$I389,""),0)</f>
        <v/>
      </c>
      <c r="L389" s="15" t="str">
        <f>IFERROR(IF($C389="Program",ROUNDDOWN(SUMIF('3. Programs'!$A:$A,$D389,'3. Programs'!S:S),2)*IFERROR(INDEX('3. Programs'!$O:$O,MATCH($D389,'3. Programs'!$A:$A,0)),0)*$I389,""),0)</f>
        <v/>
      </c>
      <c r="M389" s="17" t="str">
        <f t="shared" si="38"/>
        <v/>
      </c>
      <c r="N389" s="122"/>
      <c r="O389" s="123"/>
      <c r="P389" s="169"/>
      <c r="Q389" s="245"/>
      <c r="R389" s="124"/>
      <c r="S389" s="125"/>
      <c r="T389" s="125"/>
      <c r="U389" s="126"/>
      <c r="V389" s="19" t="str">
        <f t="shared" si="37"/>
        <v/>
      </c>
      <c r="W389" s="15" t="str">
        <f t="shared" si="33"/>
        <v/>
      </c>
      <c r="X389" s="16" t="str">
        <f t="shared" si="34"/>
        <v/>
      </c>
      <c r="Y389" s="16" t="str">
        <f t="shared" si="35"/>
        <v/>
      </c>
      <c r="Z389" s="16" t="str">
        <f t="shared" si="36"/>
        <v/>
      </c>
    </row>
    <row r="390" spans="1:26" x14ac:dyDescent="0.4">
      <c r="A390" s="140"/>
      <c r="B390" s="158" t="str">
        <f>IFERROR(VLOOKUP(A390,'1. Applicant Roster'!A:C,2,FALSE)&amp;", "&amp;LEFT(VLOOKUP(A390,'1. Applicant Roster'!A:C,3,FALSE),1)&amp;".","Enter valid WISEid")</f>
        <v>Enter valid WISEid</v>
      </c>
      <c r="C390" s="142"/>
      <c r="D390" s="143"/>
      <c r="E390" s="138" t="str">
        <f>IF(C390="Program",IFERROR(INDEX('3. Programs'!B:B,MATCH(D390,'3. Programs'!A:A,0)),"Enter valid program ID"),"")</f>
        <v/>
      </c>
      <c r="F390" s="289" t="str">
        <f>IF(C390="Program",IFERROR(INDEX('3. Programs'!L:L,MATCH(D390,'3. Programs'!A:A,0)),""),"")</f>
        <v/>
      </c>
      <c r="G390" s="97"/>
      <c r="H390" s="82"/>
      <c r="I390" s="291" t="str">
        <f>IFERROR(IF(C390="Program",(IF(OR(F390="Days",F390="Caseload"),1,G390)*H390)/(IF(OR(F390="Days",F390="Caseload"),1,INDEX('3. Programs'!N:N,MATCH(D390,'3. Programs'!A:A,0)))*INDEX('3. Programs'!O:O,MATCH(D390,'3. Programs'!A:A,0))),""),0)</f>
        <v/>
      </c>
      <c r="J390" s="20" t="str">
        <f>IFERROR(IF($C390="Program",ROUNDDOWN(SUMIF('3. Programs'!$A:$A,$D390,'3. Programs'!Q:Q),2)*IFERROR(INDEX('3. Programs'!$O:$O,MATCH($D390,'3. Programs'!$A:$A,0)),0)*$I390,""),0)</f>
        <v/>
      </c>
      <c r="K390" s="15" t="str">
        <f>IFERROR(IF($C390="Program",ROUNDDOWN(SUMIF('3. Programs'!$A:$A,$D390,'3. Programs'!R:R),2)*IFERROR(INDEX('3. Programs'!$O:$O,MATCH($D390,'3. Programs'!$A:$A,0)),0)*$I390,""),0)</f>
        <v/>
      </c>
      <c r="L390" s="15" t="str">
        <f>IFERROR(IF($C390="Program",ROUNDDOWN(SUMIF('3. Programs'!$A:$A,$D390,'3. Programs'!S:S),2)*IFERROR(INDEX('3. Programs'!$O:$O,MATCH($D390,'3. Programs'!$A:$A,0)),0)*$I390,""),0)</f>
        <v/>
      </c>
      <c r="M390" s="17" t="str">
        <f t="shared" si="38"/>
        <v/>
      </c>
      <c r="N390" s="122"/>
      <c r="O390" s="123"/>
      <c r="P390" s="169"/>
      <c r="Q390" s="245"/>
      <c r="R390" s="124"/>
      <c r="S390" s="125"/>
      <c r="T390" s="125"/>
      <c r="U390" s="126"/>
      <c r="V390" s="19" t="str">
        <f t="shared" si="37"/>
        <v/>
      </c>
      <c r="W390" s="15" t="str">
        <f t="shared" si="33"/>
        <v/>
      </c>
      <c r="X390" s="16" t="str">
        <f t="shared" si="34"/>
        <v/>
      </c>
      <c r="Y390" s="16" t="str">
        <f t="shared" si="35"/>
        <v/>
      </c>
      <c r="Z390" s="16" t="str">
        <f t="shared" si="36"/>
        <v/>
      </c>
    </row>
    <row r="391" spans="1:26" x14ac:dyDescent="0.4">
      <c r="A391" s="140"/>
      <c r="B391" s="158" t="str">
        <f>IFERROR(VLOOKUP(A391,'1. Applicant Roster'!A:C,2,FALSE)&amp;", "&amp;LEFT(VLOOKUP(A391,'1. Applicant Roster'!A:C,3,FALSE),1)&amp;".","Enter valid WISEid")</f>
        <v>Enter valid WISEid</v>
      </c>
      <c r="C391" s="142"/>
      <c r="D391" s="143"/>
      <c r="E391" s="138" t="str">
        <f>IF(C391="Program",IFERROR(INDEX('3. Programs'!B:B,MATCH(D391,'3. Programs'!A:A,0)),"Enter valid program ID"),"")</f>
        <v/>
      </c>
      <c r="F391" s="289" t="str">
        <f>IF(C391="Program",IFERROR(INDEX('3. Programs'!L:L,MATCH(D391,'3. Programs'!A:A,0)),""),"")</f>
        <v/>
      </c>
      <c r="G391" s="97"/>
      <c r="H391" s="82"/>
      <c r="I391" s="291" t="str">
        <f>IFERROR(IF(C391="Program",(IF(OR(F391="Days",F391="Caseload"),1,G391)*H391)/(IF(OR(F391="Days",F391="Caseload"),1,INDEX('3. Programs'!N:N,MATCH(D391,'3. Programs'!A:A,0)))*INDEX('3. Programs'!O:O,MATCH(D391,'3. Programs'!A:A,0))),""),0)</f>
        <v/>
      </c>
      <c r="J391" s="20" t="str">
        <f>IFERROR(IF($C391="Program",ROUNDDOWN(SUMIF('3. Programs'!$A:$A,$D391,'3. Programs'!Q:Q),2)*IFERROR(INDEX('3. Programs'!$O:$O,MATCH($D391,'3. Programs'!$A:$A,0)),0)*$I391,""),0)</f>
        <v/>
      </c>
      <c r="K391" s="15" t="str">
        <f>IFERROR(IF($C391="Program",ROUNDDOWN(SUMIF('3. Programs'!$A:$A,$D391,'3. Programs'!R:R),2)*IFERROR(INDEX('3. Programs'!$O:$O,MATCH($D391,'3. Programs'!$A:$A,0)),0)*$I391,""),0)</f>
        <v/>
      </c>
      <c r="L391" s="15" t="str">
        <f>IFERROR(IF($C391="Program",ROUNDDOWN(SUMIF('3. Programs'!$A:$A,$D391,'3. Programs'!S:S),2)*IFERROR(INDEX('3. Programs'!$O:$O,MATCH($D391,'3. Programs'!$A:$A,0)),0)*$I391,""),0)</f>
        <v/>
      </c>
      <c r="M391" s="17" t="str">
        <f t="shared" si="38"/>
        <v/>
      </c>
      <c r="N391" s="122"/>
      <c r="O391" s="123"/>
      <c r="P391" s="169"/>
      <c r="Q391" s="245"/>
      <c r="R391" s="124"/>
      <c r="S391" s="125"/>
      <c r="T391" s="125"/>
      <c r="U391" s="126"/>
      <c r="V391" s="19" t="str">
        <f t="shared" si="37"/>
        <v/>
      </c>
      <c r="W391" s="15" t="str">
        <f t="shared" si="33"/>
        <v/>
      </c>
      <c r="X391" s="16" t="str">
        <f t="shared" si="34"/>
        <v/>
      </c>
      <c r="Y391" s="16" t="str">
        <f t="shared" si="35"/>
        <v/>
      </c>
      <c r="Z391" s="16" t="str">
        <f t="shared" si="36"/>
        <v/>
      </c>
    </row>
    <row r="392" spans="1:26" x14ac:dyDescent="0.4">
      <c r="A392" s="140"/>
      <c r="B392" s="158" t="str">
        <f>IFERROR(VLOOKUP(A392,'1. Applicant Roster'!A:C,2,FALSE)&amp;", "&amp;LEFT(VLOOKUP(A392,'1. Applicant Roster'!A:C,3,FALSE),1)&amp;".","Enter valid WISEid")</f>
        <v>Enter valid WISEid</v>
      </c>
      <c r="C392" s="142"/>
      <c r="D392" s="143"/>
      <c r="E392" s="138" t="str">
        <f>IF(C392="Program",IFERROR(INDEX('3. Programs'!B:B,MATCH(D392,'3. Programs'!A:A,0)),"Enter valid program ID"),"")</f>
        <v/>
      </c>
      <c r="F392" s="289" t="str">
        <f>IF(C392="Program",IFERROR(INDEX('3. Programs'!L:L,MATCH(D392,'3. Programs'!A:A,0)),""),"")</f>
        <v/>
      </c>
      <c r="G392" s="97"/>
      <c r="H392" s="82"/>
      <c r="I392" s="291" t="str">
        <f>IFERROR(IF(C392="Program",(IF(OR(F392="Days",F392="Caseload"),1,G392)*H392)/(IF(OR(F392="Days",F392="Caseload"),1,INDEX('3. Programs'!N:N,MATCH(D392,'3. Programs'!A:A,0)))*INDEX('3. Programs'!O:O,MATCH(D392,'3. Programs'!A:A,0))),""),0)</f>
        <v/>
      </c>
      <c r="J392" s="20" t="str">
        <f>IFERROR(IF($C392="Program",ROUNDDOWN(SUMIF('3. Programs'!$A:$A,$D392,'3. Programs'!Q:Q),2)*IFERROR(INDEX('3. Programs'!$O:$O,MATCH($D392,'3. Programs'!$A:$A,0)),0)*$I392,""),0)</f>
        <v/>
      </c>
      <c r="K392" s="15" t="str">
        <f>IFERROR(IF($C392="Program",ROUNDDOWN(SUMIF('3. Programs'!$A:$A,$D392,'3. Programs'!R:R),2)*IFERROR(INDEX('3. Programs'!$O:$O,MATCH($D392,'3. Programs'!$A:$A,0)),0)*$I392,""),0)</f>
        <v/>
      </c>
      <c r="L392" s="15" t="str">
        <f>IFERROR(IF($C392="Program",ROUNDDOWN(SUMIF('3. Programs'!$A:$A,$D392,'3. Programs'!S:S),2)*IFERROR(INDEX('3. Programs'!$O:$O,MATCH($D392,'3. Programs'!$A:$A,0)),0)*$I392,""),0)</f>
        <v/>
      </c>
      <c r="M392" s="17" t="str">
        <f t="shared" si="38"/>
        <v/>
      </c>
      <c r="N392" s="122"/>
      <c r="O392" s="123"/>
      <c r="P392" s="169"/>
      <c r="Q392" s="245"/>
      <c r="R392" s="124"/>
      <c r="S392" s="125"/>
      <c r="T392" s="125"/>
      <c r="U392" s="126"/>
      <c r="V392" s="19" t="str">
        <f t="shared" si="37"/>
        <v/>
      </c>
      <c r="W392" s="15" t="str">
        <f t="shared" si="33"/>
        <v/>
      </c>
      <c r="X392" s="16" t="str">
        <f t="shared" si="34"/>
        <v/>
      </c>
      <c r="Y392" s="16" t="str">
        <f t="shared" si="35"/>
        <v/>
      </c>
      <c r="Z392" s="16" t="str">
        <f t="shared" si="36"/>
        <v/>
      </c>
    </row>
    <row r="393" spans="1:26" x14ac:dyDescent="0.4">
      <c r="A393" s="140"/>
      <c r="B393" s="158" t="str">
        <f>IFERROR(VLOOKUP(A393,'1. Applicant Roster'!A:C,2,FALSE)&amp;", "&amp;LEFT(VLOOKUP(A393,'1. Applicant Roster'!A:C,3,FALSE),1)&amp;".","Enter valid WISEid")</f>
        <v>Enter valid WISEid</v>
      </c>
      <c r="C393" s="142"/>
      <c r="D393" s="143"/>
      <c r="E393" s="138" t="str">
        <f>IF(C393="Program",IFERROR(INDEX('3. Programs'!B:B,MATCH(D393,'3. Programs'!A:A,0)),"Enter valid program ID"),"")</f>
        <v/>
      </c>
      <c r="F393" s="289" t="str">
        <f>IF(C393="Program",IFERROR(INDEX('3. Programs'!L:L,MATCH(D393,'3. Programs'!A:A,0)),""),"")</f>
        <v/>
      </c>
      <c r="G393" s="97"/>
      <c r="H393" s="82"/>
      <c r="I393" s="291" t="str">
        <f>IFERROR(IF(C393="Program",(IF(OR(F393="Days",F393="Caseload"),1,G393)*H393)/(IF(OR(F393="Days",F393="Caseload"),1,INDEX('3. Programs'!N:N,MATCH(D393,'3. Programs'!A:A,0)))*INDEX('3. Programs'!O:O,MATCH(D393,'3. Programs'!A:A,0))),""),0)</f>
        <v/>
      </c>
      <c r="J393" s="20" t="str">
        <f>IFERROR(IF($C393="Program",ROUNDDOWN(SUMIF('3. Programs'!$A:$A,$D393,'3. Programs'!Q:Q),2)*IFERROR(INDEX('3. Programs'!$O:$O,MATCH($D393,'3. Programs'!$A:$A,0)),0)*$I393,""),0)</f>
        <v/>
      </c>
      <c r="K393" s="15" t="str">
        <f>IFERROR(IF($C393="Program",ROUNDDOWN(SUMIF('3. Programs'!$A:$A,$D393,'3. Programs'!R:R),2)*IFERROR(INDEX('3. Programs'!$O:$O,MATCH($D393,'3. Programs'!$A:$A,0)),0)*$I393,""),0)</f>
        <v/>
      </c>
      <c r="L393" s="15" t="str">
        <f>IFERROR(IF($C393="Program",ROUNDDOWN(SUMIF('3. Programs'!$A:$A,$D393,'3. Programs'!S:S),2)*IFERROR(INDEX('3. Programs'!$O:$O,MATCH($D393,'3. Programs'!$A:$A,0)),0)*$I393,""),0)</f>
        <v/>
      </c>
      <c r="M393" s="17" t="str">
        <f t="shared" si="38"/>
        <v/>
      </c>
      <c r="N393" s="122"/>
      <c r="O393" s="123"/>
      <c r="P393" s="169"/>
      <c r="Q393" s="245"/>
      <c r="R393" s="124"/>
      <c r="S393" s="125"/>
      <c r="T393" s="125"/>
      <c r="U393" s="126"/>
      <c r="V393" s="19" t="str">
        <f t="shared" si="37"/>
        <v/>
      </c>
      <c r="W393" s="15" t="str">
        <f t="shared" ref="W393:W456" si="39">IF($C393="Program",J393,IF($C393="Child-Specific",R393+S393,""))</f>
        <v/>
      </c>
      <c r="X393" s="16" t="str">
        <f t="shared" ref="X393:X456" si="40">IF($C393="Program",K393,IF($C393="Child-Specific",T393,""))</f>
        <v/>
      </c>
      <c r="Y393" s="16" t="str">
        <f t="shared" ref="Y393:Y456" si="41">IF($C393="Program",L393,IF($C393="Child-Specific",U393,""))</f>
        <v/>
      </c>
      <c r="Z393" s="16" t="str">
        <f t="shared" ref="Z393:Z456" si="42">IF(OR(C393="Child-Specific",C393="Program"),SUM(W393:Y393),"")</f>
        <v/>
      </c>
    </row>
    <row r="394" spans="1:26" x14ac:dyDescent="0.4">
      <c r="A394" s="140"/>
      <c r="B394" s="158" t="str">
        <f>IFERROR(VLOOKUP(A394,'1. Applicant Roster'!A:C,2,FALSE)&amp;", "&amp;LEFT(VLOOKUP(A394,'1. Applicant Roster'!A:C,3,FALSE),1)&amp;".","Enter valid WISEid")</f>
        <v>Enter valid WISEid</v>
      </c>
      <c r="C394" s="142"/>
      <c r="D394" s="143"/>
      <c r="E394" s="138" t="str">
        <f>IF(C394="Program",IFERROR(INDEX('3. Programs'!B:B,MATCH(D394,'3. Programs'!A:A,0)),"Enter valid program ID"),"")</f>
        <v/>
      </c>
      <c r="F394" s="289" t="str">
        <f>IF(C394="Program",IFERROR(INDEX('3. Programs'!L:L,MATCH(D394,'3. Programs'!A:A,0)),""),"")</f>
        <v/>
      </c>
      <c r="G394" s="97"/>
      <c r="H394" s="82"/>
      <c r="I394" s="291" t="str">
        <f>IFERROR(IF(C394="Program",(IF(OR(F394="Days",F394="Caseload"),1,G394)*H394)/(IF(OR(F394="Days",F394="Caseload"),1,INDEX('3. Programs'!N:N,MATCH(D394,'3. Programs'!A:A,0)))*INDEX('3. Programs'!O:O,MATCH(D394,'3. Programs'!A:A,0))),""),0)</f>
        <v/>
      </c>
      <c r="J394" s="20" t="str">
        <f>IFERROR(IF($C394="Program",ROUNDDOWN(SUMIF('3. Programs'!$A:$A,$D394,'3. Programs'!Q:Q),2)*IFERROR(INDEX('3. Programs'!$O:$O,MATCH($D394,'3. Programs'!$A:$A,0)),0)*$I394,""),0)</f>
        <v/>
      </c>
      <c r="K394" s="15" t="str">
        <f>IFERROR(IF($C394="Program",ROUNDDOWN(SUMIF('3. Programs'!$A:$A,$D394,'3. Programs'!R:R),2)*IFERROR(INDEX('3. Programs'!$O:$O,MATCH($D394,'3. Programs'!$A:$A,0)),0)*$I394,""),0)</f>
        <v/>
      </c>
      <c r="L394" s="15" t="str">
        <f>IFERROR(IF($C394="Program",ROUNDDOWN(SUMIF('3. Programs'!$A:$A,$D394,'3. Programs'!S:S),2)*IFERROR(INDEX('3. Programs'!$O:$O,MATCH($D394,'3. Programs'!$A:$A,0)),0)*$I394,""),0)</f>
        <v/>
      </c>
      <c r="M394" s="17" t="str">
        <f t="shared" si="38"/>
        <v/>
      </c>
      <c r="N394" s="122"/>
      <c r="O394" s="123"/>
      <c r="P394" s="169"/>
      <c r="Q394" s="245"/>
      <c r="R394" s="124"/>
      <c r="S394" s="125"/>
      <c r="T394" s="125"/>
      <c r="U394" s="126"/>
      <c r="V394" s="19" t="str">
        <f t="shared" ref="V394:V457" si="43">IF($C394="Child-Specific",SUM(R394:U394),"")</f>
        <v/>
      </c>
      <c r="W394" s="15" t="str">
        <f t="shared" si="39"/>
        <v/>
      </c>
      <c r="X394" s="16" t="str">
        <f t="shared" si="40"/>
        <v/>
      </c>
      <c r="Y394" s="16" t="str">
        <f t="shared" si="41"/>
        <v/>
      </c>
      <c r="Z394" s="16" t="str">
        <f t="shared" si="42"/>
        <v/>
      </c>
    </row>
    <row r="395" spans="1:26" x14ac:dyDescent="0.4">
      <c r="A395" s="140"/>
      <c r="B395" s="158" t="str">
        <f>IFERROR(VLOOKUP(A395,'1. Applicant Roster'!A:C,2,FALSE)&amp;", "&amp;LEFT(VLOOKUP(A395,'1. Applicant Roster'!A:C,3,FALSE),1)&amp;".","Enter valid WISEid")</f>
        <v>Enter valid WISEid</v>
      </c>
      <c r="C395" s="142"/>
      <c r="D395" s="143"/>
      <c r="E395" s="138" t="str">
        <f>IF(C395="Program",IFERROR(INDEX('3. Programs'!B:B,MATCH(D395,'3. Programs'!A:A,0)),"Enter valid program ID"),"")</f>
        <v/>
      </c>
      <c r="F395" s="289" t="str">
        <f>IF(C395="Program",IFERROR(INDEX('3. Programs'!L:L,MATCH(D395,'3. Programs'!A:A,0)),""),"")</f>
        <v/>
      </c>
      <c r="G395" s="97"/>
      <c r="H395" s="82"/>
      <c r="I395" s="291" t="str">
        <f>IFERROR(IF(C395="Program",(IF(OR(F395="Days",F395="Caseload"),1,G395)*H395)/(IF(OR(F395="Days",F395="Caseload"),1,INDEX('3. Programs'!N:N,MATCH(D395,'3. Programs'!A:A,0)))*INDEX('3. Programs'!O:O,MATCH(D395,'3. Programs'!A:A,0))),""),0)</f>
        <v/>
      </c>
      <c r="J395" s="20" t="str">
        <f>IFERROR(IF($C395="Program",ROUNDDOWN(SUMIF('3. Programs'!$A:$A,$D395,'3. Programs'!Q:Q),2)*IFERROR(INDEX('3. Programs'!$O:$O,MATCH($D395,'3. Programs'!$A:$A,0)),0)*$I395,""),0)</f>
        <v/>
      </c>
      <c r="K395" s="15" t="str">
        <f>IFERROR(IF($C395="Program",ROUNDDOWN(SUMIF('3. Programs'!$A:$A,$D395,'3. Programs'!R:R),2)*IFERROR(INDEX('3. Programs'!$O:$O,MATCH($D395,'3. Programs'!$A:$A,0)),0)*$I395,""),0)</f>
        <v/>
      </c>
      <c r="L395" s="15" t="str">
        <f>IFERROR(IF($C395="Program",ROUNDDOWN(SUMIF('3. Programs'!$A:$A,$D395,'3. Programs'!S:S),2)*IFERROR(INDEX('3. Programs'!$O:$O,MATCH($D395,'3. Programs'!$A:$A,0)),0)*$I395,""),0)</f>
        <v/>
      </c>
      <c r="M395" s="17" t="str">
        <f t="shared" ref="M395:M458" si="44">IF($C395="Program",SUM(J395:L395),"")</f>
        <v/>
      </c>
      <c r="N395" s="122"/>
      <c r="O395" s="123"/>
      <c r="P395" s="169"/>
      <c r="Q395" s="245"/>
      <c r="R395" s="124"/>
      <c r="S395" s="125"/>
      <c r="T395" s="125"/>
      <c r="U395" s="126"/>
      <c r="V395" s="19" t="str">
        <f t="shared" si="43"/>
        <v/>
      </c>
      <c r="W395" s="15" t="str">
        <f t="shared" si="39"/>
        <v/>
      </c>
      <c r="X395" s="16" t="str">
        <f t="shared" si="40"/>
        <v/>
      </c>
      <c r="Y395" s="16" t="str">
        <f t="shared" si="41"/>
        <v/>
      </c>
      <c r="Z395" s="16" t="str">
        <f t="shared" si="42"/>
        <v/>
      </c>
    </row>
    <row r="396" spans="1:26" x14ac:dyDescent="0.4">
      <c r="A396" s="140"/>
      <c r="B396" s="158" t="str">
        <f>IFERROR(VLOOKUP(A396,'1. Applicant Roster'!A:C,2,FALSE)&amp;", "&amp;LEFT(VLOOKUP(A396,'1. Applicant Roster'!A:C,3,FALSE),1)&amp;".","Enter valid WISEid")</f>
        <v>Enter valid WISEid</v>
      </c>
      <c r="C396" s="142"/>
      <c r="D396" s="143"/>
      <c r="E396" s="138" t="str">
        <f>IF(C396="Program",IFERROR(INDEX('3. Programs'!B:B,MATCH(D396,'3. Programs'!A:A,0)),"Enter valid program ID"),"")</f>
        <v/>
      </c>
      <c r="F396" s="289" t="str">
        <f>IF(C396="Program",IFERROR(INDEX('3. Programs'!L:L,MATCH(D396,'3. Programs'!A:A,0)),""),"")</f>
        <v/>
      </c>
      <c r="G396" s="97"/>
      <c r="H396" s="82"/>
      <c r="I396" s="291" t="str">
        <f>IFERROR(IF(C396="Program",(IF(OR(F396="Days",F396="Caseload"),1,G396)*H396)/(IF(OR(F396="Days",F396="Caseload"),1,INDEX('3. Programs'!N:N,MATCH(D396,'3. Programs'!A:A,0)))*INDEX('3. Programs'!O:O,MATCH(D396,'3. Programs'!A:A,0))),""),0)</f>
        <v/>
      </c>
      <c r="J396" s="20" t="str">
        <f>IFERROR(IF($C396="Program",ROUNDDOWN(SUMIF('3. Programs'!$A:$A,$D396,'3. Programs'!Q:Q),2)*IFERROR(INDEX('3. Programs'!$O:$O,MATCH($D396,'3. Programs'!$A:$A,0)),0)*$I396,""),0)</f>
        <v/>
      </c>
      <c r="K396" s="15" t="str">
        <f>IFERROR(IF($C396="Program",ROUNDDOWN(SUMIF('3. Programs'!$A:$A,$D396,'3. Programs'!R:R),2)*IFERROR(INDEX('3. Programs'!$O:$O,MATCH($D396,'3. Programs'!$A:$A,0)),0)*$I396,""),0)</f>
        <v/>
      </c>
      <c r="L396" s="15" t="str">
        <f>IFERROR(IF($C396="Program",ROUNDDOWN(SUMIF('3. Programs'!$A:$A,$D396,'3. Programs'!S:S),2)*IFERROR(INDEX('3. Programs'!$O:$O,MATCH($D396,'3. Programs'!$A:$A,0)),0)*$I396,""),0)</f>
        <v/>
      </c>
      <c r="M396" s="17" t="str">
        <f t="shared" si="44"/>
        <v/>
      </c>
      <c r="N396" s="122"/>
      <c r="O396" s="123"/>
      <c r="P396" s="169"/>
      <c r="Q396" s="245"/>
      <c r="R396" s="124"/>
      <c r="S396" s="125"/>
      <c r="T396" s="125"/>
      <c r="U396" s="126"/>
      <c r="V396" s="19" t="str">
        <f t="shared" si="43"/>
        <v/>
      </c>
      <c r="W396" s="15" t="str">
        <f t="shared" si="39"/>
        <v/>
      </c>
      <c r="X396" s="16" t="str">
        <f t="shared" si="40"/>
        <v/>
      </c>
      <c r="Y396" s="16" t="str">
        <f t="shared" si="41"/>
        <v/>
      </c>
      <c r="Z396" s="16" t="str">
        <f t="shared" si="42"/>
        <v/>
      </c>
    </row>
    <row r="397" spans="1:26" x14ac:dyDescent="0.4">
      <c r="A397" s="140"/>
      <c r="B397" s="158" t="str">
        <f>IFERROR(VLOOKUP(A397,'1. Applicant Roster'!A:C,2,FALSE)&amp;", "&amp;LEFT(VLOOKUP(A397,'1. Applicant Roster'!A:C,3,FALSE),1)&amp;".","Enter valid WISEid")</f>
        <v>Enter valid WISEid</v>
      </c>
      <c r="C397" s="142"/>
      <c r="D397" s="143"/>
      <c r="E397" s="138" t="str">
        <f>IF(C397="Program",IFERROR(INDEX('3. Programs'!B:B,MATCH(D397,'3. Programs'!A:A,0)),"Enter valid program ID"),"")</f>
        <v/>
      </c>
      <c r="F397" s="289" t="str">
        <f>IF(C397="Program",IFERROR(INDEX('3. Programs'!L:L,MATCH(D397,'3. Programs'!A:A,0)),""),"")</f>
        <v/>
      </c>
      <c r="G397" s="97"/>
      <c r="H397" s="82"/>
      <c r="I397" s="291" t="str">
        <f>IFERROR(IF(C397="Program",(IF(OR(F397="Days",F397="Caseload"),1,G397)*H397)/(IF(OR(F397="Days",F397="Caseload"),1,INDEX('3. Programs'!N:N,MATCH(D397,'3. Programs'!A:A,0)))*INDEX('3. Programs'!O:O,MATCH(D397,'3. Programs'!A:A,0))),""),0)</f>
        <v/>
      </c>
      <c r="J397" s="20" t="str">
        <f>IFERROR(IF($C397="Program",ROUNDDOWN(SUMIF('3. Programs'!$A:$A,$D397,'3. Programs'!Q:Q),2)*IFERROR(INDEX('3. Programs'!$O:$O,MATCH($D397,'3. Programs'!$A:$A,0)),0)*$I397,""),0)</f>
        <v/>
      </c>
      <c r="K397" s="15" t="str">
        <f>IFERROR(IF($C397="Program",ROUNDDOWN(SUMIF('3. Programs'!$A:$A,$D397,'3. Programs'!R:R),2)*IFERROR(INDEX('3. Programs'!$O:$O,MATCH($D397,'3. Programs'!$A:$A,0)),0)*$I397,""),0)</f>
        <v/>
      </c>
      <c r="L397" s="15" t="str">
        <f>IFERROR(IF($C397="Program",ROUNDDOWN(SUMIF('3. Programs'!$A:$A,$D397,'3. Programs'!S:S),2)*IFERROR(INDEX('3. Programs'!$O:$O,MATCH($D397,'3. Programs'!$A:$A,0)),0)*$I397,""),0)</f>
        <v/>
      </c>
      <c r="M397" s="17" t="str">
        <f t="shared" si="44"/>
        <v/>
      </c>
      <c r="N397" s="122"/>
      <c r="O397" s="123"/>
      <c r="P397" s="169"/>
      <c r="Q397" s="245"/>
      <c r="R397" s="124"/>
      <c r="S397" s="125"/>
      <c r="T397" s="125"/>
      <c r="U397" s="126"/>
      <c r="V397" s="19" t="str">
        <f t="shared" si="43"/>
        <v/>
      </c>
      <c r="W397" s="15" t="str">
        <f t="shared" si="39"/>
        <v/>
      </c>
      <c r="X397" s="16" t="str">
        <f t="shared" si="40"/>
        <v/>
      </c>
      <c r="Y397" s="16" t="str">
        <f t="shared" si="41"/>
        <v/>
      </c>
      <c r="Z397" s="16" t="str">
        <f t="shared" si="42"/>
        <v/>
      </c>
    </row>
    <row r="398" spans="1:26" x14ac:dyDescent="0.4">
      <c r="A398" s="140"/>
      <c r="B398" s="158" t="str">
        <f>IFERROR(VLOOKUP(A398,'1. Applicant Roster'!A:C,2,FALSE)&amp;", "&amp;LEFT(VLOOKUP(A398,'1. Applicant Roster'!A:C,3,FALSE),1)&amp;".","Enter valid WISEid")</f>
        <v>Enter valid WISEid</v>
      </c>
      <c r="C398" s="142"/>
      <c r="D398" s="143"/>
      <c r="E398" s="138" t="str">
        <f>IF(C398="Program",IFERROR(INDEX('3. Programs'!B:B,MATCH(D398,'3. Programs'!A:A,0)),"Enter valid program ID"),"")</f>
        <v/>
      </c>
      <c r="F398" s="289" t="str">
        <f>IF(C398="Program",IFERROR(INDEX('3. Programs'!L:L,MATCH(D398,'3. Programs'!A:A,0)),""),"")</f>
        <v/>
      </c>
      <c r="G398" s="97"/>
      <c r="H398" s="82"/>
      <c r="I398" s="291" t="str">
        <f>IFERROR(IF(C398="Program",(IF(OR(F398="Days",F398="Caseload"),1,G398)*H398)/(IF(OR(F398="Days",F398="Caseload"),1,INDEX('3. Programs'!N:N,MATCH(D398,'3. Programs'!A:A,0)))*INDEX('3. Programs'!O:O,MATCH(D398,'3. Programs'!A:A,0))),""),0)</f>
        <v/>
      </c>
      <c r="J398" s="20" t="str">
        <f>IFERROR(IF($C398="Program",ROUNDDOWN(SUMIF('3. Programs'!$A:$A,$D398,'3. Programs'!Q:Q),2)*IFERROR(INDEX('3. Programs'!$O:$O,MATCH($D398,'3. Programs'!$A:$A,0)),0)*$I398,""),0)</f>
        <v/>
      </c>
      <c r="K398" s="15" t="str">
        <f>IFERROR(IF($C398="Program",ROUNDDOWN(SUMIF('3. Programs'!$A:$A,$D398,'3. Programs'!R:R),2)*IFERROR(INDEX('3. Programs'!$O:$O,MATCH($D398,'3. Programs'!$A:$A,0)),0)*$I398,""),0)</f>
        <v/>
      </c>
      <c r="L398" s="15" t="str">
        <f>IFERROR(IF($C398="Program",ROUNDDOWN(SUMIF('3. Programs'!$A:$A,$D398,'3. Programs'!S:S),2)*IFERROR(INDEX('3. Programs'!$O:$O,MATCH($D398,'3. Programs'!$A:$A,0)),0)*$I398,""),0)</f>
        <v/>
      </c>
      <c r="M398" s="17" t="str">
        <f t="shared" si="44"/>
        <v/>
      </c>
      <c r="N398" s="122"/>
      <c r="O398" s="123"/>
      <c r="P398" s="169"/>
      <c r="Q398" s="245"/>
      <c r="R398" s="124"/>
      <c r="S398" s="125"/>
      <c r="T398" s="125"/>
      <c r="U398" s="126"/>
      <c r="V398" s="19" t="str">
        <f t="shared" si="43"/>
        <v/>
      </c>
      <c r="W398" s="15" t="str">
        <f t="shared" si="39"/>
        <v/>
      </c>
      <c r="X398" s="16" t="str">
        <f t="shared" si="40"/>
        <v/>
      </c>
      <c r="Y398" s="16" t="str">
        <f t="shared" si="41"/>
        <v/>
      </c>
      <c r="Z398" s="16" t="str">
        <f t="shared" si="42"/>
        <v/>
      </c>
    </row>
    <row r="399" spans="1:26" x14ac:dyDescent="0.4">
      <c r="A399" s="140"/>
      <c r="B399" s="158" t="str">
        <f>IFERROR(VLOOKUP(A399,'1. Applicant Roster'!A:C,2,FALSE)&amp;", "&amp;LEFT(VLOOKUP(A399,'1. Applicant Roster'!A:C,3,FALSE),1)&amp;".","Enter valid WISEid")</f>
        <v>Enter valid WISEid</v>
      </c>
      <c r="C399" s="142"/>
      <c r="D399" s="143"/>
      <c r="E399" s="138" t="str">
        <f>IF(C399="Program",IFERROR(INDEX('3. Programs'!B:B,MATCH(D399,'3. Programs'!A:A,0)),"Enter valid program ID"),"")</f>
        <v/>
      </c>
      <c r="F399" s="289" t="str">
        <f>IF(C399="Program",IFERROR(INDEX('3. Programs'!L:L,MATCH(D399,'3. Programs'!A:A,0)),""),"")</f>
        <v/>
      </c>
      <c r="G399" s="97"/>
      <c r="H399" s="82"/>
      <c r="I399" s="291" t="str">
        <f>IFERROR(IF(C399="Program",(IF(OR(F399="Days",F399="Caseload"),1,G399)*H399)/(IF(OR(F399="Days",F399="Caseload"),1,INDEX('3. Programs'!N:N,MATCH(D399,'3. Programs'!A:A,0)))*INDEX('3. Programs'!O:O,MATCH(D399,'3. Programs'!A:A,0))),""),0)</f>
        <v/>
      </c>
      <c r="J399" s="20" t="str">
        <f>IFERROR(IF($C399="Program",ROUNDDOWN(SUMIF('3. Programs'!$A:$A,$D399,'3. Programs'!Q:Q),2)*IFERROR(INDEX('3. Programs'!$O:$O,MATCH($D399,'3. Programs'!$A:$A,0)),0)*$I399,""),0)</f>
        <v/>
      </c>
      <c r="K399" s="15" t="str">
        <f>IFERROR(IF($C399="Program",ROUNDDOWN(SUMIF('3. Programs'!$A:$A,$D399,'3. Programs'!R:R),2)*IFERROR(INDEX('3. Programs'!$O:$O,MATCH($D399,'3. Programs'!$A:$A,0)),0)*$I399,""),0)</f>
        <v/>
      </c>
      <c r="L399" s="15" t="str">
        <f>IFERROR(IF($C399="Program",ROUNDDOWN(SUMIF('3. Programs'!$A:$A,$D399,'3. Programs'!S:S),2)*IFERROR(INDEX('3. Programs'!$O:$O,MATCH($D399,'3. Programs'!$A:$A,0)),0)*$I399,""),0)</f>
        <v/>
      </c>
      <c r="M399" s="17" t="str">
        <f t="shared" si="44"/>
        <v/>
      </c>
      <c r="N399" s="122"/>
      <c r="O399" s="123"/>
      <c r="P399" s="169"/>
      <c r="Q399" s="245"/>
      <c r="R399" s="124"/>
      <c r="S399" s="125"/>
      <c r="T399" s="125"/>
      <c r="U399" s="126"/>
      <c r="V399" s="19" t="str">
        <f t="shared" si="43"/>
        <v/>
      </c>
      <c r="W399" s="15" t="str">
        <f t="shared" si="39"/>
        <v/>
      </c>
      <c r="X399" s="16" t="str">
        <f t="shared" si="40"/>
        <v/>
      </c>
      <c r="Y399" s="16" t="str">
        <f t="shared" si="41"/>
        <v/>
      </c>
      <c r="Z399" s="16" t="str">
        <f t="shared" si="42"/>
        <v/>
      </c>
    </row>
    <row r="400" spans="1:26" x14ac:dyDescent="0.4">
      <c r="A400" s="140"/>
      <c r="B400" s="158" t="str">
        <f>IFERROR(VLOOKUP(A400,'1. Applicant Roster'!A:C,2,FALSE)&amp;", "&amp;LEFT(VLOOKUP(A400,'1. Applicant Roster'!A:C,3,FALSE),1)&amp;".","Enter valid WISEid")</f>
        <v>Enter valid WISEid</v>
      </c>
      <c r="C400" s="142"/>
      <c r="D400" s="143"/>
      <c r="E400" s="138" t="str">
        <f>IF(C400="Program",IFERROR(INDEX('3. Programs'!B:B,MATCH(D400,'3. Programs'!A:A,0)),"Enter valid program ID"),"")</f>
        <v/>
      </c>
      <c r="F400" s="289" t="str">
        <f>IF(C400="Program",IFERROR(INDEX('3. Programs'!L:L,MATCH(D400,'3. Programs'!A:A,0)),""),"")</f>
        <v/>
      </c>
      <c r="G400" s="97"/>
      <c r="H400" s="82"/>
      <c r="I400" s="291" t="str">
        <f>IFERROR(IF(C400="Program",(IF(OR(F400="Days",F400="Caseload"),1,G400)*H400)/(IF(OR(F400="Days",F400="Caseload"),1,INDEX('3. Programs'!N:N,MATCH(D400,'3. Programs'!A:A,0)))*INDEX('3. Programs'!O:O,MATCH(D400,'3. Programs'!A:A,0))),""),0)</f>
        <v/>
      </c>
      <c r="J400" s="20" t="str">
        <f>IFERROR(IF($C400="Program",ROUNDDOWN(SUMIF('3. Programs'!$A:$A,$D400,'3. Programs'!Q:Q),2)*IFERROR(INDEX('3. Programs'!$O:$O,MATCH($D400,'3. Programs'!$A:$A,0)),0)*$I400,""),0)</f>
        <v/>
      </c>
      <c r="K400" s="15" t="str">
        <f>IFERROR(IF($C400="Program",ROUNDDOWN(SUMIF('3. Programs'!$A:$A,$D400,'3. Programs'!R:R),2)*IFERROR(INDEX('3. Programs'!$O:$O,MATCH($D400,'3. Programs'!$A:$A,0)),0)*$I400,""),0)</f>
        <v/>
      </c>
      <c r="L400" s="15" t="str">
        <f>IFERROR(IF($C400="Program",ROUNDDOWN(SUMIF('3. Programs'!$A:$A,$D400,'3. Programs'!S:S),2)*IFERROR(INDEX('3. Programs'!$O:$O,MATCH($D400,'3. Programs'!$A:$A,0)),0)*$I400,""),0)</f>
        <v/>
      </c>
      <c r="M400" s="17" t="str">
        <f t="shared" si="44"/>
        <v/>
      </c>
      <c r="N400" s="122"/>
      <c r="O400" s="123"/>
      <c r="P400" s="169"/>
      <c r="Q400" s="245"/>
      <c r="R400" s="124"/>
      <c r="S400" s="125"/>
      <c r="T400" s="125"/>
      <c r="U400" s="126"/>
      <c r="V400" s="19" t="str">
        <f t="shared" si="43"/>
        <v/>
      </c>
      <c r="W400" s="15" t="str">
        <f t="shared" si="39"/>
        <v/>
      </c>
      <c r="X400" s="16" t="str">
        <f t="shared" si="40"/>
        <v/>
      </c>
      <c r="Y400" s="16" t="str">
        <f t="shared" si="41"/>
        <v/>
      </c>
      <c r="Z400" s="16" t="str">
        <f t="shared" si="42"/>
        <v/>
      </c>
    </row>
    <row r="401" spans="1:26" x14ac:dyDescent="0.4">
      <c r="A401" s="140"/>
      <c r="B401" s="158" t="str">
        <f>IFERROR(VLOOKUP(A401,'1. Applicant Roster'!A:C,2,FALSE)&amp;", "&amp;LEFT(VLOOKUP(A401,'1. Applicant Roster'!A:C,3,FALSE),1)&amp;".","Enter valid WISEid")</f>
        <v>Enter valid WISEid</v>
      </c>
      <c r="C401" s="142"/>
      <c r="D401" s="143"/>
      <c r="E401" s="138" t="str">
        <f>IF(C401="Program",IFERROR(INDEX('3. Programs'!B:B,MATCH(D401,'3. Programs'!A:A,0)),"Enter valid program ID"),"")</f>
        <v/>
      </c>
      <c r="F401" s="289" t="str">
        <f>IF(C401="Program",IFERROR(INDEX('3. Programs'!L:L,MATCH(D401,'3. Programs'!A:A,0)),""),"")</f>
        <v/>
      </c>
      <c r="G401" s="97"/>
      <c r="H401" s="82"/>
      <c r="I401" s="291" t="str">
        <f>IFERROR(IF(C401="Program",(IF(OR(F401="Days",F401="Caseload"),1,G401)*H401)/(IF(OR(F401="Days",F401="Caseload"),1,INDEX('3. Programs'!N:N,MATCH(D401,'3. Programs'!A:A,0)))*INDEX('3. Programs'!O:O,MATCH(D401,'3. Programs'!A:A,0))),""),0)</f>
        <v/>
      </c>
      <c r="J401" s="20" t="str">
        <f>IFERROR(IF($C401="Program",ROUNDDOWN(SUMIF('3. Programs'!$A:$A,$D401,'3. Programs'!Q:Q),2)*IFERROR(INDEX('3. Programs'!$O:$O,MATCH($D401,'3. Programs'!$A:$A,0)),0)*$I401,""),0)</f>
        <v/>
      </c>
      <c r="K401" s="15" t="str">
        <f>IFERROR(IF($C401="Program",ROUNDDOWN(SUMIF('3. Programs'!$A:$A,$D401,'3. Programs'!R:R),2)*IFERROR(INDEX('3. Programs'!$O:$O,MATCH($D401,'3. Programs'!$A:$A,0)),0)*$I401,""),0)</f>
        <v/>
      </c>
      <c r="L401" s="15" t="str">
        <f>IFERROR(IF($C401="Program",ROUNDDOWN(SUMIF('3. Programs'!$A:$A,$D401,'3. Programs'!S:S),2)*IFERROR(INDEX('3. Programs'!$O:$O,MATCH($D401,'3. Programs'!$A:$A,0)),0)*$I401,""),0)</f>
        <v/>
      </c>
      <c r="M401" s="17" t="str">
        <f t="shared" si="44"/>
        <v/>
      </c>
      <c r="N401" s="122"/>
      <c r="O401" s="123"/>
      <c r="P401" s="169"/>
      <c r="Q401" s="245"/>
      <c r="R401" s="124"/>
      <c r="S401" s="125"/>
      <c r="T401" s="125"/>
      <c r="U401" s="126"/>
      <c r="V401" s="19" t="str">
        <f t="shared" si="43"/>
        <v/>
      </c>
      <c r="W401" s="15" t="str">
        <f t="shared" si="39"/>
        <v/>
      </c>
      <c r="X401" s="16" t="str">
        <f t="shared" si="40"/>
        <v/>
      </c>
      <c r="Y401" s="16" t="str">
        <f t="shared" si="41"/>
        <v/>
      </c>
      <c r="Z401" s="16" t="str">
        <f t="shared" si="42"/>
        <v/>
      </c>
    </row>
    <row r="402" spans="1:26" x14ac:dyDescent="0.4">
      <c r="A402" s="140"/>
      <c r="B402" s="158" t="str">
        <f>IFERROR(VLOOKUP(A402,'1. Applicant Roster'!A:C,2,FALSE)&amp;", "&amp;LEFT(VLOOKUP(A402,'1. Applicant Roster'!A:C,3,FALSE),1)&amp;".","Enter valid WISEid")</f>
        <v>Enter valid WISEid</v>
      </c>
      <c r="C402" s="142"/>
      <c r="D402" s="143"/>
      <c r="E402" s="138" t="str">
        <f>IF(C402="Program",IFERROR(INDEX('3. Programs'!B:B,MATCH(D402,'3. Programs'!A:A,0)),"Enter valid program ID"),"")</f>
        <v/>
      </c>
      <c r="F402" s="289" t="str">
        <f>IF(C402="Program",IFERROR(INDEX('3. Programs'!L:L,MATCH(D402,'3. Programs'!A:A,0)),""),"")</f>
        <v/>
      </c>
      <c r="G402" s="97"/>
      <c r="H402" s="82"/>
      <c r="I402" s="291" t="str">
        <f>IFERROR(IF(C402="Program",(IF(OR(F402="Days",F402="Caseload"),1,G402)*H402)/(IF(OR(F402="Days",F402="Caseload"),1,INDEX('3. Programs'!N:N,MATCH(D402,'3. Programs'!A:A,0)))*INDEX('3. Programs'!O:O,MATCH(D402,'3. Programs'!A:A,0))),""),0)</f>
        <v/>
      </c>
      <c r="J402" s="20" t="str">
        <f>IFERROR(IF($C402="Program",ROUNDDOWN(SUMIF('3. Programs'!$A:$A,$D402,'3. Programs'!Q:Q),2)*IFERROR(INDEX('3. Programs'!$O:$O,MATCH($D402,'3. Programs'!$A:$A,0)),0)*$I402,""),0)</f>
        <v/>
      </c>
      <c r="K402" s="15" t="str">
        <f>IFERROR(IF($C402="Program",ROUNDDOWN(SUMIF('3. Programs'!$A:$A,$D402,'3. Programs'!R:R),2)*IFERROR(INDEX('3. Programs'!$O:$O,MATCH($D402,'3. Programs'!$A:$A,0)),0)*$I402,""),0)</f>
        <v/>
      </c>
      <c r="L402" s="15" t="str">
        <f>IFERROR(IF($C402="Program",ROUNDDOWN(SUMIF('3. Programs'!$A:$A,$D402,'3. Programs'!S:S),2)*IFERROR(INDEX('3. Programs'!$O:$O,MATCH($D402,'3. Programs'!$A:$A,0)),0)*$I402,""),0)</f>
        <v/>
      </c>
      <c r="M402" s="17" t="str">
        <f t="shared" si="44"/>
        <v/>
      </c>
      <c r="N402" s="122"/>
      <c r="O402" s="123"/>
      <c r="P402" s="169"/>
      <c r="Q402" s="245"/>
      <c r="R402" s="124"/>
      <c r="S402" s="125"/>
      <c r="T402" s="125"/>
      <c r="U402" s="126"/>
      <c r="V402" s="19" t="str">
        <f t="shared" si="43"/>
        <v/>
      </c>
      <c r="W402" s="15" t="str">
        <f t="shared" si="39"/>
        <v/>
      </c>
      <c r="X402" s="16" t="str">
        <f t="shared" si="40"/>
        <v/>
      </c>
      <c r="Y402" s="16" t="str">
        <f t="shared" si="41"/>
        <v/>
      </c>
      <c r="Z402" s="16" t="str">
        <f t="shared" si="42"/>
        <v/>
      </c>
    </row>
    <row r="403" spans="1:26" x14ac:dyDescent="0.4">
      <c r="A403" s="140"/>
      <c r="B403" s="158" t="str">
        <f>IFERROR(VLOOKUP(A403,'1. Applicant Roster'!A:C,2,FALSE)&amp;", "&amp;LEFT(VLOOKUP(A403,'1. Applicant Roster'!A:C,3,FALSE),1)&amp;".","Enter valid WISEid")</f>
        <v>Enter valid WISEid</v>
      </c>
      <c r="C403" s="142"/>
      <c r="D403" s="143"/>
      <c r="E403" s="138" t="str">
        <f>IF(C403="Program",IFERROR(INDEX('3. Programs'!B:B,MATCH(D403,'3. Programs'!A:A,0)),"Enter valid program ID"),"")</f>
        <v/>
      </c>
      <c r="F403" s="289" t="str">
        <f>IF(C403="Program",IFERROR(INDEX('3. Programs'!L:L,MATCH(D403,'3. Programs'!A:A,0)),""),"")</f>
        <v/>
      </c>
      <c r="G403" s="97"/>
      <c r="H403" s="82"/>
      <c r="I403" s="291" t="str">
        <f>IFERROR(IF(C403="Program",(IF(OR(F403="Days",F403="Caseload"),1,G403)*H403)/(IF(OR(F403="Days",F403="Caseload"),1,INDEX('3. Programs'!N:N,MATCH(D403,'3. Programs'!A:A,0)))*INDEX('3. Programs'!O:O,MATCH(D403,'3. Programs'!A:A,0))),""),0)</f>
        <v/>
      </c>
      <c r="J403" s="20" t="str">
        <f>IFERROR(IF($C403="Program",ROUNDDOWN(SUMIF('3. Programs'!$A:$A,$D403,'3. Programs'!Q:Q),2)*IFERROR(INDEX('3. Programs'!$O:$O,MATCH($D403,'3. Programs'!$A:$A,0)),0)*$I403,""),0)</f>
        <v/>
      </c>
      <c r="K403" s="15" t="str">
        <f>IFERROR(IF($C403="Program",ROUNDDOWN(SUMIF('3. Programs'!$A:$A,$D403,'3. Programs'!R:R),2)*IFERROR(INDEX('3. Programs'!$O:$O,MATCH($D403,'3. Programs'!$A:$A,0)),0)*$I403,""),0)</f>
        <v/>
      </c>
      <c r="L403" s="15" t="str">
        <f>IFERROR(IF($C403="Program",ROUNDDOWN(SUMIF('3. Programs'!$A:$A,$D403,'3. Programs'!S:S),2)*IFERROR(INDEX('3. Programs'!$O:$O,MATCH($D403,'3. Programs'!$A:$A,0)),0)*$I403,""),0)</f>
        <v/>
      </c>
      <c r="M403" s="17" t="str">
        <f t="shared" si="44"/>
        <v/>
      </c>
      <c r="N403" s="122"/>
      <c r="O403" s="123"/>
      <c r="P403" s="169"/>
      <c r="Q403" s="245"/>
      <c r="R403" s="124"/>
      <c r="S403" s="125"/>
      <c r="T403" s="125"/>
      <c r="U403" s="126"/>
      <c r="V403" s="19" t="str">
        <f t="shared" si="43"/>
        <v/>
      </c>
      <c r="W403" s="15" t="str">
        <f t="shared" si="39"/>
        <v/>
      </c>
      <c r="X403" s="16" t="str">
        <f t="shared" si="40"/>
        <v/>
      </c>
      <c r="Y403" s="16" t="str">
        <f t="shared" si="41"/>
        <v/>
      </c>
      <c r="Z403" s="16" t="str">
        <f t="shared" si="42"/>
        <v/>
      </c>
    </row>
    <row r="404" spans="1:26" x14ac:dyDescent="0.4">
      <c r="A404" s="140"/>
      <c r="B404" s="158" t="str">
        <f>IFERROR(VLOOKUP(A404,'1. Applicant Roster'!A:C,2,FALSE)&amp;", "&amp;LEFT(VLOOKUP(A404,'1. Applicant Roster'!A:C,3,FALSE),1)&amp;".","Enter valid WISEid")</f>
        <v>Enter valid WISEid</v>
      </c>
      <c r="C404" s="142"/>
      <c r="D404" s="143"/>
      <c r="E404" s="138" t="str">
        <f>IF(C404="Program",IFERROR(INDEX('3. Programs'!B:B,MATCH(D404,'3. Programs'!A:A,0)),"Enter valid program ID"),"")</f>
        <v/>
      </c>
      <c r="F404" s="289" t="str">
        <f>IF(C404="Program",IFERROR(INDEX('3. Programs'!L:L,MATCH(D404,'3. Programs'!A:A,0)),""),"")</f>
        <v/>
      </c>
      <c r="G404" s="97"/>
      <c r="H404" s="82"/>
      <c r="I404" s="291" t="str">
        <f>IFERROR(IF(C404="Program",(IF(OR(F404="Days",F404="Caseload"),1,G404)*H404)/(IF(OR(F404="Days",F404="Caseload"),1,INDEX('3. Programs'!N:N,MATCH(D404,'3. Programs'!A:A,0)))*INDEX('3. Programs'!O:O,MATCH(D404,'3. Programs'!A:A,0))),""),0)</f>
        <v/>
      </c>
      <c r="J404" s="20" t="str">
        <f>IFERROR(IF($C404="Program",ROUNDDOWN(SUMIF('3. Programs'!$A:$A,$D404,'3. Programs'!Q:Q),2)*IFERROR(INDEX('3. Programs'!$O:$O,MATCH($D404,'3. Programs'!$A:$A,0)),0)*$I404,""),0)</f>
        <v/>
      </c>
      <c r="K404" s="15" t="str">
        <f>IFERROR(IF($C404="Program",ROUNDDOWN(SUMIF('3. Programs'!$A:$A,$D404,'3. Programs'!R:R),2)*IFERROR(INDEX('3. Programs'!$O:$O,MATCH($D404,'3. Programs'!$A:$A,0)),0)*$I404,""),0)</f>
        <v/>
      </c>
      <c r="L404" s="15" t="str">
        <f>IFERROR(IF($C404="Program",ROUNDDOWN(SUMIF('3. Programs'!$A:$A,$D404,'3. Programs'!S:S),2)*IFERROR(INDEX('3. Programs'!$O:$O,MATCH($D404,'3. Programs'!$A:$A,0)),0)*$I404,""),0)</f>
        <v/>
      </c>
      <c r="M404" s="17" t="str">
        <f t="shared" si="44"/>
        <v/>
      </c>
      <c r="N404" s="122"/>
      <c r="O404" s="123"/>
      <c r="P404" s="169"/>
      <c r="Q404" s="245"/>
      <c r="R404" s="124"/>
      <c r="S404" s="125"/>
      <c r="T404" s="125"/>
      <c r="U404" s="126"/>
      <c r="V404" s="19" t="str">
        <f t="shared" si="43"/>
        <v/>
      </c>
      <c r="W404" s="15" t="str">
        <f t="shared" si="39"/>
        <v/>
      </c>
      <c r="X404" s="16" t="str">
        <f t="shared" si="40"/>
        <v/>
      </c>
      <c r="Y404" s="16" t="str">
        <f t="shared" si="41"/>
        <v/>
      </c>
      <c r="Z404" s="16" t="str">
        <f t="shared" si="42"/>
        <v/>
      </c>
    </row>
    <row r="405" spans="1:26" x14ac:dyDescent="0.4">
      <c r="A405" s="140"/>
      <c r="B405" s="158" t="str">
        <f>IFERROR(VLOOKUP(A405,'1. Applicant Roster'!A:C,2,FALSE)&amp;", "&amp;LEFT(VLOOKUP(A405,'1. Applicant Roster'!A:C,3,FALSE),1)&amp;".","Enter valid WISEid")</f>
        <v>Enter valid WISEid</v>
      </c>
      <c r="C405" s="142"/>
      <c r="D405" s="143"/>
      <c r="E405" s="138" t="str">
        <f>IF(C405="Program",IFERROR(INDEX('3. Programs'!B:B,MATCH(D405,'3. Programs'!A:A,0)),"Enter valid program ID"),"")</f>
        <v/>
      </c>
      <c r="F405" s="289" t="str">
        <f>IF(C405="Program",IFERROR(INDEX('3. Programs'!L:L,MATCH(D405,'3. Programs'!A:A,0)),""),"")</f>
        <v/>
      </c>
      <c r="G405" s="97"/>
      <c r="H405" s="82"/>
      <c r="I405" s="291" t="str">
        <f>IFERROR(IF(C405="Program",(IF(OR(F405="Days",F405="Caseload"),1,G405)*H405)/(IF(OR(F405="Days",F405="Caseload"),1,INDEX('3. Programs'!N:N,MATCH(D405,'3. Programs'!A:A,0)))*INDEX('3. Programs'!O:O,MATCH(D405,'3. Programs'!A:A,0))),""),0)</f>
        <v/>
      </c>
      <c r="J405" s="20" t="str">
        <f>IFERROR(IF($C405="Program",ROUNDDOWN(SUMIF('3. Programs'!$A:$A,$D405,'3. Programs'!Q:Q),2)*IFERROR(INDEX('3. Programs'!$O:$O,MATCH($D405,'3. Programs'!$A:$A,0)),0)*$I405,""),0)</f>
        <v/>
      </c>
      <c r="K405" s="15" t="str">
        <f>IFERROR(IF($C405="Program",ROUNDDOWN(SUMIF('3. Programs'!$A:$A,$D405,'3. Programs'!R:R),2)*IFERROR(INDEX('3. Programs'!$O:$O,MATCH($D405,'3. Programs'!$A:$A,0)),0)*$I405,""),0)</f>
        <v/>
      </c>
      <c r="L405" s="15" t="str">
        <f>IFERROR(IF($C405="Program",ROUNDDOWN(SUMIF('3. Programs'!$A:$A,$D405,'3. Programs'!S:S),2)*IFERROR(INDEX('3. Programs'!$O:$O,MATCH($D405,'3. Programs'!$A:$A,0)),0)*$I405,""),0)</f>
        <v/>
      </c>
      <c r="M405" s="17" t="str">
        <f t="shared" si="44"/>
        <v/>
      </c>
      <c r="N405" s="122"/>
      <c r="O405" s="123"/>
      <c r="P405" s="169"/>
      <c r="Q405" s="245"/>
      <c r="R405" s="124"/>
      <c r="S405" s="125"/>
      <c r="T405" s="125"/>
      <c r="U405" s="126"/>
      <c r="V405" s="19" t="str">
        <f t="shared" si="43"/>
        <v/>
      </c>
      <c r="W405" s="15" t="str">
        <f t="shared" si="39"/>
        <v/>
      </c>
      <c r="X405" s="16" t="str">
        <f t="shared" si="40"/>
        <v/>
      </c>
      <c r="Y405" s="16" t="str">
        <f t="shared" si="41"/>
        <v/>
      </c>
      <c r="Z405" s="16" t="str">
        <f t="shared" si="42"/>
        <v/>
      </c>
    </row>
    <row r="406" spans="1:26" x14ac:dyDescent="0.4">
      <c r="A406" s="140"/>
      <c r="B406" s="158" t="str">
        <f>IFERROR(VLOOKUP(A406,'1. Applicant Roster'!A:C,2,FALSE)&amp;", "&amp;LEFT(VLOOKUP(A406,'1. Applicant Roster'!A:C,3,FALSE),1)&amp;".","Enter valid WISEid")</f>
        <v>Enter valid WISEid</v>
      </c>
      <c r="C406" s="142"/>
      <c r="D406" s="143"/>
      <c r="E406" s="138" t="str">
        <f>IF(C406="Program",IFERROR(INDEX('3. Programs'!B:B,MATCH(D406,'3. Programs'!A:A,0)),"Enter valid program ID"),"")</f>
        <v/>
      </c>
      <c r="F406" s="289" t="str">
        <f>IF(C406="Program",IFERROR(INDEX('3. Programs'!L:L,MATCH(D406,'3. Programs'!A:A,0)),""),"")</f>
        <v/>
      </c>
      <c r="G406" s="97"/>
      <c r="H406" s="82"/>
      <c r="I406" s="291" t="str">
        <f>IFERROR(IF(C406="Program",(IF(OR(F406="Days",F406="Caseload"),1,G406)*H406)/(IF(OR(F406="Days",F406="Caseload"),1,INDEX('3. Programs'!N:N,MATCH(D406,'3. Programs'!A:A,0)))*INDEX('3. Programs'!O:O,MATCH(D406,'3. Programs'!A:A,0))),""),0)</f>
        <v/>
      </c>
      <c r="J406" s="20" t="str">
        <f>IFERROR(IF($C406="Program",ROUNDDOWN(SUMIF('3. Programs'!$A:$A,$D406,'3. Programs'!Q:Q),2)*IFERROR(INDEX('3. Programs'!$O:$O,MATCH($D406,'3. Programs'!$A:$A,0)),0)*$I406,""),0)</f>
        <v/>
      </c>
      <c r="K406" s="15" t="str">
        <f>IFERROR(IF($C406="Program",ROUNDDOWN(SUMIF('3. Programs'!$A:$A,$D406,'3. Programs'!R:R),2)*IFERROR(INDEX('3. Programs'!$O:$O,MATCH($D406,'3. Programs'!$A:$A,0)),0)*$I406,""),0)</f>
        <v/>
      </c>
      <c r="L406" s="15" t="str">
        <f>IFERROR(IF($C406="Program",ROUNDDOWN(SUMIF('3. Programs'!$A:$A,$D406,'3. Programs'!S:S),2)*IFERROR(INDEX('3. Programs'!$O:$O,MATCH($D406,'3. Programs'!$A:$A,0)),0)*$I406,""),0)</f>
        <v/>
      </c>
      <c r="M406" s="17" t="str">
        <f t="shared" si="44"/>
        <v/>
      </c>
      <c r="N406" s="122"/>
      <c r="O406" s="123"/>
      <c r="P406" s="169"/>
      <c r="Q406" s="245"/>
      <c r="R406" s="124"/>
      <c r="S406" s="125"/>
      <c r="T406" s="125"/>
      <c r="U406" s="126"/>
      <c r="V406" s="19" t="str">
        <f t="shared" si="43"/>
        <v/>
      </c>
      <c r="W406" s="15" t="str">
        <f t="shared" si="39"/>
        <v/>
      </c>
      <c r="X406" s="16" t="str">
        <f t="shared" si="40"/>
        <v/>
      </c>
      <c r="Y406" s="16" t="str">
        <f t="shared" si="41"/>
        <v/>
      </c>
      <c r="Z406" s="16" t="str">
        <f t="shared" si="42"/>
        <v/>
      </c>
    </row>
    <row r="407" spans="1:26" x14ac:dyDescent="0.4">
      <c r="A407" s="140"/>
      <c r="B407" s="158" t="str">
        <f>IFERROR(VLOOKUP(A407,'1. Applicant Roster'!A:C,2,FALSE)&amp;", "&amp;LEFT(VLOOKUP(A407,'1. Applicant Roster'!A:C,3,FALSE),1)&amp;".","Enter valid WISEid")</f>
        <v>Enter valid WISEid</v>
      </c>
      <c r="C407" s="142"/>
      <c r="D407" s="143"/>
      <c r="E407" s="138" t="str">
        <f>IF(C407="Program",IFERROR(INDEX('3. Programs'!B:B,MATCH(D407,'3. Programs'!A:A,0)),"Enter valid program ID"),"")</f>
        <v/>
      </c>
      <c r="F407" s="289" t="str">
        <f>IF(C407="Program",IFERROR(INDEX('3. Programs'!L:L,MATCH(D407,'3. Programs'!A:A,0)),""),"")</f>
        <v/>
      </c>
      <c r="G407" s="97"/>
      <c r="H407" s="82"/>
      <c r="I407" s="291" t="str">
        <f>IFERROR(IF(C407="Program",(IF(OR(F407="Days",F407="Caseload"),1,G407)*H407)/(IF(OR(F407="Days",F407="Caseload"),1,INDEX('3. Programs'!N:N,MATCH(D407,'3. Programs'!A:A,0)))*INDEX('3. Programs'!O:O,MATCH(D407,'3. Programs'!A:A,0))),""),0)</f>
        <v/>
      </c>
      <c r="J407" s="20" t="str">
        <f>IFERROR(IF($C407="Program",ROUNDDOWN(SUMIF('3. Programs'!$A:$A,$D407,'3. Programs'!Q:Q),2)*IFERROR(INDEX('3. Programs'!$O:$O,MATCH($D407,'3. Programs'!$A:$A,0)),0)*$I407,""),0)</f>
        <v/>
      </c>
      <c r="K407" s="15" t="str">
        <f>IFERROR(IF($C407="Program",ROUNDDOWN(SUMIF('3. Programs'!$A:$A,$D407,'3. Programs'!R:R),2)*IFERROR(INDEX('3. Programs'!$O:$O,MATCH($D407,'3. Programs'!$A:$A,0)),0)*$I407,""),0)</f>
        <v/>
      </c>
      <c r="L407" s="15" t="str">
        <f>IFERROR(IF($C407="Program",ROUNDDOWN(SUMIF('3. Programs'!$A:$A,$D407,'3. Programs'!S:S),2)*IFERROR(INDEX('3. Programs'!$O:$O,MATCH($D407,'3. Programs'!$A:$A,0)),0)*$I407,""),0)</f>
        <v/>
      </c>
      <c r="M407" s="17" t="str">
        <f t="shared" si="44"/>
        <v/>
      </c>
      <c r="N407" s="122"/>
      <c r="O407" s="123"/>
      <c r="P407" s="169"/>
      <c r="Q407" s="245"/>
      <c r="R407" s="124"/>
      <c r="S407" s="125"/>
      <c r="T407" s="125"/>
      <c r="U407" s="126"/>
      <c r="V407" s="19" t="str">
        <f t="shared" si="43"/>
        <v/>
      </c>
      <c r="W407" s="15" t="str">
        <f t="shared" si="39"/>
        <v/>
      </c>
      <c r="X407" s="16" t="str">
        <f t="shared" si="40"/>
        <v/>
      </c>
      <c r="Y407" s="16" t="str">
        <f t="shared" si="41"/>
        <v/>
      </c>
      <c r="Z407" s="16" t="str">
        <f t="shared" si="42"/>
        <v/>
      </c>
    </row>
    <row r="408" spans="1:26" x14ac:dyDescent="0.4">
      <c r="A408" s="140"/>
      <c r="B408" s="158" t="str">
        <f>IFERROR(VLOOKUP(A408,'1. Applicant Roster'!A:C,2,FALSE)&amp;", "&amp;LEFT(VLOOKUP(A408,'1. Applicant Roster'!A:C,3,FALSE),1)&amp;".","Enter valid WISEid")</f>
        <v>Enter valid WISEid</v>
      </c>
      <c r="C408" s="142"/>
      <c r="D408" s="143"/>
      <c r="E408" s="138" t="str">
        <f>IF(C408="Program",IFERROR(INDEX('3. Programs'!B:B,MATCH(D408,'3. Programs'!A:A,0)),"Enter valid program ID"),"")</f>
        <v/>
      </c>
      <c r="F408" s="289" t="str">
        <f>IF(C408="Program",IFERROR(INDEX('3. Programs'!L:L,MATCH(D408,'3. Programs'!A:A,0)),""),"")</f>
        <v/>
      </c>
      <c r="G408" s="97"/>
      <c r="H408" s="82"/>
      <c r="I408" s="291" t="str">
        <f>IFERROR(IF(C408="Program",(IF(OR(F408="Days",F408="Caseload"),1,G408)*H408)/(IF(OR(F408="Days",F408="Caseload"),1,INDEX('3. Programs'!N:N,MATCH(D408,'3. Programs'!A:A,0)))*INDEX('3. Programs'!O:O,MATCH(D408,'3. Programs'!A:A,0))),""),0)</f>
        <v/>
      </c>
      <c r="J408" s="20" t="str">
        <f>IFERROR(IF($C408="Program",ROUNDDOWN(SUMIF('3. Programs'!$A:$A,$D408,'3. Programs'!Q:Q),2)*IFERROR(INDEX('3. Programs'!$O:$O,MATCH($D408,'3. Programs'!$A:$A,0)),0)*$I408,""),0)</f>
        <v/>
      </c>
      <c r="K408" s="15" t="str">
        <f>IFERROR(IF($C408="Program",ROUNDDOWN(SUMIF('3. Programs'!$A:$A,$D408,'3. Programs'!R:R),2)*IFERROR(INDEX('3. Programs'!$O:$O,MATCH($D408,'3. Programs'!$A:$A,0)),0)*$I408,""),0)</f>
        <v/>
      </c>
      <c r="L408" s="15" t="str">
        <f>IFERROR(IF($C408="Program",ROUNDDOWN(SUMIF('3. Programs'!$A:$A,$D408,'3. Programs'!S:S),2)*IFERROR(INDEX('3. Programs'!$O:$O,MATCH($D408,'3. Programs'!$A:$A,0)),0)*$I408,""),0)</f>
        <v/>
      </c>
      <c r="M408" s="17" t="str">
        <f t="shared" si="44"/>
        <v/>
      </c>
      <c r="N408" s="122"/>
      <c r="O408" s="123"/>
      <c r="P408" s="169"/>
      <c r="Q408" s="245"/>
      <c r="R408" s="124"/>
      <c r="S408" s="125"/>
      <c r="T408" s="125"/>
      <c r="U408" s="126"/>
      <c r="V408" s="19" t="str">
        <f t="shared" si="43"/>
        <v/>
      </c>
      <c r="W408" s="15" t="str">
        <f t="shared" si="39"/>
        <v/>
      </c>
      <c r="X408" s="16" t="str">
        <f t="shared" si="40"/>
        <v/>
      </c>
      <c r="Y408" s="16" t="str">
        <f t="shared" si="41"/>
        <v/>
      </c>
      <c r="Z408" s="16" t="str">
        <f t="shared" si="42"/>
        <v/>
      </c>
    </row>
    <row r="409" spans="1:26" x14ac:dyDescent="0.4">
      <c r="A409" s="140"/>
      <c r="B409" s="158" t="str">
        <f>IFERROR(VLOOKUP(A409,'1. Applicant Roster'!A:C,2,FALSE)&amp;", "&amp;LEFT(VLOOKUP(A409,'1. Applicant Roster'!A:C,3,FALSE),1)&amp;".","Enter valid WISEid")</f>
        <v>Enter valid WISEid</v>
      </c>
      <c r="C409" s="142"/>
      <c r="D409" s="143"/>
      <c r="E409" s="138" t="str">
        <f>IF(C409="Program",IFERROR(INDEX('3. Programs'!B:B,MATCH(D409,'3. Programs'!A:A,0)),"Enter valid program ID"),"")</f>
        <v/>
      </c>
      <c r="F409" s="289" t="str">
        <f>IF(C409="Program",IFERROR(INDEX('3. Programs'!L:L,MATCH(D409,'3. Programs'!A:A,0)),""),"")</f>
        <v/>
      </c>
      <c r="G409" s="97"/>
      <c r="H409" s="82"/>
      <c r="I409" s="291" t="str">
        <f>IFERROR(IF(C409="Program",(IF(OR(F409="Days",F409="Caseload"),1,G409)*H409)/(IF(OR(F409="Days",F409="Caseload"),1,INDEX('3. Programs'!N:N,MATCH(D409,'3. Programs'!A:A,0)))*INDEX('3. Programs'!O:O,MATCH(D409,'3. Programs'!A:A,0))),""),0)</f>
        <v/>
      </c>
      <c r="J409" s="20" t="str">
        <f>IFERROR(IF($C409="Program",ROUNDDOWN(SUMIF('3. Programs'!$A:$A,$D409,'3. Programs'!Q:Q),2)*IFERROR(INDEX('3. Programs'!$O:$O,MATCH($D409,'3. Programs'!$A:$A,0)),0)*$I409,""),0)</f>
        <v/>
      </c>
      <c r="K409" s="15" t="str">
        <f>IFERROR(IF($C409="Program",ROUNDDOWN(SUMIF('3. Programs'!$A:$A,$D409,'3. Programs'!R:R),2)*IFERROR(INDEX('3. Programs'!$O:$O,MATCH($D409,'3. Programs'!$A:$A,0)),0)*$I409,""),0)</f>
        <v/>
      </c>
      <c r="L409" s="15" t="str">
        <f>IFERROR(IF($C409="Program",ROUNDDOWN(SUMIF('3. Programs'!$A:$A,$D409,'3. Programs'!S:S),2)*IFERROR(INDEX('3. Programs'!$O:$O,MATCH($D409,'3. Programs'!$A:$A,0)),0)*$I409,""),0)</f>
        <v/>
      </c>
      <c r="M409" s="17" t="str">
        <f t="shared" si="44"/>
        <v/>
      </c>
      <c r="N409" s="122"/>
      <c r="O409" s="123"/>
      <c r="P409" s="169"/>
      <c r="Q409" s="245"/>
      <c r="R409" s="124"/>
      <c r="S409" s="125"/>
      <c r="T409" s="125"/>
      <c r="U409" s="126"/>
      <c r="V409" s="19" t="str">
        <f t="shared" si="43"/>
        <v/>
      </c>
      <c r="W409" s="15" t="str">
        <f t="shared" si="39"/>
        <v/>
      </c>
      <c r="X409" s="16" t="str">
        <f t="shared" si="40"/>
        <v/>
      </c>
      <c r="Y409" s="16" t="str">
        <f t="shared" si="41"/>
        <v/>
      </c>
      <c r="Z409" s="16" t="str">
        <f t="shared" si="42"/>
        <v/>
      </c>
    </row>
    <row r="410" spans="1:26" x14ac:dyDescent="0.4">
      <c r="A410" s="140"/>
      <c r="B410" s="158" t="str">
        <f>IFERROR(VLOOKUP(A410,'1. Applicant Roster'!A:C,2,FALSE)&amp;", "&amp;LEFT(VLOOKUP(A410,'1. Applicant Roster'!A:C,3,FALSE),1)&amp;".","Enter valid WISEid")</f>
        <v>Enter valid WISEid</v>
      </c>
      <c r="C410" s="142"/>
      <c r="D410" s="143"/>
      <c r="E410" s="138" t="str">
        <f>IF(C410="Program",IFERROR(INDEX('3. Programs'!B:B,MATCH(D410,'3. Programs'!A:A,0)),"Enter valid program ID"),"")</f>
        <v/>
      </c>
      <c r="F410" s="289" t="str">
        <f>IF(C410="Program",IFERROR(INDEX('3. Programs'!L:L,MATCH(D410,'3. Programs'!A:A,0)),""),"")</f>
        <v/>
      </c>
      <c r="G410" s="97"/>
      <c r="H410" s="82"/>
      <c r="I410" s="291" t="str">
        <f>IFERROR(IF(C410="Program",(IF(OR(F410="Days",F410="Caseload"),1,G410)*H410)/(IF(OR(F410="Days",F410="Caseload"),1,INDEX('3. Programs'!N:N,MATCH(D410,'3. Programs'!A:A,0)))*INDEX('3. Programs'!O:O,MATCH(D410,'3. Programs'!A:A,0))),""),0)</f>
        <v/>
      </c>
      <c r="J410" s="20" t="str">
        <f>IFERROR(IF($C410="Program",ROUNDDOWN(SUMIF('3. Programs'!$A:$A,$D410,'3. Programs'!Q:Q),2)*IFERROR(INDEX('3. Programs'!$O:$O,MATCH($D410,'3. Programs'!$A:$A,0)),0)*$I410,""),0)</f>
        <v/>
      </c>
      <c r="K410" s="15" t="str">
        <f>IFERROR(IF($C410="Program",ROUNDDOWN(SUMIF('3. Programs'!$A:$A,$D410,'3. Programs'!R:R),2)*IFERROR(INDEX('3. Programs'!$O:$O,MATCH($D410,'3. Programs'!$A:$A,0)),0)*$I410,""),0)</f>
        <v/>
      </c>
      <c r="L410" s="15" t="str">
        <f>IFERROR(IF($C410="Program",ROUNDDOWN(SUMIF('3. Programs'!$A:$A,$D410,'3. Programs'!S:S),2)*IFERROR(INDEX('3. Programs'!$O:$O,MATCH($D410,'3. Programs'!$A:$A,0)),0)*$I410,""),0)</f>
        <v/>
      </c>
      <c r="M410" s="17" t="str">
        <f t="shared" si="44"/>
        <v/>
      </c>
      <c r="N410" s="122"/>
      <c r="O410" s="123"/>
      <c r="P410" s="169"/>
      <c r="Q410" s="245"/>
      <c r="R410" s="124"/>
      <c r="S410" s="125"/>
      <c r="T410" s="125"/>
      <c r="U410" s="126"/>
      <c r="V410" s="19" t="str">
        <f t="shared" si="43"/>
        <v/>
      </c>
      <c r="W410" s="15" t="str">
        <f t="shared" si="39"/>
        <v/>
      </c>
      <c r="X410" s="16" t="str">
        <f t="shared" si="40"/>
        <v/>
      </c>
      <c r="Y410" s="16" t="str">
        <f t="shared" si="41"/>
        <v/>
      </c>
      <c r="Z410" s="16" t="str">
        <f t="shared" si="42"/>
        <v/>
      </c>
    </row>
    <row r="411" spans="1:26" x14ac:dyDescent="0.4">
      <c r="A411" s="140"/>
      <c r="B411" s="158" t="str">
        <f>IFERROR(VLOOKUP(A411,'1. Applicant Roster'!A:C,2,FALSE)&amp;", "&amp;LEFT(VLOOKUP(A411,'1. Applicant Roster'!A:C,3,FALSE),1)&amp;".","Enter valid WISEid")</f>
        <v>Enter valid WISEid</v>
      </c>
      <c r="C411" s="142"/>
      <c r="D411" s="143"/>
      <c r="E411" s="138" t="str">
        <f>IF(C411="Program",IFERROR(INDEX('3. Programs'!B:B,MATCH(D411,'3. Programs'!A:A,0)),"Enter valid program ID"),"")</f>
        <v/>
      </c>
      <c r="F411" s="289" t="str">
        <f>IF(C411="Program",IFERROR(INDEX('3. Programs'!L:L,MATCH(D411,'3. Programs'!A:A,0)),""),"")</f>
        <v/>
      </c>
      <c r="G411" s="97"/>
      <c r="H411" s="82"/>
      <c r="I411" s="291" t="str">
        <f>IFERROR(IF(C411="Program",(IF(OR(F411="Days",F411="Caseload"),1,G411)*H411)/(IF(OR(F411="Days",F411="Caseload"),1,INDEX('3. Programs'!N:N,MATCH(D411,'3. Programs'!A:A,0)))*INDEX('3. Programs'!O:O,MATCH(D411,'3. Programs'!A:A,0))),""),0)</f>
        <v/>
      </c>
      <c r="J411" s="20" t="str">
        <f>IFERROR(IF($C411="Program",ROUNDDOWN(SUMIF('3. Programs'!$A:$A,$D411,'3. Programs'!Q:Q),2)*IFERROR(INDEX('3. Programs'!$O:$O,MATCH($D411,'3. Programs'!$A:$A,0)),0)*$I411,""),0)</f>
        <v/>
      </c>
      <c r="K411" s="15" t="str">
        <f>IFERROR(IF($C411="Program",ROUNDDOWN(SUMIF('3. Programs'!$A:$A,$D411,'3. Programs'!R:R),2)*IFERROR(INDEX('3. Programs'!$O:$O,MATCH($D411,'3. Programs'!$A:$A,0)),0)*$I411,""),0)</f>
        <v/>
      </c>
      <c r="L411" s="15" t="str">
        <f>IFERROR(IF($C411="Program",ROUNDDOWN(SUMIF('3. Programs'!$A:$A,$D411,'3. Programs'!S:S),2)*IFERROR(INDEX('3. Programs'!$O:$O,MATCH($D411,'3. Programs'!$A:$A,0)),0)*$I411,""),0)</f>
        <v/>
      </c>
      <c r="M411" s="17" t="str">
        <f t="shared" si="44"/>
        <v/>
      </c>
      <c r="N411" s="122"/>
      <c r="O411" s="123"/>
      <c r="P411" s="169"/>
      <c r="Q411" s="245"/>
      <c r="R411" s="124"/>
      <c r="S411" s="125"/>
      <c r="T411" s="125"/>
      <c r="U411" s="126"/>
      <c r="V411" s="19" t="str">
        <f t="shared" si="43"/>
        <v/>
      </c>
      <c r="W411" s="15" t="str">
        <f t="shared" si="39"/>
        <v/>
      </c>
      <c r="X411" s="16" t="str">
        <f t="shared" si="40"/>
        <v/>
      </c>
      <c r="Y411" s="16" t="str">
        <f t="shared" si="41"/>
        <v/>
      </c>
      <c r="Z411" s="16" t="str">
        <f t="shared" si="42"/>
        <v/>
      </c>
    </row>
    <row r="412" spans="1:26" x14ac:dyDescent="0.4">
      <c r="A412" s="140"/>
      <c r="B412" s="158" t="str">
        <f>IFERROR(VLOOKUP(A412,'1. Applicant Roster'!A:C,2,FALSE)&amp;", "&amp;LEFT(VLOOKUP(A412,'1. Applicant Roster'!A:C,3,FALSE),1)&amp;".","Enter valid WISEid")</f>
        <v>Enter valid WISEid</v>
      </c>
      <c r="C412" s="142"/>
      <c r="D412" s="143"/>
      <c r="E412" s="138" t="str">
        <f>IF(C412="Program",IFERROR(INDEX('3. Programs'!B:B,MATCH(D412,'3. Programs'!A:A,0)),"Enter valid program ID"),"")</f>
        <v/>
      </c>
      <c r="F412" s="289" t="str">
        <f>IF(C412="Program",IFERROR(INDEX('3. Programs'!L:L,MATCH(D412,'3. Programs'!A:A,0)),""),"")</f>
        <v/>
      </c>
      <c r="G412" s="97"/>
      <c r="H412" s="82"/>
      <c r="I412" s="291" t="str">
        <f>IFERROR(IF(C412="Program",(IF(OR(F412="Days",F412="Caseload"),1,G412)*H412)/(IF(OR(F412="Days",F412="Caseload"),1,INDEX('3. Programs'!N:N,MATCH(D412,'3. Programs'!A:A,0)))*INDEX('3. Programs'!O:O,MATCH(D412,'3. Programs'!A:A,0))),""),0)</f>
        <v/>
      </c>
      <c r="J412" s="20" t="str">
        <f>IFERROR(IF($C412="Program",ROUNDDOWN(SUMIF('3. Programs'!$A:$A,$D412,'3. Programs'!Q:Q),2)*IFERROR(INDEX('3. Programs'!$O:$O,MATCH($D412,'3. Programs'!$A:$A,0)),0)*$I412,""),0)</f>
        <v/>
      </c>
      <c r="K412" s="15" t="str">
        <f>IFERROR(IF($C412="Program",ROUNDDOWN(SUMIF('3. Programs'!$A:$A,$D412,'3. Programs'!R:R),2)*IFERROR(INDEX('3. Programs'!$O:$O,MATCH($D412,'3. Programs'!$A:$A,0)),0)*$I412,""),0)</f>
        <v/>
      </c>
      <c r="L412" s="15" t="str">
        <f>IFERROR(IF($C412="Program",ROUNDDOWN(SUMIF('3. Programs'!$A:$A,$D412,'3. Programs'!S:S),2)*IFERROR(INDEX('3. Programs'!$O:$O,MATCH($D412,'3. Programs'!$A:$A,0)),0)*$I412,""),0)</f>
        <v/>
      </c>
      <c r="M412" s="17" t="str">
        <f t="shared" si="44"/>
        <v/>
      </c>
      <c r="N412" s="122"/>
      <c r="O412" s="123"/>
      <c r="P412" s="169"/>
      <c r="Q412" s="245"/>
      <c r="R412" s="124"/>
      <c r="S412" s="125"/>
      <c r="T412" s="125"/>
      <c r="U412" s="126"/>
      <c r="V412" s="19" t="str">
        <f t="shared" si="43"/>
        <v/>
      </c>
      <c r="W412" s="15" t="str">
        <f t="shared" si="39"/>
        <v/>
      </c>
      <c r="X412" s="16" t="str">
        <f t="shared" si="40"/>
        <v/>
      </c>
      <c r="Y412" s="16" t="str">
        <f t="shared" si="41"/>
        <v/>
      </c>
      <c r="Z412" s="16" t="str">
        <f t="shared" si="42"/>
        <v/>
      </c>
    </row>
    <row r="413" spans="1:26" x14ac:dyDescent="0.4">
      <c r="A413" s="140"/>
      <c r="B413" s="158" t="str">
        <f>IFERROR(VLOOKUP(A413,'1. Applicant Roster'!A:C,2,FALSE)&amp;", "&amp;LEFT(VLOOKUP(A413,'1. Applicant Roster'!A:C,3,FALSE),1)&amp;".","Enter valid WISEid")</f>
        <v>Enter valid WISEid</v>
      </c>
      <c r="C413" s="142"/>
      <c r="D413" s="143"/>
      <c r="E413" s="138" t="str">
        <f>IF(C413="Program",IFERROR(INDEX('3. Programs'!B:B,MATCH(D413,'3. Programs'!A:A,0)),"Enter valid program ID"),"")</f>
        <v/>
      </c>
      <c r="F413" s="289" t="str">
        <f>IF(C413="Program",IFERROR(INDEX('3. Programs'!L:L,MATCH(D413,'3. Programs'!A:A,0)),""),"")</f>
        <v/>
      </c>
      <c r="G413" s="97"/>
      <c r="H413" s="82"/>
      <c r="I413" s="291" t="str">
        <f>IFERROR(IF(C413="Program",(IF(OR(F413="Days",F413="Caseload"),1,G413)*H413)/(IF(OR(F413="Days",F413="Caseload"),1,INDEX('3. Programs'!N:N,MATCH(D413,'3. Programs'!A:A,0)))*INDEX('3. Programs'!O:O,MATCH(D413,'3. Programs'!A:A,0))),""),0)</f>
        <v/>
      </c>
      <c r="J413" s="20" t="str">
        <f>IFERROR(IF($C413="Program",ROUNDDOWN(SUMIF('3. Programs'!$A:$A,$D413,'3. Programs'!Q:Q),2)*IFERROR(INDEX('3. Programs'!$O:$O,MATCH($D413,'3. Programs'!$A:$A,0)),0)*$I413,""),0)</f>
        <v/>
      </c>
      <c r="K413" s="15" t="str">
        <f>IFERROR(IF($C413="Program",ROUNDDOWN(SUMIF('3. Programs'!$A:$A,$D413,'3. Programs'!R:R),2)*IFERROR(INDEX('3. Programs'!$O:$O,MATCH($D413,'3. Programs'!$A:$A,0)),0)*$I413,""),0)</f>
        <v/>
      </c>
      <c r="L413" s="15" t="str">
        <f>IFERROR(IF($C413="Program",ROUNDDOWN(SUMIF('3. Programs'!$A:$A,$D413,'3. Programs'!S:S),2)*IFERROR(INDEX('3. Programs'!$O:$O,MATCH($D413,'3. Programs'!$A:$A,0)),0)*$I413,""),0)</f>
        <v/>
      </c>
      <c r="M413" s="17" t="str">
        <f t="shared" si="44"/>
        <v/>
      </c>
      <c r="N413" s="122"/>
      <c r="O413" s="123"/>
      <c r="P413" s="169"/>
      <c r="Q413" s="245"/>
      <c r="R413" s="124"/>
      <c r="S413" s="125"/>
      <c r="T413" s="125"/>
      <c r="U413" s="126"/>
      <c r="V413" s="19" t="str">
        <f t="shared" si="43"/>
        <v/>
      </c>
      <c r="W413" s="15" t="str">
        <f t="shared" si="39"/>
        <v/>
      </c>
      <c r="X413" s="16" t="str">
        <f t="shared" si="40"/>
        <v/>
      </c>
      <c r="Y413" s="16" t="str">
        <f t="shared" si="41"/>
        <v/>
      </c>
      <c r="Z413" s="16" t="str">
        <f t="shared" si="42"/>
        <v/>
      </c>
    </row>
    <row r="414" spans="1:26" x14ac:dyDescent="0.4">
      <c r="A414" s="140"/>
      <c r="B414" s="158" t="str">
        <f>IFERROR(VLOOKUP(A414,'1. Applicant Roster'!A:C,2,FALSE)&amp;", "&amp;LEFT(VLOOKUP(A414,'1. Applicant Roster'!A:C,3,FALSE),1)&amp;".","Enter valid WISEid")</f>
        <v>Enter valid WISEid</v>
      </c>
      <c r="C414" s="142"/>
      <c r="D414" s="143"/>
      <c r="E414" s="138" t="str">
        <f>IF(C414="Program",IFERROR(INDEX('3. Programs'!B:B,MATCH(D414,'3. Programs'!A:A,0)),"Enter valid program ID"),"")</f>
        <v/>
      </c>
      <c r="F414" s="289" t="str">
        <f>IF(C414="Program",IFERROR(INDEX('3. Programs'!L:L,MATCH(D414,'3. Programs'!A:A,0)),""),"")</f>
        <v/>
      </c>
      <c r="G414" s="97"/>
      <c r="H414" s="82"/>
      <c r="I414" s="291" t="str">
        <f>IFERROR(IF(C414="Program",(IF(OR(F414="Days",F414="Caseload"),1,G414)*H414)/(IF(OR(F414="Days",F414="Caseload"),1,INDEX('3. Programs'!N:N,MATCH(D414,'3. Programs'!A:A,0)))*INDEX('3. Programs'!O:O,MATCH(D414,'3. Programs'!A:A,0))),""),0)</f>
        <v/>
      </c>
      <c r="J414" s="20" t="str">
        <f>IFERROR(IF($C414="Program",ROUNDDOWN(SUMIF('3. Programs'!$A:$A,$D414,'3. Programs'!Q:Q),2)*IFERROR(INDEX('3. Programs'!$O:$O,MATCH($D414,'3. Programs'!$A:$A,0)),0)*$I414,""),0)</f>
        <v/>
      </c>
      <c r="K414" s="15" t="str">
        <f>IFERROR(IF($C414="Program",ROUNDDOWN(SUMIF('3. Programs'!$A:$A,$D414,'3. Programs'!R:R),2)*IFERROR(INDEX('3. Programs'!$O:$O,MATCH($D414,'3. Programs'!$A:$A,0)),0)*$I414,""),0)</f>
        <v/>
      </c>
      <c r="L414" s="15" t="str">
        <f>IFERROR(IF($C414="Program",ROUNDDOWN(SUMIF('3. Programs'!$A:$A,$D414,'3. Programs'!S:S),2)*IFERROR(INDEX('3. Programs'!$O:$O,MATCH($D414,'3. Programs'!$A:$A,0)),0)*$I414,""),0)</f>
        <v/>
      </c>
      <c r="M414" s="17" t="str">
        <f t="shared" si="44"/>
        <v/>
      </c>
      <c r="N414" s="122"/>
      <c r="O414" s="123"/>
      <c r="P414" s="169"/>
      <c r="Q414" s="245"/>
      <c r="R414" s="124"/>
      <c r="S414" s="125"/>
      <c r="T414" s="125"/>
      <c r="U414" s="126"/>
      <c r="V414" s="19" t="str">
        <f t="shared" si="43"/>
        <v/>
      </c>
      <c r="W414" s="15" t="str">
        <f t="shared" si="39"/>
        <v/>
      </c>
      <c r="X414" s="16" t="str">
        <f t="shared" si="40"/>
        <v/>
      </c>
      <c r="Y414" s="16" t="str">
        <f t="shared" si="41"/>
        <v/>
      </c>
      <c r="Z414" s="16" t="str">
        <f t="shared" si="42"/>
        <v/>
      </c>
    </row>
    <row r="415" spans="1:26" x14ac:dyDescent="0.4">
      <c r="A415" s="140"/>
      <c r="B415" s="158" t="str">
        <f>IFERROR(VLOOKUP(A415,'1. Applicant Roster'!A:C,2,FALSE)&amp;", "&amp;LEFT(VLOOKUP(A415,'1. Applicant Roster'!A:C,3,FALSE),1)&amp;".","Enter valid WISEid")</f>
        <v>Enter valid WISEid</v>
      </c>
      <c r="C415" s="142"/>
      <c r="D415" s="143"/>
      <c r="E415" s="138" t="str">
        <f>IF(C415="Program",IFERROR(INDEX('3. Programs'!B:B,MATCH(D415,'3. Programs'!A:A,0)),"Enter valid program ID"),"")</f>
        <v/>
      </c>
      <c r="F415" s="289" t="str">
        <f>IF(C415="Program",IFERROR(INDEX('3. Programs'!L:L,MATCH(D415,'3. Programs'!A:A,0)),""),"")</f>
        <v/>
      </c>
      <c r="G415" s="97"/>
      <c r="H415" s="82"/>
      <c r="I415" s="291" t="str">
        <f>IFERROR(IF(C415="Program",(IF(OR(F415="Days",F415="Caseload"),1,G415)*H415)/(IF(OR(F415="Days",F415="Caseload"),1,INDEX('3. Programs'!N:N,MATCH(D415,'3. Programs'!A:A,0)))*INDEX('3. Programs'!O:O,MATCH(D415,'3. Programs'!A:A,0))),""),0)</f>
        <v/>
      </c>
      <c r="J415" s="20" t="str">
        <f>IFERROR(IF($C415="Program",ROUNDDOWN(SUMIF('3. Programs'!$A:$A,$D415,'3. Programs'!Q:Q),2)*IFERROR(INDEX('3. Programs'!$O:$O,MATCH($D415,'3. Programs'!$A:$A,0)),0)*$I415,""),0)</f>
        <v/>
      </c>
      <c r="K415" s="15" t="str">
        <f>IFERROR(IF($C415="Program",ROUNDDOWN(SUMIF('3. Programs'!$A:$A,$D415,'3. Programs'!R:R),2)*IFERROR(INDEX('3. Programs'!$O:$O,MATCH($D415,'3. Programs'!$A:$A,0)),0)*$I415,""),0)</f>
        <v/>
      </c>
      <c r="L415" s="15" t="str">
        <f>IFERROR(IF($C415="Program",ROUNDDOWN(SUMIF('3. Programs'!$A:$A,$D415,'3. Programs'!S:S),2)*IFERROR(INDEX('3. Programs'!$O:$O,MATCH($D415,'3. Programs'!$A:$A,0)),0)*$I415,""),0)</f>
        <v/>
      </c>
      <c r="M415" s="17" t="str">
        <f t="shared" si="44"/>
        <v/>
      </c>
      <c r="N415" s="122"/>
      <c r="O415" s="123"/>
      <c r="P415" s="169"/>
      <c r="Q415" s="245"/>
      <c r="R415" s="124"/>
      <c r="S415" s="125"/>
      <c r="T415" s="125"/>
      <c r="U415" s="126"/>
      <c r="V415" s="19" t="str">
        <f t="shared" si="43"/>
        <v/>
      </c>
      <c r="W415" s="15" t="str">
        <f t="shared" si="39"/>
        <v/>
      </c>
      <c r="X415" s="16" t="str">
        <f t="shared" si="40"/>
        <v/>
      </c>
      <c r="Y415" s="16" t="str">
        <f t="shared" si="41"/>
        <v/>
      </c>
      <c r="Z415" s="16" t="str">
        <f t="shared" si="42"/>
        <v/>
      </c>
    </row>
    <row r="416" spans="1:26" x14ac:dyDescent="0.4">
      <c r="A416" s="140"/>
      <c r="B416" s="158" t="str">
        <f>IFERROR(VLOOKUP(A416,'1. Applicant Roster'!A:C,2,FALSE)&amp;", "&amp;LEFT(VLOOKUP(A416,'1. Applicant Roster'!A:C,3,FALSE),1)&amp;".","Enter valid WISEid")</f>
        <v>Enter valid WISEid</v>
      </c>
      <c r="C416" s="142"/>
      <c r="D416" s="143"/>
      <c r="E416" s="138" t="str">
        <f>IF(C416="Program",IFERROR(INDEX('3. Programs'!B:B,MATCH(D416,'3. Programs'!A:A,0)),"Enter valid program ID"),"")</f>
        <v/>
      </c>
      <c r="F416" s="289" t="str">
        <f>IF(C416="Program",IFERROR(INDEX('3. Programs'!L:L,MATCH(D416,'3. Programs'!A:A,0)),""),"")</f>
        <v/>
      </c>
      <c r="G416" s="97"/>
      <c r="H416" s="82"/>
      <c r="I416" s="291" t="str">
        <f>IFERROR(IF(C416="Program",(IF(OR(F416="Days",F416="Caseload"),1,G416)*H416)/(IF(OR(F416="Days",F416="Caseload"),1,INDEX('3. Programs'!N:N,MATCH(D416,'3. Programs'!A:A,0)))*INDEX('3. Programs'!O:O,MATCH(D416,'3. Programs'!A:A,0))),""),0)</f>
        <v/>
      </c>
      <c r="J416" s="20" t="str">
        <f>IFERROR(IF($C416="Program",ROUNDDOWN(SUMIF('3. Programs'!$A:$A,$D416,'3. Programs'!Q:Q),2)*IFERROR(INDEX('3. Programs'!$O:$O,MATCH($D416,'3. Programs'!$A:$A,0)),0)*$I416,""),0)</f>
        <v/>
      </c>
      <c r="K416" s="15" t="str">
        <f>IFERROR(IF($C416="Program",ROUNDDOWN(SUMIF('3. Programs'!$A:$A,$D416,'3. Programs'!R:R),2)*IFERROR(INDEX('3. Programs'!$O:$O,MATCH($D416,'3. Programs'!$A:$A,0)),0)*$I416,""),0)</f>
        <v/>
      </c>
      <c r="L416" s="15" t="str">
        <f>IFERROR(IF($C416="Program",ROUNDDOWN(SUMIF('3. Programs'!$A:$A,$D416,'3. Programs'!S:S),2)*IFERROR(INDEX('3. Programs'!$O:$O,MATCH($D416,'3. Programs'!$A:$A,0)),0)*$I416,""),0)</f>
        <v/>
      </c>
      <c r="M416" s="17" t="str">
        <f t="shared" si="44"/>
        <v/>
      </c>
      <c r="N416" s="122"/>
      <c r="O416" s="123"/>
      <c r="P416" s="169"/>
      <c r="Q416" s="245"/>
      <c r="R416" s="124"/>
      <c r="S416" s="125"/>
      <c r="T416" s="125"/>
      <c r="U416" s="126"/>
      <c r="V416" s="19" t="str">
        <f t="shared" si="43"/>
        <v/>
      </c>
      <c r="W416" s="15" t="str">
        <f t="shared" si="39"/>
        <v/>
      </c>
      <c r="X416" s="16" t="str">
        <f t="shared" si="40"/>
        <v/>
      </c>
      <c r="Y416" s="16" t="str">
        <f t="shared" si="41"/>
        <v/>
      </c>
      <c r="Z416" s="16" t="str">
        <f t="shared" si="42"/>
        <v/>
      </c>
    </row>
    <row r="417" spans="1:26" x14ac:dyDescent="0.4">
      <c r="A417" s="140"/>
      <c r="B417" s="158" t="str">
        <f>IFERROR(VLOOKUP(A417,'1. Applicant Roster'!A:C,2,FALSE)&amp;", "&amp;LEFT(VLOOKUP(A417,'1. Applicant Roster'!A:C,3,FALSE),1)&amp;".","Enter valid WISEid")</f>
        <v>Enter valid WISEid</v>
      </c>
      <c r="C417" s="142"/>
      <c r="D417" s="143"/>
      <c r="E417" s="138" t="str">
        <f>IF(C417="Program",IFERROR(INDEX('3. Programs'!B:B,MATCH(D417,'3. Programs'!A:A,0)),"Enter valid program ID"),"")</f>
        <v/>
      </c>
      <c r="F417" s="289" t="str">
        <f>IF(C417="Program",IFERROR(INDEX('3. Programs'!L:L,MATCH(D417,'3. Programs'!A:A,0)),""),"")</f>
        <v/>
      </c>
      <c r="G417" s="97"/>
      <c r="H417" s="82"/>
      <c r="I417" s="291" t="str">
        <f>IFERROR(IF(C417="Program",(IF(OR(F417="Days",F417="Caseload"),1,G417)*H417)/(IF(OR(F417="Days",F417="Caseload"),1,INDEX('3. Programs'!N:N,MATCH(D417,'3. Programs'!A:A,0)))*INDEX('3. Programs'!O:O,MATCH(D417,'3. Programs'!A:A,0))),""),0)</f>
        <v/>
      </c>
      <c r="J417" s="20" t="str">
        <f>IFERROR(IF($C417="Program",ROUNDDOWN(SUMIF('3. Programs'!$A:$A,$D417,'3. Programs'!Q:Q),2)*IFERROR(INDEX('3. Programs'!$O:$O,MATCH($D417,'3. Programs'!$A:$A,0)),0)*$I417,""),0)</f>
        <v/>
      </c>
      <c r="K417" s="15" t="str">
        <f>IFERROR(IF($C417="Program",ROUNDDOWN(SUMIF('3. Programs'!$A:$A,$D417,'3. Programs'!R:R),2)*IFERROR(INDEX('3. Programs'!$O:$O,MATCH($D417,'3. Programs'!$A:$A,0)),0)*$I417,""),0)</f>
        <v/>
      </c>
      <c r="L417" s="15" t="str">
        <f>IFERROR(IF($C417="Program",ROUNDDOWN(SUMIF('3. Programs'!$A:$A,$D417,'3. Programs'!S:S),2)*IFERROR(INDEX('3. Programs'!$O:$O,MATCH($D417,'3. Programs'!$A:$A,0)),0)*$I417,""),0)</f>
        <v/>
      </c>
      <c r="M417" s="17" t="str">
        <f t="shared" si="44"/>
        <v/>
      </c>
      <c r="N417" s="122"/>
      <c r="O417" s="123"/>
      <c r="P417" s="169"/>
      <c r="Q417" s="245"/>
      <c r="R417" s="124"/>
      <c r="S417" s="125"/>
      <c r="T417" s="125"/>
      <c r="U417" s="126"/>
      <c r="V417" s="19" t="str">
        <f t="shared" si="43"/>
        <v/>
      </c>
      <c r="W417" s="15" t="str">
        <f t="shared" si="39"/>
        <v/>
      </c>
      <c r="X417" s="16" t="str">
        <f t="shared" si="40"/>
        <v/>
      </c>
      <c r="Y417" s="16" t="str">
        <f t="shared" si="41"/>
        <v/>
      </c>
      <c r="Z417" s="16" t="str">
        <f t="shared" si="42"/>
        <v/>
      </c>
    </row>
    <row r="418" spans="1:26" x14ac:dyDescent="0.4">
      <c r="A418" s="140"/>
      <c r="B418" s="158" t="str">
        <f>IFERROR(VLOOKUP(A418,'1. Applicant Roster'!A:C,2,FALSE)&amp;", "&amp;LEFT(VLOOKUP(A418,'1. Applicant Roster'!A:C,3,FALSE),1)&amp;".","Enter valid WISEid")</f>
        <v>Enter valid WISEid</v>
      </c>
      <c r="C418" s="142"/>
      <c r="D418" s="143"/>
      <c r="E418" s="138" t="str">
        <f>IF(C418="Program",IFERROR(INDEX('3. Programs'!B:B,MATCH(D418,'3. Programs'!A:A,0)),"Enter valid program ID"),"")</f>
        <v/>
      </c>
      <c r="F418" s="289" t="str">
        <f>IF(C418="Program",IFERROR(INDEX('3. Programs'!L:L,MATCH(D418,'3. Programs'!A:A,0)),""),"")</f>
        <v/>
      </c>
      <c r="G418" s="97"/>
      <c r="H418" s="82"/>
      <c r="I418" s="291" t="str">
        <f>IFERROR(IF(C418="Program",(IF(OR(F418="Days",F418="Caseload"),1,G418)*H418)/(IF(OR(F418="Days",F418="Caseload"),1,INDEX('3. Programs'!N:N,MATCH(D418,'3. Programs'!A:A,0)))*INDEX('3. Programs'!O:O,MATCH(D418,'3. Programs'!A:A,0))),""),0)</f>
        <v/>
      </c>
      <c r="J418" s="20" t="str">
        <f>IFERROR(IF($C418="Program",ROUNDDOWN(SUMIF('3. Programs'!$A:$A,$D418,'3. Programs'!Q:Q),2)*IFERROR(INDEX('3. Programs'!$O:$O,MATCH($D418,'3. Programs'!$A:$A,0)),0)*$I418,""),0)</f>
        <v/>
      </c>
      <c r="K418" s="15" t="str">
        <f>IFERROR(IF($C418="Program",ROUNDDOWN(SUMIF('3. Programs'!$A:$A,$D418,'3. Programs'!R:R),2)*IFERROR(INDEX('3. Programs'!$O:$O,MATCH($D418,'3. Programs'!$A:$A,0)),0)*$I418,""),0)</f>
        <v/>
      </c>
      <c r="L418" s="15" t="str">
        <f>IFERROR(IF($C418="Program",ROUNDDOWN(SUMIF('3. Programs'!$A:$A,$D418,'3. Programs'!S:S),2)*IFERROR(INDEX('3. Programs'!$O:$O,MATCH($D418,'3. Programs'!$A:$A,0)),0)*$I418,""),0)</f>
        <v/>
      </c>
      <c r="M418" s="17" t="str">
        <f t="shared" si="44"/>
        <v/>
      </c>
      <c r="N418" s="122"/>
      <c r="O418" s="123"/>
      <c r="P418" s="169"/>
      <c r="Q418" s="245"/>
      <c r="R418" s="124"/>
      <c r="S418" s="125"/>
      <c r="T418" s="125"/>
      <c r="U418" s="126"/>
      <c r="V418" s="19" t="str">
        <f t="shared" si="43"/>
        <v/>
      </c>
      <c r="W418" s="15" t="str">
        <f t="shared" si="39"/>
        <v/>
      </c>
      <c r="X418" s="16" t="str">
        <f t="shared" si="40"/>
        <v/>
      </c>
      <c r="Y418" s="16" t="str">
        <f t="shared" si="41"/>
        <v/>
      </c>
      <c r="Z418" s="16" t="str">
        <f t="shared" si="42"/>
        <v/>
      </c>
    </row>
    <row r="419" spans="1:26" x14ac:dyDescent="0.4">
      <c r="A419" s="140"/>
      <c r="B419" s="158" t="str">
        <f>IFERROR(VLOOKUP(A419,'1. Applicant Roster'!A:C,2,FALSE)&amp;", "&amp;LEFT(VLOOKUP(A419,'1. Applicant Roster'!A:C,3,FALSE),1)&amp;".","Enter valid WISEid")</f>
        <v>Enter valid WISEid</v>
      </c>
      <c r="C419" s="142"/>
      <c r="D419" s="143"/>
      <c r="E419" s="138" t="str">
        <f>IF(C419="Program",IFERROR(INDEX('3. Programs'!B:B,MATCH(D419,'3. Programs'!A:A,0)),"Enter valid program ID"),"")</f>
        <v/>
      </c>
      <c r="F419" s="289" t="str">
        <f>IF(C419="Program",IFERROR(INDEX('3. Programs'!L:L,MATCH(D419,'3. Programs'!A:A,0)),""),"")</f>
        <v/>
      </c>
      <c r="G419" s="97"/>
      <c r="H419" s="82"/>
      <c r="I419" s="291" t="str">
        <f>IFERROR(IF(C419="Program",(IF(OR(F419="Days",F419="Caseload"),1,G419)*H419)/(IF(OR(F419="Days",F419="Caseload"),1,INDEX('3. Programs'!N:N,MATCH(D419,'3. Programs'!A:A,0)))*INDEX('3. Programs'!O:O,MATCH(D419,'3. Programs'!A:A,0))),""),0)</f>
        <v/>
      </c>
      <c r="J419" s="20" t="str">
        <f>IFERROR(IF($C419="Program",ROUNDDOWN(SUMIF('3. Programs'!$A:$A,$D419,'3. Programs'!Q:Q),2)*IFERROR(INDEX('3. Programs'!$O:$O,MATCH($D419,'3. Programs'!$A:$A,0)),0)*$I419,""),0)</f>
        <v/>
      </c>
      <c r="K419" s="15" t="str">
        <f>IFERROR(IF($C419="Program",ROUNDDOWN(SUMIF('3. Programs'!$A:$A,$D419,'3. Programs'!R:R),2)*IFERROR(INDEX('3. Programs'!$O:$O,MATCH($D419,'3. Programs'!$A:$A,0)),0)*$I419,""),0)</f>
        <v/>
      </c>
      <c r="L419" s="15" t="str">
        <f>IFERROR(IF($C419="Program",ROUNDDOWN(SUMIF('3. Programs'!$A:$A,$D419,'3. Programs'!S:S),2)*IFERROR(INDEX('3. Programs'!$O:$O,MATCH($D419,'3. Programs'!$A:$A,0)),0)*$I419,""),0)</f>
        <v/>
      </c>
      <c r="M419" s="17" t="str">
        <f t="shared" si="44"/>
        <v/>
      </c>
      <c r="N419" s="122"/>
      <c r="O419" s="123"/>
      <c r="P419" s="169"/>
      <c r="Q419" s="245"/>
      <c r="R419" s="124"/>
      <c r="S419" s="125"/>
      <c r="T419" s="125"/>
      <c r="U419" s="126"/>
      <c r="V419" s="19" t="str">
        <f t="shared" si="43"/>
        <v/>
      </c>
      <c r="W419" s="15" t="str">
        <f t="shared" si="39"/>
        <v/>
      </c>
      <c r="X419" s="16" t="str">
        <f t="shared" si="40"/>
        <v/>
      </c>
      <c r="Y419" s="16" t="str">
        <f t="shared" si="41"/>
        <v/>
      </c>
      <c r="Z419" s="16" t="str">
        <f t="shared" si="42"/>
        <v/>
      </c>
    </row>
    <row r="420" spans="1:26" x14ac:dyDescent="0.4">
      <c r="A420" s="140"/>
      <c r="B420" s="158" t="str">
        <f>IFERROR(VLOOKUP(A420,'1. Applicant Roster'!A:C,2,FALSE)&amp;", "&amp;LEFT(VLOOKUP(A420,'1. Applicant Roster'!A:C,3,FALSE),1)&amp;".","Enter valid WISEid")</f>
        <v>Enter valid WISEid</v>
      </c>
      <c r="C420" s="142"/>
      <c r="D420" s="143"/>
      <c r="E420" s="138" t="str">
        <f>IF(C420="Program",IFERROR(INDEX('3. Programs'!B:B,MATCH(D420,'3. Programs'!A:A,0)),"Enter valid program ID"),"")</f>
        <v/>
      </c>
      <c r="F420" s="289" t="str">
        <f>IF(C420="Program",IFERROR(INDEX('3. Programs'!L:L,MATCH(D420,'3. Programs'!A:A,0)),""),"")</f>
        <v/>
      </c>
      <c r="G420" s="97"/>
      <c r="H420" s="82"/>
      <c r="I420" s="291" t="str">
        <f>IFERROR(IF(C420="Program",(IF(OR(F420="Days",F420="Caseload"),1,G420)*H420)/(IF(OR(F420="Days",F420="Caseload"),1,INDEX('3. Programs'!N:N,MATCH(D420,'3. Programs'!A:A,0)))*INDEX('3. Programs'!O:O,MATCH(D420,'3. Programs'!A:A,0))),""),0)</f>
        <v/>
      </c>
      <c r="J420" s="20" t="str">
        <f>IFERROR(IF($C420="Program",ROUNDDOWN(SUMIF('3. Programs'!$A:$A,$D420,'3. Programs'!Q:Q),2)*IFERROR(INDEX('3. Programs'!$O:$O,MATCH($D420,'3. Programs'!$A:$A,0)),0)*$I420,""),0)</f>
        <v/>
      </c>
      <c r="K420" s="15" t="str">
        <f>IFERROR(IF($C420="Program",ROUNDDOWN(SUMIF('3. Programs'!$A:$A,$D420,'3. Programs'!R:R),2)*IFERROR(INDEX('3. Programs'!$O:$O,MATCH($D420,'3. Programs'!$A:$A,0)),0)*$I420,""),0)</f>
        <v/>
      </c>
      <c r="L420" s="15" t="str">
        <f>IFERROR(IF($C420="Program",ROUNDDOWN(SUMIF('3. Programs'!$A:$A,$D420,'3. Programs'!S:S),2)*IFERROR(INDEX('3. Programs'!$O:$O,MATCH($D420,'3. Programs'!$A:$A,0)),0)*$I420,""),0)</f>
        <v/>
      </c>
      <c r="M420" s="17" t="str">
        <f t="shared" si="44"/>
        <v/>
      </c>
      <c r="N420" s="122"/>
      <c r="O420" s="123"/>
      <c r="P420" s="169"/>
      <c r="Q420" s="245"/>
      <c r="R420" s="124"/>
      <c r="S420" s="125"/>
      <c r="T420" s="125"/>
      <c r="U420" s="126"/>
      <c r="V420" s="19" t="str">
        <f t="shared" si="43"/>
        <v/>
      </c>
      <c r="W420" s="15" t="str">
        <f t="shared" si="39"/>
        <v/>
      </c>
      <c r="X420" s="16" t="str">
        <f t="shared" si="40"/>
        <v/>
      </c>
      <c r="Y420" s="16" t="str">
        <f t="shared" si="41"/>
        <v/>
      </c>
      <c r="Z420" s="16" t="str">
        <f t="shared" si="42"/>
        <v/>
      </c>
    </row>
    <row r="421" spans="1:26" x14ac:dyDescent="0.4">
      <c r="A421" s="140"/>
      <c r="B421" s="158" t="str">
        <f>IFERROR(VLOOKUP(A421,'1. Applicant Roster'!A:C,2,FALSE)&amp;", "&amp;LEFT(VLOOKUP(A421,'1. Applicant Roster'!A:C,3,FALSE),1)&amp;".","Enter valid WISEid")</f>
        <v>Enter valid WISEid</v>
      </c>
      <c r="C421" s="142"/>
      <c r="D421" s="143"/>
      <c r="E421" s="138" t="str">
        <f>IF(C421="Program",IFERROR(INDEX('3. Programs'!B:B,MATCH(D421,'3. Programs'!A:A,0)),"Enter valid program ID"),"")</f>
        <v/>
      </c>
      <c r="F421" s="289" t="str">
        <f>IF(C421="Program",IFERROR(INDEX('3. Programs'!L:L,MATCH(D421,'3. Programs'!A:A,0)),""),"")</f>
        <v/>
      </c>
      <c r="G421" s="97"/>
      <c r="H421" s="82"/>
      <c r="I421" s="291" t="str">
        <f>IFERROR(IF(C421="Program",(IF(OR(F421="Days",F421="Caseload"),1,G421)*H421)/(IF(OR(F421="Days",F421="Caseload"),1,INDEX('3. Programs'!N:N,MATCH(D421,'3. Programs'!A:A,0)))*INDEX('3. Programs'!O:O,MATCH(D421,'3. Programs'!A:A,0))),""),0)</f>
        <v/>
      </c>
      <c r="J421" s="20" t="str">
        <f>IFERROR(IF($C421="Program",ROUNDDOWN(SUMIF('3. Programs'!$A:$A,$D421,'3. Programs'!Q:Q),2)*IFERROR(INDEX('3. Programs'!$O:$O,MATCH($D421,'3. Programs'!$A:$A,0)),0)*$I421,""),0)</f>
        <v/>
      </c>
      <c r="K421" s="15" t="str">
        <f>IFERROR(IF($C421="Program",ROUNDDOWN(SUMIF('3. Programs'!$A:$A,$D421,'3. Programs'!R:R),2)*IFERROR(INDEX('3. Programs'!$O:$O,MATCH($D421,'3. Programs'!$A:$A,0)),0)*$I421,""),0)</f>
        <v/>
      </c>
      <c r="L421" s="15" t="str">
        <f>IFERROR(IF($C421="Program",ROUNDDOWN(SUMIF('3. Programs'!$A:$A,$D421,'3. Programs'!S:S),2)*IFERROR(INDEX('3. Programs'!$O:$O,MATCH($D421,'3. Programs'!$A:$A,0)),0)*$I421,""),0)</f>
        <v/>
      </c>
      <c r="M421" s="17" t="str">
        <f t="shared" si="44"/>
        <v/>
      </c>
      <c r="N421" s="122"/>
      <c r="O421" s="123"/>
      <c r="P421" s="169"/>
      <c r="Q421" s="245"/>
      <c r="R421" s="124"/>
      <c r="S421" s="125"/>
      <c r="T421" s="125"/>
      <c r="U421" s="126"/>
      <c r="V421" s="19" t="str">
        <f t="shared" si="43"/>
        <v/>
      </c>
      <c r="W421" s="15" t="str">
        <f t="shared" si="39"/>
        <v/>
      </c>
      <c r="X421" s="16" t="str">
        <f t="shared" si="40"/>
        <v/>
      </c>
      <c r="Y421" s="16" t="str">
        <f t="shared" si="41"/>
        <v/>
      </c>
      <c r="Z421" s="16" t="str">
        <f t="shared" si="42"/>
        <v/>
      </c>
    </row>
    <row r="422" spans="1:26" x14ac:dyDescent="0.4">
      <c r="A422" s="140"/>
      <c r="B422" s="158" t="str">
        <f>IFERROR(VLOOKUP(A422,'1. Applicant Roster'!A:C,2,FALSE)&amp;", "&amp;LEFT(VLOOKUP(A422,'1. Applicant Roster'!A:C,3,FALSE),1)&amp;".","Enter valid WISEid")</f>
        <v>Enter valid WISEid</v>
      </c>
      <c r="C422" s="142"/>
      <c r="D422" s="143"/>
      <c r="E422" s="138" t="str">
        <f>IF(C422="Program",IFERROR(INDEX('3. Programs'!B:B,MATCH(D422,'3. Programs'!A:A,0)),"Enter valid program ID"),"")</f>
        <v/>
      </c>
      <c r="F422" s="289" t="str">
        <f>IF(C422="Program",IFERROR(INDEX('3. Programs'!L:L,MATCH(D422,'3. Programs'!A:A,0)),""),"")</f>
        <v/>
      </c>
      <c r="G422" s="97"/>
      <c r="H422" s="82"/>
      <c r="I422" s="291" t="str">
        <f>IFERROR(IF(C422="Program",(IF(OR(F422="Days",F422="Caseload"),1,G422)*H422)/(IF(OR(F422="Days",F422="Caseload"),1,INDEX('3. Programs'!N:N,MATCH(D422,'3. Programs'!A:A,0)))*INDEX('3. Programs'!O:O,MATCH(D422,'3. Programs'!A:A,0))),""),0)</f>
        <v/>
      </c>
      <c r="J422" s="20" t="str">
        <f>IFERROR(IF($C422="Program",ROUNDDOWN(SUMIF('3. Programs'!$A:$A,$D422,'3. Programs'!Q:Q),2)*IFERROR(INDEX('3. Programs'!$O:$O,MATCH($D422,'3. Programs'!$A:$A,0)),0)*$I422,""),0)</f>
        <v/>
      </c>
      <c r="K422" s="15" t="str">
        <f>IFERROR(IF($C422="Program",ROUNDDOWN(SUMIF('3. Programs'!$A:$A,$D422,'3. Programs'!R:R),2)*IFERROR(INDEX('3. Programs'!$O:$O,MATCH($D422,'3. Programs'!$A:$A,0)),0)*$I422,""),0)</f>
        <v/>
      </c>
      <c r="L422" s="15" t="str">
        <f>IFERROR(IF($C422="Program",ROUNDDOWN(SUMIF('3. Programs'!$A:$A,$D422,'3. Programs'!S:S),2)*IFERROR(INDEX('3. Programs'!$O:$O,MATCH($D422,'3. Programs'!$A:$A,0)),0)*$I422,""),0)</f>
        <v/>
      </c>
      <c r="M422" s="17" t="str">
        <f t="shared" si="44"/>
        <v/>
      </c>
      <c r="N422" s="122"/>
      <c r="O422" s="123"/>
      <c r="P422" s="169"/>
      <c r="Q422" s="245"/>
      <c r="R422" s="124"/>
      <c r="S422" s="125"/>
      <c r="T422" s="125"/>
      <c r="U422" s="126"/>
      <c r="V422" s="19" t="str">
        <f t="shared" si="43"/>
        <v/>
      </c>
      <c r="W422" s="15" t="str">
        <f t="shared" si="39"/>
        <v/>
      </c>
      <c r="X422" s="16" t="str">
        <f t="shared" si="40"/>
        <v/>
      </c>
      <c r="Y422" s="16" t="str">
        <f t="shared" si="41"/>
        <v/>
      </c>
      <c r="Z422" s="16" t="str">
        <f t="shared" si="42"/>
        <v/>
      </c>
    </row>
    <row r="423" spans="1:26" x14ac:dyDescent="0.4">
      <c r="A423" s="140"/>
      <c r="B423" s="158" t="str">
        <f>IFERROR(VLOOKUP(A423,'1. Applicant Roster'!A:C,2,FALSE)&amp;", "&amp;LEFT(VLOOKUP(A423,'1. Applicant Roster'!A:C,3,FALSE),1)&amp;".","Enter valid WISEid")</f>
        <v>Enter valid WISEid</v>
      </c>
      <c r="C423" s="142"/>
      <c r="D423" s="143"/>
      <c r="E423" s="138" t="str">
        <f>IF(C423="Program",IFERROR(INDEX('3. Programs'!B:B,MATCH(D423,'3. Programs'!A:A,0)),"Enter valid program ID"),"")</f>
        <v/>
      </c>
      <c r="F423" s="289" t="str">
        <f>IF(C423="Program",IFERROR(INDEX('3. Programs'!L:L,MATCH(D423,'3. Programs'!A:A,0)),""),"")</f>
        <v/>
      </c>
      <c r="G423" s="97"/>
      <c r="H423" s="82"/>
      <c r="I423" s="291" t="str">
        <f>IFERROR(IF(C423="Program",(IF(OR(F423="Days",F423="Caseload"),1,G423)*H423)/(IF(OR(F423="Days",F423="Caseload"),1,INDEX('3. Programs'!N:N,MATCH(D423,'3. Programs'!A:A,0)))*INDEX('3. Programs'!O:O,MATCH(D423,'3. Programs'!A:A,0))),""),0)</f>
        <v/>
      </c>
      <c r="J423" s="20" t="str">
        <f>IFERROR(IF($C423="Program",ROUNDDOWN(SUMIF('3. Programs'!$A:$A,$D423,'3. Programs'!Q:Q),2)*IFERROR(INDEX('3. Programs'!$O:$O,MATCH($D423,'3. Programs'!$A:$A,0)),0)*$I423,""),0)</f>
        <v/>
      </c>
      <c r="K423" s="15" t="str">
        <f>IFERROR(IF($C423="Program",ROUNDDOWN(SUMIF('3. Programs'!$A:$A,$D423,'3. Programs'!R:R),2)*IFERROR(INDEX('3. Programs'!$O:$O,MATCH($D423,'3. Programs'!$A:$A,0)),0)*$I423,""),0)</f>
        <v/>
      </c>
      <c r="L423" s="15" t="str">
        <f>IFERROR(IF($C423="Program",ROUNDDOWN(SUMIF('3. Programs'!$A:$A,$D423,'3. Programs'!S:S),2)*IFERROR(INDEX('3. Programs'!$O:$O,MATCH($D423,'3. Programs'!$A:$A,0)),0)*$I423,""),0)</f>
        <v/>
      </c>
      <c r="M423" s="17" t="str">
        <f t="shared" si="44"/>
        <v/>
      </c>
      <c r="N423" s="122"/>
      <c r="O423" s="123"/>
      <c r="P423" s="169"/>
      <c r="Q423" s="245"/>
      <c r="R423" s="124"/>
      <c r="S423" s="125"/>
      <c r="T423" s="125"/>
      <c r="U423" s="126"/>
      <c r="V423" s="19" t="str">
        <f t="shared" si="43"/>
        <v/>
      </c>
      <c r="W423" s="15" t="str">
        <f t="shared" si="39"/>
        <v/>
      </c>
      <c r="X423" s="16" t="str">
        <f t="shared" si="40"/>
        <v/>
      </c>
      <c r="Y423" s="16" t="str">
        <f t="shared" si="41"/>
        <v/>
      </c>
      <c r="Z423" s="16" t="str">
        <f t="shared" si="42"/>
        <v/>
      </c>
    </row>
    <row r="424" spans="1:26" x14ac:dyDescent="0.4">
      <c r="A424" s="140"/>
      <c r="B424" s="158" t="str">
        <f>IFERROR(VLOOKUP(A424,'1. Applicant Roster'!A:C,2,FALSE)&amp;", "&amp;LEFT(VLOOKUP(A424,'1. Applicant Roster'!A:C,3,FALSE),1)&amp;".","Enter valid WISEid")</f>
        <v>Enter valid WISEid</v>
      </c>
      <c r="C424" s="142"/>
      <c r="D424" s="143"/>
      <c r="E424" s="138" t="str">
        <f>IF(C424="Program",IFERROR(INDEX('3. Programs'!B:B,MATCH(D424,'3. Programs'!A:A,0)),"Enter valid program ID"),"")</f>
        <v/>
      </c>
      <c r="F424" s="289" t="str">
        <f>IF(C424="Program",IFERROR(INDEX('3. Programs'!L:L,MATCH(D424,'3. Programs'!A:A,0)),""),"")</f>
        <v/>
      </c>
      <c r="G424" s="97"/>
      <c r="H424" s="82"/>
      <c r="I424" s="291" t="str">
        <f>IFERROR(IF(C424="Program",(IF(OR(F424="Days",F424="Caseload"),1,G424)*H424)/(IF(OR(F424="Days",F424="Caseload"),1,INDEX('3. Programs'!N:N,MATCH(D424,'3. Programs'!A:A,0)))*INDEX('3. Programs'!O:O,MATCH(D424,'3. Programs'!A:A,0))),""),0)</f>
        <v/>
      </c>
      <c r="J424" s="20" t="str">
        <f>IFERROR(IF($C424="Program",ROUNDDOWN(SUMIF('3. Programs'!$A:$A,$D424,'3. Programs'!Q:Q),2)*IFERROR(INDEX('3. Programs'!$O:$O,MATCH($D424,'3. Programs'!$A:$A,0)),0)*$I424,""),0)</f>
        <v/>
      </c>
      <c r="K424" s="15" t="str">
        <f>IFERROR(IF($C424="Program",ROUNDDOWN(SUMIF('3. Programs'!$A:$A,$D424,'3. Programs'!R:R),2)*IFERROR(INDEX('3. Programs'!$O:$O,MATCH($D424,'3. Programs'!$A:$A,0)),0)*$I424,""),0)</f>
        <v/>
      </c>
      <c r="L424" s="15" t="str">
        <f>IFERROR(IF($C424="Program",ROUNDDOWN(SUMIF('3. Programs'!$A:$A,$D424,'3. Programs'!S:S),2)*IFERROR(INDEX('3. Programs'!$O:$O,MATCH($D424,'3. Programs'!$A:$A,0)),0)*$I424,""),0)</f>
        <v/>
      </c>
      <c r="M424" s="17" t="str">
        <f t="shared" si="44"/>
        <v/>
      </c>
      <c r="N424" s="122"/>
      <c r="O424" s="123"/>
      <c r="P424" s="169"/>
      <c r="Q424" s="245"/>
      <c r="R424" s="124"/>
      <c r="S424" s="125"/>
      <c r="T424" s="125"/>
      <c r="U424" s="126"/>
      <c r="V424" s="19" t="str">
        <f t="shared" si="43"/>
        <v/>
      </c>
      <c r="W424" s="15" t="str">
        <f t="shared" si="39"/>
        <v/>
      </c>
      <c r="X424" s="16" t="str">
        <f t="shared" si="40"/>
        <v/>
      </c>
      <c r="Y424" s="16" t="str">
        <f t="shared" si="41"/>
        <v/>
      </c>
      <c r="Z424" s="16" t="str">
        <f t="shared" si="42"/>
        <v/>
      </c>
    </row>
    <row r="425" spans="1:26" x14ac:dyDescent="0.4">
      <c r="A425" s="140"/>
      <c r="B425" s="158" t="str">
        <f>IFERROR(VLOOKUP(A425,'1. Applicant Roster'!A:C,2,FALSE)&amp;", "&amp;LEFT(VLOOKUP(A425,'1. Applicant Roster'!A:C,3,FALSE),1)&amp;".","Enter valid WISEid")</f>
        <v>Enter valid WISEid</v>
      </c>
      <c r="C425" s="142"/>
      <c r="D425" s="143"/>
      <c r="E425" s="138" t="str">
        <f>IF(C425="Program",IFERROR(INDEX('3. Programs'!B:B,MATCH(D425,'3. Programs'!A:A,0)),"Enter valid program ID"),"")</f>
        <v/>
      </c>
      <c r="F425" s="289" t="str">
        <f>IF(C425="Program",IFERROR(INDEX('3. Programs'!L:L,MATCH(D425,'3. Programs'!A:A,0)),""),"")</f>
        <v/>
      </c>
      <c r="G425" s="97"/>
      <c r="H425" s="82"/>
      <c r="I425" s="291" t="str">
        <f>IFERROR(IF(C425="Program",(IF(OR(F425="Days",F425="Caseload"),1,G425)*H425)/(IF(OR(F425="Days",F425="Caseload"),1,INDEX('3. Programs'!N:N,MATCH(D425,'3. Programs'!A:A,0)))*INDEX('3. Programs'!O:O,MATCH(D425,'3. Programs'!A:A,0))),""),0)</f>
        <v/>
      </c>
      <c r="J425" s="20" t="str">
        <f>IFERROR(IF($C425="Program",ROUNDDOWN(SUMIF('3. Programs'!$A:$A,$D425,'3. Programs'!Q:Q),2)*IFERROR(INDEX('3. Programs'!$O:$O,MATCH($D425,'3. Programs'!$A:$A,0)),0)*$I425,""),0)</f>
        <v/>
      </c>
      <c r="K425" s="15" t="str">
        <f>IFERROR(IF($C425="Program",ROUNDDOWN(SUMIF('3. Programs'!$A:$A,$D425,'3. Programs'!R:R),2)*IFERROR(INDEX('3. Programs'!$O:$O,MATCH($D425,'3. Programs'!$A:$A,0)),0)*$I425,""),0)</f>
        <v/>
      </c>
      <c r="L425" s="15" t="str">
        <f>IFERROR(IF($C425="Program",ROUNDDOWN(SUMIF('3. Programs'!$A:$A,$D425,'3. Programs'!S:S),2)*IFERROR(INDEX('3. Programs'!$O:$O,MATCH($D425,'3. Programs'!$A:$A,0)),0)*$I425,""),0)</f>
        <v/>
      </c>
      <c r="M425" s="17" t="str">
        <f t="shared" si="44"/>
        <v/>
      </c>
      <c r="N425" s="122"/>
      <c r="O425" s="123"/>
      <c r="P425" s="169"/>
      <c r="Q425" s="245"/>
      <c r="R425" s="124"/>
      <c r="S425" s="125"/>
      <c r="T425" s="125"/>
      <c r="U425" s="126"/>
      <c r="V425" s="19" t="str">
        <f t="shared" si="43"/>
        <v/>
      </c>
      <c r="W425" s="15" t="str">
        <f t="shared" si="39"/>
        <v/>
      </c>
      <c r="X425" s="16" t="str">
        <f t="shared" si="40"/>
        <v/>
      </c>
      <c r="Y425" s="16" t="str">
        <f t="shared" si="41"/>
        <v/>
      </c>
      <c r="Z425" s="16" t="str">
        <f t="shared" si="42"/>
        <v/>
      </c>
    </row>
    <row r="426" spans="1:26" x14ac:dyDescent="0.4">
      <c r="A426" s="140"/>
      <c r="B426" s="158" t="str">
        <f>IFERROR(VLOOKUP(A426,'1. Applicant Roster'!A:C,2,FALSE)&amp;", "&amp;LEFT(VLOOKUP(A426,'1. Applicant Roster'!A:C,3,FALSE),1)&amp;".","Enter valid WISEid")</f>
        <v>Enter valid WISEid</v>
      </c>
      <c r="C426" s="142"/>
      <c r="D426" s="143"/>
      <c r="E426" s="138" t="str">
        <f>IF(C426="Program",IFERROR(INDEX('3. Programs'!B:B,MATCH(D426,'3. Programs'!A:A,0)),"Enter valid program ID"),"")</f>
        <v/>
      </c>
      <c r="F426" s="289" t="str">
        <f>IF(C426="Program",IFERROR(INDEX('3. Programs'!L:L,MATCH(D426,'3. Programs'!A:A,0)),""),"")</f>
        <v/>
      </c>
      <c r="G426" s="97"/>
      <c r="H426" s="82"/>
      <c r="I426" s="291" t="str">
        <f>IFERROR(IF(C426="Program",(IF(OR(F426="Days",F426="Caseload"),1,G426)*H426)/(IF(OR(F426="Days",F426="Caseload"),1,INDEX('3. Programs'!N:N,MATCH(D426,'3. Programs'!A:A,0)))*INDEX('3. Programs'!O:O,MATCH(D426,'3. Programs'!A:A,0))),""),0)</f>
        <v/>
      </c>
      <c r="J426" s="20" t="str">
        <f>IFERROR(IF($C426="Program",ROUNDDOWN(SUMIF('3. Programs'!$A:$A,$D426,'3. Programs'!Q:Q),2)*IFERROR(INDEX('3. Programs'!$O:$O,MATCH($D426,'3. Programs'!$A:$A,0)),0)*$I426,""),0)</f>
        <v/>
      </c>
      <c r="K426" s="15" t="str">
        <f>IFERROR(IF($C426="Program",ROUNDDOWN(SUMIF('3. Programs'!$A:$A,$D426,'3. Programs'!R:R),2)*IFERROR(INDEX('3. Programs'!$O:$O,MATCH($D426,'3. Programs'!$A:$A,0)),0)*$I426,""),0)</f>
        <v/>
      </c>
      <c r="L426" s="15" t="str">
        <f>IFERROR(IF($C426="Program",ROUNDDOWN(SUMIF('3. Programs'!$A:$A,$D426,'3. Programs'!S:S),2)*IFERROR(INDEX('3. Programs'!$O:$O,MATCH($D426,'3. Programs'!$A:$A,0)),0)*$I426,""),0)</f>
        <v/>
      </c>
      <c r="M426" s="17" t="str">
        <f t="shared" si="44"/>
        <v/>
      </c>
      <c r="N426" s="122"/>
      <c r="O426" s="123"/>
      <c r="P426" s="169"/>
      <c r="Q426" s="245"/>
      <c r="R426" s="124"/>
      <c r="S426" s="125"/>
      <c r="T426" s="125"/>
      <c r="U426" s="126"/>
      <c r="V426" s="19" t="str">
        <f t="shared" si="43"/>
        <v/>
      </c>
      <c r="W426" s="15" t="str">
        <f t="shared" si="39"/>
        <v/>
      </c>
      <c r="X426" s="16" t="str">
        <f t="shared" si="40"/>
        <v/>
      </c>
      <c r="Y426" s="16" t="str">
        <f t="shared" si="41"/>
        <v/>
      </c>
      <c r="Z426" s="16" t="str">
        <f t="shared" si="42"/>
        <v/>
      </c>
    </row>
    <row r="427" spans="1:26" x14ac:dyDescent="0.4">
      <c r="A427" s="140"/>
      <c r="B427" s="158" t="str">
        <f>IFERROR(VLOOKUP(A427,'1. Applicant Roster'!A:C,2,FALSE)&amp;", "&amp;LEFT(VLOOKUP(A427,'1. Applicant Roster'!A:C,3,FALSE),1)&amp;".","Enter valid WISEid")</f>
        <v>Enter valid WISEid</v>
      </c>
      <c r="C427" s="142"/>
      <c r="D427" s="143"/>
      <c r="E427" s="138" t="str">
        <f>IF(C427="Program",IFERROR(INDEX('3. Programs'!B:B,MATCH(D427,'3. Programs'!A:A,0)),"Enter valid program ID"),"")</f>
        <v/>
      </c>
      <c r="F427" s="289" t="str">
        <f>IF(C427="Program",IFERROR(INDEX('3. Programs'!L:L,MATCH(D427,'3. Programs'!A:A,0)),""),"")</f>
        <v/>
      </c>
      <c r="G427" s="97"/>
      <c r="H427" s="82"/>
      <c r="I427" s="291" t="str">
        <f>IFERROR(IF(C427="Program",(IF(OR(F427="Days",F427="Caseload"),1,G427)*H427)/(IF(OR(F427="Days",F427="Caseload"),1,INDEX('3. Programs'!N:N,MATCH(D427,'3. Programs'!A:A,0)))*INDEX('3. Programs'!O:O,MATCH(D427,'3. Programs'!A:A,0))),""),0)</f>
        <v/>
      </c>
      <c r="J427" s="20" t="str">
        <f>IFERROR(IF($C427="Program",ROUNDDOWN(SUMIF('3. Programs'!$A:$A,$D427,'3. Programs'!Q:Q),2)*IFERROR(INDEX('3. Programs'!$O:$O,MATCH($D427,'3. Programs'!$A:$A,0)),0)*$I427,""),0)</f>
        <v/>
      </c>
      <c r="K427" s="15" t="str">
        <f>IFERROR(IF($C427="Program",ROUNDDOWN(SUMIF('3. Programs'!$A:$A,$D427,'3. Programs'!R:R),2)*IFERROR(INDEX('3. Programs'!$O:$O,MATCH($D427,'3. Programs'!$A:$A,0)),0)*$I427,""),0)</f>
        <v/>
      </c>
      <c r="L427" s="15" t="str">
        <f>IFERROR(IF($C427="Program",ROUNDDOWN(SUMIF('3. Programs'!$A:$A,$D427,'3. Programs'!S:S),2)*IFERROR(INDEX('3. Programs'!$O:$O,MATCH($D427,'3. Programs'!$A:$A,0)),0)*$I427,""),0)</f>
        <v/>
      </c>
      <c r="M427" s="17" t="str">
        <f t="shared" si="44"/>
        <v/>
      </c>
      <c r="N427" s="122"/>
      <c r="O427" s="123"/>
      <c r="P427" s="169"/>
      <c r="Q427" s="245"/>
      <c r="R427" s="124"/>
      <c r="S427" s="125"/>
      <c r="T427" s="125"/>
      <c r="U427" s="126"/>
      <c r="V427" s="19" t="str">
        <f t="shared" si="43"/>
        <v/>
      </c>
      <c r="W427" s="15" t="str">
        <f t="shared" si="39"/>
        <v/>
      </c>
      <c r="X427" s="16" t="str">
        <f t="shared" si="40"/>
        <v/>
      </c>
      <c r="Y427" s="16" t="str">
        <f t="shared" si="41"/>
        <v/>
      </c>
      <c r="Z427" s="16" t="str">
        <f t="shared" si="42"/>
        <v/>
      </c>
    </row>
    <row r="428" spans="1:26" x14ac:dyDescent="0.4">
      <c r="A428" s="140"/>
      <c r="B428" s="158" t="str">
        <f>IFERROR(VLOOKUP(A428,'1. Applicant Roster'!A:C,2,FALSE)&amp;", "&amp;LEFT(VLOOKUP(A428,'1. Applicant Roster'!A:C,3,FALSE),1)&amp;".","Enter valid WISEid")</f>
        <v>Enter valid WISEid</v>
      </c>
      <c r="C428" s="142"/>
      <c r="D428" s="143"/>
      <c r="E428" s="138" t="str">
        <f>IF(C428="Program",IFERROR(INDEX('3. Programs'!B:B,MATCH(D428,'3. Programs'!A:A,0)),"Enter valid program ID"),"")</f>
        <v/>
      </c>
      <c r="F428" s="289" t="str">
        <f>IF(C428="Program",IFERROR(INDEX('3. Programs'!L:L,MATCH(D428,'3. Programs'!A:A,0)),""),"")</f>
        <v/>
      </c>
      <c r="G428" s="97"/>
      <c r="H428" s="82"/>
      <c r="I428" s="291" t="str">
        <f>IFERROR(IF(C428="Program",(IF(OR(F428="Days",F428="Caseload"),1,G428)*H428)/(IF(OR(F428="Days",F428="Caseload"),1,INDEX('3. Programs'!N:N,MATCH(D428,'3. Programs'!A:A,0)))*INDEX('3. Programs'!O:O,MATCH(D428,'3. Programs'!A:A,0))),""),0)</f>
        <v/>
      </c>
      <c r="J428" s="20" t="str">
        <f>IFERROR(IF($C428="Program",ROUNDDOWN(SUMIF('3. Programs'!$A:$A,$D428,'3. Programs'!Q:Q),2)*IFERROR(INDEX('3. Programs'!$O:$O,MATCH($D428,'3. Programs'!$A:$A,0)),0)*$I428,""),0)</f>
        <v/>
      </c>
      <c r="K428" s="15" t="str">
        <f>IFERROR(IF($C428="Program",ROUNDDOWN(SUMIF('3. Programs'!$A:$A,$D428,'3. Programs'!R:R),2)*IFERROR(INDEX('3. Programs'!$O:$O,MATCH($D428,'3. Programs'!$A:$A,0)),0)*$I428,""),0)</f>
        <v/>
      </c>
      <c r="L428" s="15" t="str">
        <f>IFERROR(IF($C428="Program",ROUNDDOWN(SUMIF('3. Programs'!$A:$A,$D428,'3. Programs'!S:S),2)*IFERROR(INDEX('3. Programs'!$O:$O,MATCH($D428,'3. Programs'!$A:$A,0)),0)*$I428,""),0)</f>
        <v/>
      </c>
      <c r="M428" s="17" t="str">
        <f t="shared" si="44"/>
        <v/>
      </c>
      <c r="N428" s="122"/>
      <c r="O428" s="123"/>
      <c r="P428" s="169"/>
      <c r="Q428" s="245"/>
      <c r="R428" s="124"/>
      <c r="S428" s="125"/>
      <c r="T428" s="125"/>
      <c r="U428" s="126"/>
      <c r="V428" s="19" t="str">
        <f t="shared" si="43"/>
        <v/>
      </c>
      <c r="W428" s="15" t="str">
        <f t="shared" si="39"/>
        <v/>
      </c>
      <c r="X428" s="16" t="str">
        <f t="shared" si="40"/>
        <v/>
      </c>
      <c r="Y428" s="16" t="str">
        <f t="shared" si="41"/>
        <v/>
      </c>
      <c r="Z428" s="16" t="str">
        <f t="shared" si="42"/>
        <v/>
      </c>
    </row>
    <row r="429" spans="1:26" x14ac:dyDescent="0.4">
      <c r="A429" s="140"/>
      <c r="B429" s="158" t="str">
        <f>IFERROR(VLOOKUP(A429,'1. Applicant Roster'!A:C,2,FALSE)&amp;", "&amp;LEFT(VLOOKUP(A429,'1. Applicant Roster'!A:C,3,FALSE),1)&amp;".","Enter valid WISEid")</f>
        <v>Enter valid WISEid</v>
      </c>
      <c r="C429" s="142"/>
      <c r="D429" s="143"/>
      <c r="E429" s="138" t="str">
        <f>IF(C429="Program",IFERROR(INDEX('3. Programs'!B:B,MATCH(D429,'3. Programs'!A:A,0)),"Enter valid program ID"),"")</f>
        <v/>
      </c>
      <c r="F429" s="289" t="str">
        <f>IF(C429="Program",IFERROR(INDEX('3. Programs'!L:L,MATCH(D429,'3. Programs'!A:A,0)),""),"")</f>
        <v/>
      </c>
      <c r="G429" s="97"/>
      <c r="H429" s="82"/>
      <c r="I429" s="291" t="str">
        <f>IFERROR(IF(C429="Program",(IF(OR(F429="Days",F429="Caseload"),1,G429)*H429)/(IF(OR(F429="Days",F429="Caseload"),1,INDEX('3. Programs'!N:N,MATCH(D429,'3. Programs'!A:A,0)))*INDEX('3. Programs'!O:O,MATCH(D429,'3. Programs'!A:A,0))),""),0)</f>
        <v/>
      </c>
      <c r="J429" s="20" t="str">
        <f>IFERROR(IF($C429="Program",ROUNDDOWN(SUMIF('3. Programs'!$A:$A,$D429,'3. Programs'!Q:Q),2)*IFERROR(INDEX('3. Programs'!$O:$O,MATCH($D429,'3. Programs'!$A:$A,0)),0)*$I429,""),0)</f>
        <v/>
      </c>
      <c r="K429" s="15" t="str">
        <f>IFERROR(IF($C429="Program",ROUNDDOWN(SUMIF('3. Programs'!$A:$A,$D429,'3. Programs'!R:R),2)*IFERROR(INDEX('3. Programs'!$O:$O,MATCH($D429,'3. Programs'!$A:$A,0)),0)*$I429,""),0)</f>
        <v/>
      </c>
      <c r="L429" s="15" t="str">
        <f>IFERROR(IF($C429="Program",ROUNDDOWN(SUMIF('3. Programs'!$A:$A,$D429,'3. Programs'!S:S),2)*IFERROR(INDEX('3. Programs'!$O:$O,MATCH($D429,'3. Programs'!$A:$A,0)),0)*$I429,""),0)</f>
        <v/>
      </c>
      <c r="M429" s="17" t="str">
        <f t="shared" si="44"/>
        <v/>
      </c>
      <c r="N429" s="122"/>
      <c r="O429" s="123"/>
      <c r="P429" s="169"/>
      <c r="Q429" s="245"/>
      <c r="R429" s="124"/>
      <c r="S429" s="125"/>
      <c r="T429" s="125"/>
      <c r="U429" s="126"/>
      <c r="V429" s="19" t="str">
        <f t="shared" si="43"/>
        <v/>
      </c>
      <c r="W429" s="15" t="str">
        <f t="shared" si="39"/>
        <v/>
      </c>
      <c r="X429" s="16" t="str">
        <f t="shared" si="40"/>
        <v/>
      </c>
      <c r="Y429" s="16" t="str">
        <f t="shared" si="41"/>
        <v/>
      </c>
      <c r="Z429" s="16" t="str">
        <f t="shared" si="42"/>
        <v/>
      </c>
    </row>
    <row r="430" spans="1:26" x14ac:dyDescent="0.4">
      <c r="A430" s="140"/>
      <c r="B430" s="158" t="str">
        <f>IFERROR(VLOOKUP(A430,'1. Applicant Roster'!A:C,2,FALSE)&amp;", "&amp;LEFT(VLOOKUP(A430,'1. Applicant Roster'!A:C,3,FALSE),1)&amp;".","Enter valid WISEid")</f>
        <v>Enter valid WISEid</v>
      </c>
      <c r="C430" s="142"/>
      <c r="D430" s="143"/>
      <c r="E430" s="138" t="str">
        <f>IF(C430="Program",IFERROR(INDEX('3. Programs'!B:B,MATCH(D430,'3. Programs'!A:A,0)),"Enter valid program ID"),"")</f>
        <v/>
      </c>
      <c r="F430" s="289" t="str">
        <f>IF(C430="Program",IFERROR(INDEX('3. Programs'!L:L,MATCH(D430,'3. Programs'!A:A,0)),""),"")</f>
        <v/>
      </c>
      <c r="G430" s="97"/>
      <c r="H430" s="82"/>
      <c r="I430" s="291" t="str">
        <f>IFERROR(IF(C430="Program",(IF(OR(F430="Days",F430="Caseload"),1,G430)*H430)/(IF(OR(F430="Days",F430="Caseload"),1,INDEX('3. Programs'!N:N,MATCH(D430,'3. Programs'!A:A,0)))*INDEX('3. Programs'!O:O,MATCH(D430,'3. Programs'!A:A,0))),""),0)</f>
        <v/>
      </c>
      <c r="J430" s="20" t="str">
        <f>IFERROR(IF($C430="Program",ROUNDDOWN(SUMIF('3. Programs'!$A:$A,$D430,'3. Programs'!Q:Q),2)*IFERROR(INDEX('3. Programs'!$O:$O,MATCH($D430,'3. Programs'!$A:$A,0)),0)*$I430,""),0)</f>
        <v/>
      </c>
      <c r="K430" s="15" t="str">
        <f>IFERROR(IF($C430="Program",ROUNDDOWN(SUMIF('3. Programs'!$A:$A,$D430,'3. Programs'!R:R),2)*IFERROR(INDEX('3. Programs'!$O:$O,MATCH($D430,'3. Programs'!$A:$A,0)),0)*$I430,""),0)</f>
        <v/>
      </c>
      <c r="L430" s="15" t="str">
        <f>IFERROR(IF($C430="Program",ROUNDDOWN(SUMIF('3. Programs'!$A:$A,$D430,'3. Programs'!S:S),2)*IFERROR(INDEX('3. Programs'!$O:$O,MATCH($D430,'3. Programs'!$A:$A,0)),0)*$I430,""),0)</f>
        <v/>
      </c>
      <c r="M430" s="17" t="str">
        <f t="shared" si="44"/>
        <v/>
      </c>
      <c r="N430" s="122"/>
      <c r="O430" s="123"/>
      <c r="P430" s="169"/>
      <c r="Q430" s="245"/>
      <c r="R430" s="124"/>
      <c r="S430" s="125"/>
      <c r="T430" s="125"/>
      <c r="U430" s="126"/>
      <c r="V430" s="19" t="str">
        <f t="shared" si="43"/>
        <v/>
      </c>
      <c r="W430" s="15" t="str">
        <f t="shared" si="39"/>
        <v/>
      </c>
      <c r="X430" s="16" t="str">
        <f t="shared" si="40"/>
        <v/>
      </c>
      <c r="Y430" s="16" t="str">
        <f t="shared" si="41"/>
        <v/>
      </c>
      <c r="Z430" s="16" t="str">
        <f t="shared" si="42"/>
        <v/>
      </c>
    </row>
    <row r="431" spans="1:26" x14ac:dyDescent="0.4">
      <c r="A431" s="140"/>
      <c r="B431" s="158" t="str">
        <f>IFERROR(VLOOKUP(A431,'1. Applicant Roster'!A:C,2,FALSE)&amp;", "&amp;LEFT(VLOOKUP(A431,'1. Applicant Roster'!A:C,3,FALSE),1)&amp;".","Enter valid WISEid")</f>
        <v>Enter valid WISEid</v>
      </c>
      <c r="C431" s="142"/>
      <c r="D431" s="143"/>
      <c r="E431" s="138" t="str">
        <f>IF(C431="Program",IFERROR(INDEX('3. Programs'!B:B,MATCH(D431,'3. Programs'!A:A,0)),"Enter valid program ID"),"")</f>
        <v/>
      </c>
      <c r="F431" s="289" t="str">
        <f>IF(C431="Program",IFERROR(INDEX('3. Programs'!L:L,MATCH(D431,'3. Programs'!A:A,0)),""),"")</f>
        <v/>
      </c>
      <c r="G431" s="97"/>
      <c r="H431" s="82"/>
      <c r="I431" s="291" t="str">
        <f>IFERROR(IF(C431="Program",(IF(OR(F431="Days",F431="Caseload"),1,G431)*H431)/(IF(OR(F431="Days",F431="Caseload"),1,INDEX('3. Programs'!N:N,MATCH(D431,'3. Programs'!A:A,0)))*INDEX('3. Programs'!O:O,MATCH(D431,'3. Programs'!A:A,0))),""),0)</f>
        <v/>
      </c>
      <c r="J431" s="20" t="str">
        <f>IFERROR(IF($C431="Program",ROUNDDOWN(SUMIF('3. Programs'!$A:$A,$D431,'3. Programs'!Q:Q),2)*IFERROR(INDEX('3. Programs'!$O:$O,MATCH($D431,'3. Programs'!$A:$A,0)),0)*$I431,""),0)</f>
        <v/>
      </c>
      <c r="K431" s="15" t="str">
        <f>IFERROR(IF($C431="Program",ROUNDDOWN(SUMIF('3. Programs'!$A:$A,$D431,'3. Programs'!R:R),2)*IFERROR(INDEX('3. Programs'!$O:$O,MATCH($D431,'3. Programs'!$A:$A,0)),0)*$I431,""),0)</f>
        <v/>
      </c>
      <c r="L431" s="15" t="str">
        <f>IFERROR(IF($C431="Program",ROUNDDOWN(SUMIF('3. Programs'!$A:$A,$D431,'3. Programs'!S:S),2)*IFERROR(INDEX('3. Programs'!$O:$O,MATCH($D431,'3. Programs'!$A:$A,0)),0)*$I431,""),0)</f>
        <v/>
      </c>
      <c r="M431" s="17" t="str">
        <f t="shared" si="44"/>
        <v/>
      </c>
      <c r="N431" s="122"/>
      <c r="O431" s="123"/>
      <c r="P431" s="169"/>
      <c r="Q431" s="245"/>
      <c r="R431" s="124"/>
      <c r="S431" s="125"/>
      <c r="T431" s="125"/>
      <c r="U431" s="126"/>
      <c r="V431" s="19" t="str">
        <f t="shared" si="43"/>
        <v/>
      </c>
      <c r="W431" s="15" t="str">
        <f t="shared" si="39"/>
        <v/>
      </c>
      <c r="X431" s="16" t="str">
        <f t="shared" si="40"/>
        <v/>
      </c>
      <c r="Y431" s="16" t="str">
        <f t="shared" si="41"/>
        <v/>
      </c>
      <c r="Z431" s="16" t="str">
        <f t="shared" si="42"/>
        <v/>
      </c>
    </row>
    <row r="432" spans="1:26" x14ac:dyDescent="0.4">
      <c r="A432" s="140"/>
      <c r="B432" s="158" t="str">
        <f>IFERROR(VLOOKUP(A432,'1. Applicant Roster'!A:C,2,FALSE)&amp;", "&amp;LEFT(VLOOKUP(A432,'1. Applicant Roster'!A:C,3,FALSE),1)&amp;".","Enter valid WISEid")</f>
        <v>Enter valid WISEid</v>
      </c>
      <c r="C432" s="142"/>
      <c r="D432" s="143"/>
      <c r="E432" s="138" t="str">
        <f>IF(C432="Program",IFERROR(INDEX('3. Programs'!B:B,MATCH(D432,'3. Programs'!A:A,0)),"Enter valid program ID"),"")</f>
        <v/>
      </c>
      <c r="F432" s="289" t="str">
        <f>IF(C432="Program",IFERROR(INDEX('3. Programs'!L:L,MATCH(D432,'3. Programs'!A:A,0)),""),"")</f>
        <v/>
      </c>
      <c r="G432" s="97"/>
      <c r="H432" s="82"/>
      <c r="I432" s="291" t="str">
        <f>IFERROR(IF(C432="Program",(IF(OR(F432="Days",F432="Caseload"),1,G432)*H432)/(IF(OR(F432="Days",F432="Caseload"),1,INDEX('3. Programs'!N:N,MATCH(D432,'3. Programs'!A:A,0)))*INDEX('3. Programs'!O:O,MATCH(D432,'3. Programs'!A:A,0))),""),0)</f>
        <v/>
      </c>
      <c r="J432" s="20" t="str">
        <f>IFERROR(IF($C432="Program",ROUNDDOWN(SUMIF('3. Programs'!$A:$A,$D432,'3. Programs'!Q:Q),2)*IFERROR(INDEX('3. Programs'!$O:$O,MATCH($D432,'3. Programs'!$A:$A,0)),0)*$I432,""),0)</f>
        <v/>
      </c>
      <c r="K432" s="15" t="str">
        <f>IFERROR(IF($C432="Program",ROUNDDOWN(SUMIF('3. Programs'!$A:$A,$D432,'3. Programs'!R:R),2)*IFERROR(INDEX('3. Programs'!$O:$O,MATCH($D432,'3. Programs'!$A:$A,0)),0)*$I432,""),0)</f>
        <v/>
      </c>
      <c r="L432" s="15" t="str">
        <f>IFERROR(IF($C432="Program",ROUNDDOWN(SUMIF('3. Programs'!$A:$A,$D432,'3. Programs'!S:S),2)*IFERROR(INDEX('3. Programs'!$O:$O,MATCH($D432,'3. Programs'!$A:$A,0)),0)*$I432,""),0)</f>
        <v/>
      </c>
      <c r="M432" s="17" t="str">
        <f t="shared" si="44"/>
        <v/>
      </c>
      <c r="N432" s="122"/>
      <c r="O432" s="123"/>
      <c r="P432" s="169"/>
      <c r="Q432" s="245"/>
      <c r="R432" s="124"/>
      <c r="S432" s="125"/>
      <c r="T432" s="125"/>
      <c r="U432" s="126"/>
      <c r="V432" s="19" t="str">
        <f t="shared" si="43"/>
        <v/>
      </c>
      <c r="W432" s="15" t="str">
        <f t="shared" si="39"/>
        <v/>
      </c>
      <c r="X432" s="16" t="str">
        <f t="shared" si="40"/>
        <v/>
      </c>
      <c r="Y432" s="16" t="str">
        <f t="shared" si="41"/>
        <v/>
      </c>
      <c r="Z432" s="16" t="str">
        <f t="shared" si="42"/>
        <v/>
      </c>
    </row>
    <row r="433" spans="1:26" x14ac:dyDescent="0.4">
      <c r="A433" s="140"/>
      <c r="B433" s="158" t="str">
        <f>IFERROR(VLOOKUP(A433,'1. Applicant Roster'!A:C,2,FALSE)&amp;", "&amp;LEFT(VLOOKUP(A433,'1. Applicant Roster'!A:C,3,FALSE),1)&amp;".","Enter valid WISEid")</f>
        <v>Enter valid WISEid</v>
      </c>
      <c r="C433" s="142"/>
      <c r="D433" s="143"/>
      <c r="E433" s="138" t="str">
        <f>IF(C433="Program",IFERROR(INDEX('3. Programs'!B:B,MATCH(D433,'3. Programs'!A:A,0)),"Enter valid program ID"),"")</f>
        <v/>
      </c>
      <c r="F433" s="289" t="str">
        <f>IF(C433="Program",IFERROR(INDEX('3. Programs'!L:L,MATCH(D433,'3. Programs'!A:A,0)),""),"")</f>
        <v/>
      </c>
      <c r="G433" s="97"/>
      <c r="H433" s="82"/>
      <c r="I433" s="291" t="str">
        <f>IFERROR(IF(C433="Program",(IF(OR(F433="Days",F433="Caseload"),1,G433)*H433)/(IF(OR(F433="Days",F433="Caseload"),1,INDEX('3. Programs'!N:N,MATCH(D433,'3. Programs'!A:A,0)))*INDEX('3. Programs'!O:O,MATCH(D433,'3. Programs'!A:A,0))),""),0)</f>
        <v/>
      </c>
      <c r="J433" s="20" t="str">
        <f>IFERROR(IF($C433="Program",ROUNDDOWN(SUMIF('3. Programs'!$A:$A,$D433,'3. Programs'!Q:Q),2)*IFERROR(INDEX('3. Programs'!$O:$O,MATCH($D433,'3. Programs'!$A:$A,0)),0)*$I433,""),0)</f>
        <v/>
      </c>
      <c r="K433" s="15" t="str">
        <f>IFERROR(IF($C433="Program",ROUNDDOWN(SUMIF('3. Programs'!$A:$A,$D433,'3. Programs'!R:R),2)*IFERROR(INDEX('3. Programs'!$O:$O,MATCH($D433,'3. Programs'!$A:$A,0)),0)*$I433,""),0)</f>
        <v/>
      </c>
      <c r="L433" s="15" t="str">
        <f>IFERROR(IF($C433="Program",ROUNDDOWN(SUMIF('3. Programs'!$A:$A,$D433,'3. Programs'!S:S),2)*IFERROR(INDEX('3. Programs'!$O:$O,MATCH($D433,'3. Programs'!$A:$A,0)),0)*$I433,""),0)</f>
        <v/>
      </c>
      <c r="M433" s="17" t="str">
        <f t="shared" si="44"/>
        <v/>
      </c>
      <c r="N433" s="122"/>
      <c r="O433" s="123"/>
      <c r="P433" s="169"/>
      <c r="Q433" s="245"/>
      <c r="R433" s="124"/>
      <c r="S433" s="125"/>
      <c r="T433" s="125"/>
      <c r="U433" s="126"/>
      <c r="V433" s="19" t="str">
        <f t="shared" si="43"/>
        <v/>
      </c>
      <c r="W433" s="15" t="str">
        <f t="shared" si="39"/>
        <v/>
      </c>
      <c r="X433" s="16" t="str">
        <f t="shared" si="40"/>
        <v/>
      </c>
      <c r="Y433" s="16" t="str">
        <f t="shared" si="41"/>
        <v/>
      </c>
      <c r="Z433" s="16" t="str">
        <f t="shared" si="42"/>
        <v/>
      </c>
    </row>
    <row r="434" spans="1:26" x14ac:dyDescent="0.4">
      <c r="A434" s="140"/>
      <c r="B434" s="158" t="str">
        <f>IFERROR(VLOOKUP(A434,'1. Applicant Roster'!A:C,2,FALSE)&amp;", "&amp;LEFT(VLOOKUP(A434,'1. Applicant Roster'!A:C,3,FALSE),1)&amp;".","Enter valid WISEid")</f>
        <v>Enter valid WISEid</v>
      </c>
      <c r="C434" s="142"/>
      <c r="D434" s="143"/>
      <c r="E434" s="138" t="str">
        <f>IF(C434="Program",IFERROR(INDEX('3. Programs'!B:B,MATCH(D434,'3. Programs'!A:A,0)),"Enter valid program ID"),"")</f>
        <v/>
      </c>
      <c r="F434" s="289" t="str">
        <f>IF(C434="Program",IFERROR(INDEX('3. Programs'!L:L,MATCH(D434,'3. Programs'!A:A,0)),""),"")</f>
        <v/>
      </c>
      <c r="G434" s="97"/>
      <c r="H434" s="82"/>
      <c r="I434" s="291" t="str">
        <f>IFERROR(IF(C434="Program",(IF(OR(F434="Days",F434="Caseload"),1,G434)*H434)/(IF(OR(F434="Days",F434="Caseload"),1,INDEX('3. Programs'!N:N,MATCH(D434,'3. Programs'!A:A,0)))*INDEX('3. Programs'!O:O,MATCH(D434,'3. Programs'!A:A,0))),""),0)</f>
        <v/>
      </c>
      <c r="J434" s="20" t="str">
        <f>IFERROR(IF($C434="Program",ROUNDDOWN(SUMIF('3. Programs'!$A:$A,$D434,'3. Programs'!Q:Q),2)*IFERROR(INDEX('3. Programs'!$O:$O,MATCH($D434,'3. Programs'!$A:$A,0)),0)*$I434,""),0)</f>
        <v/>
      </c>
      <c r="K434" s="15" t="str">
        <f>IFERROR(IF($C434="Program",ROUNDDOWN(SUMIF('3. Programs'!$A:$A,$D434,'3. Programs'!R:R),2)*IFERROR(INDEX('3. Programs'!$O:$O,MATCH($D434,'3. Programs'!$A:$A,0)),0)*$I434,""),0)</f>
        <v/>
      </c>
      <c r="L434" s="15" t="str">
        <f>IFERROR(IF($C434="Program",ROUNDDOWN(SUMIF('3. Programs'!$A:$A,$D434,'3. Programs'!S:S),2)*IFERROR(INDEX('3. Programs'!$O:$O,MATCH($D434,'3. Programs'!$A:$A,0)),0)*$I434,""),0)</f>
        <v/>
      </c>
      <c r="M434" s="17" t="str">
        <f t="shared" si="44"/>
        <v/>
      </c>
      <c r="N434" s="122"/>
      <c r="O434" s="123"/>
      <c r="P434" s="169"/>
      <c r="Q434" s="245"/>
      <c r="R434" s="124"/>
      <c r="S434" s="125"/>
      <c r="T434" s="125"/>
      <c r="U434" s="126"/>
      <c r="V434" s="19" t="str">
        <f t="shared" si="43"/>
        <v/>
      </c>
      <c r="W434" s="15" t="str">
        <f t="shared" si="39"/>
        <v/>
      </c>
      <c r="X434" s="16" t="str">
        <f t="shared" si="40"/>
        <v/>
      </c>
      <c r="Y434" s="16" t="str">
        <f t="shared" si="41"/>
        <v/>
      </c>
      <c r="Z434" s="16" t="str">
        <f t="shared" si="42"/>
        <v/>
      </c>
    </row>
    <row r="435" spans="1:26" x14ac:dyDescent="0.4">
      <c r="A435" s="140"/>
      <c r="B435" s="158" t="str">
        <f>IFERROR(VLOOKUP(A435,'1. Applicant Roster'!A:C,2,FALSE)&amp;", "&amp;LEFT(VLOOKUP(A435,'1. Applicant Roster'!A:C,3,FALSE),1)&amp;".","Enter valid WISEid")</f>
        <v>Enter valid WISEid</v>
      </c>
      <c r="C435" s="142"/>
      <c r="D435" s="143"/>
      <c r="E435" s="138" t="str">
        <f>IF(C435="Program",IFERROR(INDEX('3. Programs'!B:B,MATCH(D435,'3. Programs'!A:A,0)),"Enter valid program ID"),"")</f>
        <v/>
      </c>
      <c r="F435" s="289" t="str">
        <f>IF(C435="Program",IFERROR(INDEX('3. Programs'!L:L,MATCH(D435,'3. Programs'!A:A,0)),""),"")</f>
        <v/>
      </c>
      <c r="G435" s="97"/>
      <c r="H435" s="82"/>
      <c r="I435" s="291" t="str">
        <f>IFERROR(IF(C435="Program",(IF(OR(F435="Days",F435="Caseload"),1,G435)*H435)/(IF(OR(F435="Days",F435="Caseload"),1,INDEX('3. Programs'!N:N,MATCH(D435,'3. Programs'!A:A,0)))*INDEX('3. Programs'!O:O,MATCH(D435,'3. Programs'!A:A,0))),""),0)</f>
        <v/>
      </c>
      <c r="J435" s="20" t="str">
        <f>IFERROR(IF($C435="Program",ROUNDDOWN(SUMIF('3. Programs'!$A:$A,$D435,'3. Programs'!Q:Q),2)*IFERROR(INDEX('3. Programs'!$O:$O,MATCH($D435,'3. Programs'!$A:$A,0)),0)*$I435,""),0)</f>
        <v/>
      </c>
      <c r="K435" s="15" t="str">
        <f>IFERROR(IF($C435="Program",ROUNDDOWN(SUMIF('3. Programs'!$A:$A,$D435,'3. Programs'!R:R),2)*IFERROR(INDEX('3. Programs'!$O:$O,MATCH($D435,'3. Programs'!$A:$A,0)),0)*$I435,""),0)</f>
        <v/>
      </c>
      <c r="L435" s="15" t="str">
        <f>IFERROR(IF($C435="Program",ROUNDDOWN(SUMIF('3. Programs'!$A:$A,$D435,'3. Programs'!S:S),2)*IFERROR(INDEX('3. Programs'!$O:$O,MATCH($D435,'3. Programs'!$A:$A,0)),0)*$I435,""),0)</f>
        <v/>
      </c>
      <c r="M435" s="17" t="str">
        <f t="shared" si="44"/>
        <v/>
      </c>
      <c r="N435" s="122"/>
      <c r="O435" s="123"/>
      <c r="P435" s="169"/>
      <c r="Q435" s="245"/>
      <c r="R435" s="124"/>
      <c r="S435" s="125"/>
      <c r="T435" s="125"/>
      <c r="U435" s="126"/>
      <c r="V435" s="19" t="str">
        <f t="shared" si="43"/>
        <v/>
      </c>
      <c r="W435" s="15" t="str">
        <f t="shared" si="39"/>
        <v/>
      </c>
      <c r="X435" s="16" t="str">
        <f t="shared" si="40"/>
        <v/>
      </c>
      <c r="Y435" s="16" t="str">
        <f t="shared" si="41"/>
        <v/>
      </c>
      <c r="Z435" s="16" t="str">
        <f t="shared" si="42"/>
        <v/>
      </c>
    </row>
    <row r="436" spans="1:26" x14ac:dyDescent="0.4">
      <c r="A436" s="140"/>
      <c r="B436" s="158" t="str">
        <f>IFERROR(VLOOKUP(A436,'1. Applicant Roster'!A:C,2,FALSE)&amp;", "&amp;LEFT(VLOOKUP(A436,'1. Applicant Roster'!A:C,3,FALSE),1)&amp;".","Enter valid WISEid")</f>
        <v>Enter valid WISEid</v>
      </c>
      <c r="C436" s="142"/>
      <c r="D436" s="143"/>
      <c r="E436" s="138" t="str">
        <f>IF(C436="Program",IFERROR(INDEX('3. Programs'!B:B,MATCH(D436,'3. Programs'!A:A,0)),"Enter valid program ID"),"")</f>
        <v/>
      </c>
      <c r="F436" s="289" t="str">
        <f>IF(C436="Program",IFERROR(INDEX('3. Programs'!L:L,MATCH(D436,'3. Programs'!A:A,0)),""),"")</f>
        <v/>
      </c>
      <c r="G436" s="97"/>
      <c r="H436" s="82"/>
      <c r="I436" s="291" t="str">
        <f>IFERROR(IF(C436="Program",(IF(OR(F436="Days",F436="Caseload"),1,G436)*H436)/(IF(OR(F436="Days",F436="Caseload"),1,INDEX('3. Programs'!N:N,MATCH(D436,'3. Programs'!A:A,0)))*INDEX('3. Programs'!O:O,MATCH(D436,'3. Programs'!A:A,0))),""),0)</f>
        <v/>
      </c>
      <c r="J436" s="20" t="str">
        <f>IFERROR(IF($C436="Program",ROUNDDOWN(SUMIF('3. Programs'!$A:$A,$D436,'3. Programs'!Q:Q),2)*IFERROR(INDEX('3. Programs'!$O:$O,MATCH($D436,'3. Programs'!$A:$A,0)),0)*$I436,""),0)</f>
        <v/>
      </c>
      <c r="K436" s="15" t="str">
        <f>IFERROR(IF($C436="Program",ROUNDDOWN(SUMIF('3. Programs'!$A:$A,$D436,'3. Programs'!R:R),2)*IFERROR(INDEX('3. Programs'!$O:$O,MATCH($D436,'3. Programs'!$A:$A,0)),0)*$I436,""),0)</f>
        <v/>
      </c>
      <c r="L436" s="15" t="str">
        <f>IFERROR(IF($C436="Program",ROUNDDOWN(SUMIF('3. Programs'!$A:$A,$D436,'3. Programs'!S:S),2)*IFERROR(INDEX('3. Programs'!$O:$O,MATCH($D436,'3. Programs'!$A:$A,0)),0)*$I436,""),0)</f>
        <v/>
      </c>
      <c r="M436" s="17" t="str">
        <f t="shared" si="44"/>
        <v/>
      </c>
      <c r="N436" s="122"/>
      <c r="O436" s="123"/>
      <c r="P436" s="169"/>
      <c r="Q436" s="245"/>
      <c r="R436" s="124"/>
      <c r="S436" s="125"/>
      <c r="T436" s="125"/>
      <c r="U436" s="126"/>
      <c r="V436" s="19" t="str">
        <f t="shared" si="43"/>
        <v/>
      </c>
      <c r="W436" s="15" t="str">
        <f t="shared" si="39"/>
        <v/>
      </c>
      <c r="X436" s="16" t="str">
        <f t="shared" si="40"/>
        <v/>
      </c>
      <c r="Y436" s="16" t="str">
        <f t="shared" si="41"/>
        <v/>
      </c>
      <c r="Z436" s="16" t="str">
        <f t="shared" si="42"/>
        <v/>
      </c>
    </row>
    <row r="437" spans="1:26" x14ac:dyDescent="0.4">
      <c r="A437" s="140"/>
      <c r="B437" s="158" t="str">
        <f>IFERROR(VLOOKUP(A437,'1. Applicant Roster'!A:C,2,FALSE)&amp;", "&amp;LEFT(VLOOKUP(A437,'1. Applicant Roster'!A:C,3,FALSE),1)&amp;".","Enter valid WISEid")</f>
        <v>Enter valid WISEid</v>
      </c>
      <c r="C437" s="142"/>
      <c r="D437" s="143"/>
      <c r="E437" s="138" t="str">
        <f>IF(C437="Program",IFERROR(INDEX('3. Programs'!B:B,MATCH(D437,'3. Programs'!A:A,0)),"Enter valid program ID"),"")</f>
        <v/>
      </c>
      <c r="F437" s="289" t="str">
        <f>IF(C437="Program",IFERROR(INDEX('3. Programs'!L:L,MATCH(D437,'3. Programs'!A:A,0)),""),"")</f>
        <v/>
      </c>
      <c r="G437" s="97"/>
      <c r="H437" s="82"/>
      <c r="I437" s="291" t="str">
        <f>IFERROR(IF(C437="Program",(IF(OR(F437="Days",F437="Caseload"),1,G437)*H437)/(IF(OR(F437="Days",F437="Caseload"),1,INDEX('3. Programs'!N:N,MATCH(D437,'3. Programs'!A:A,0)))*INDEX('3. Programs'!O:O,MATCH(D437,'3. Programs'!A:A,0))),""),0)</f>
        <v/>
      </c>
      <c r="J437" s="20" t="str">
        <f>IFERROR(IF($C437="Program",ROUNDDOWN(SUMIF('3. Programs'!$A:$A,$D437,'3. Programs'!Q:Q),2)*IFERROR(INDEX('3. Programs'!$O:$O,MATCH($D437,'3. Programs'!$A:$A,0)),0)*$I437,""),0)</f>
        <v/>
      </c>
      <c r="K437" s="15" t="str">
        <f>IFERROR(IF($C437="Program",ROUNDDOWN(SUMIF('3. Programs'!$A:$A,$D437,'3. Programs'!R:R),2)*IFERROR(INDEX('3. Programs'!$O:$O,MATCH($D437,'3. Programs'!$A:$A,0)),0)*$I437,""),0)</f>
        <v/>
      </c>
      <c r="L437" s="15" t="str">
        <f>IFERROR(IF($C437="Program",ROUNDDOWN(SUMIF('3. Programs'!$A:$A,$D437,'3. Programs'!S:S),2)*IFERROR(INDEX('3. Programs'!$O:$O,MATCH($D437,'3. Programs'!$A:$A,0)),0)*$I437,""),0)</f>
        <v/>
      </c>
      <c r="M437" s="17" t="str">
        <f t="shared" si="44"/>
        <v/>
      </c>
      <c r="N437" s="122"/>
      <c r="O437" s="123"/>
      <c r="P437" s="169"/>
      <c r="Q437" s="245"/>
      <c r="R437" s="124"/>
      <c r="S437" s="125"/>
      <c r="T437" s="125"/>
      <c r="U437" s="126"/>
      <c r="V437" s="19" t="str">
        <f t="shared" si="43"/>
        <v/>
      </c>
      <c r="W437" s="15" t="str">
        <f t="shared" si="39"/>
        <v/>
      </c>
      <c r="X437" s="16" t="str">
        <f t="shared" si="40"/>
        <v/>
      </c>
      <c r="Y437" s="16" t="str">
        <f t="shared" si="41"/>
        <v/>
      </c>
      <c r="Z437" s="16" t="str">
        <f t="shared" si="42"/>
        <v/>
      </c>
    </row>
    <row r="438" spans="1:26" x14ac:dyDescent="0.4">
      <c r="A438" s="140"/>
      <c r="B438" s="158" t="str">
        <f>IFERROR(VLOOKUP(A438,'1. Applicant Roster'!A:C,2,FALSE)&amp;", "&amp;LEFT(VLOOKUP(A438,'1. Applicant Roster'!A:C,3,FALSE),1)&amp;".","Enter valid WISEid")</f>
        <v>Enter valid WISEid</v>
      </c>
      <c r="C438" s="142"/>
      <c r="D438" s="143"/>
      <c r="E438" s="138" t="str">
        <f>IF(C438="Program",IFERROR(INDEX('3. Programs'!B:B,MATCH(D438,'3. Programs'!A:A,0)),"Enter valid program ID"),"")</f>
        <v/>
      </c>
      <c r="F438" s="289" t="str">
        <f>IF(C438="Program",IFERROR(INDEX('3. Programs'!L:L,MATCH(D438,'3. Programs'!A:A,0)),""),"")</f>
        <v/>
      </c>
      <c r="G438" s="97"/>
      <c r="H438" s="82"/>
      <c r="I438" s="291" t="str">
        <f>IFERROR(IF(C438="Program",(IF(OR(F438="Days",F438="Caseload"),1,G438)*H438)/(IF(OR(F438="Days",F438="Caseload"),1,INDEX('3. Programs'!N:N,MATCH(D438,'3. Programs'!A:A,0)))*INDEX('3. Programs'!O:O,MATCH(D438,'3. Programs'!A:A,0))),""),0)</f>
        <v/>
      </c>
      <c r="J438" s="20" t="str">
        <f>IFERROR(IF($C438="Program",ROUNDDOWN(SUMIF('3. Programs'!$A:$A,$D438,'3. Programs'!Q:Q),2)*IFERROR(INDEX('3. Programs'!$O:$O,MATCH($D438,'3. Programs'!$A:$A,0)),0)*$I438,""),0)</f>
        <v/>
      </c>
      <c r="K438" s="15" t="str">
        <f>IFERROR(IF($C438="Program",ROUNDDOWN(SUMIF('3. Programs'!$A:$A,$D438,'3. Programs'!R:R),2)*IFERROR(INDEX('3. Programs'!$O:$O,MATCH($D438,'3. Programs'!$A:$A,0)),0)*$I438,""),0)</f>
        <v/>
      </c>
      <c r="L438" s="15" t="str">
        <f>IFERROR(IF($C438="Program",ROUNDDOWN(SUMIF('3. Programs'!$A:$A,$D438,'3. Programs'!S:S),2)*IFERROR(INDEX('3. Programs'!$O:$O,MATCH($D438,'3. Programs'!$A:$A,0)),0)*$I438,""),0)</f>
        <v/>
      </c>
      <c r="M438" s="17" t="str">
        <f t="shared" si="44"/>
        <v/>
      </c>
      <c r="N438" s="122"/>
      <c r="O438" s="123"/>
      <c r="P438" s="169"/>
      <c r="Q438" s="245"/>
      <c r="R438" s="124"/>
      <c r="S438" s="125"/>
      <c r="T438" s="125"/>
      <c r="U438" s="126"/>
      <c r="V438" s="19" t="str">
        <f t="shared" si="43"/>
        <v/>
      </c>
      <c r="W438" s="15" t="str">
        <f t="shared" si="39"/>
        <v/>
      </c>
      <c r="X438" s="16" t="str">
        <f t="shared" si="40"/>
        <v/>
      </c>
      <c r="Y438" s="16" t="str">
        <f t="shared" si="41"/>
        <v/>
      </c>
      <c r="Z438" s="16" t="str">
        <f t="shared" si="42"/>
        <v/>
      </c>
    </row>
    <row r="439" spans="1:26" x14ac:dyDescent="0.4">
      <c r="A439" s="140"/>
      <c r="B439" s="158" t="str">
        <f>IFERROR(VLOOKUP(A439,'1. Applicant Roster'!A:C,2,FALSE)&amp;", "&amp;LEFT(VLOOKUP(A439,'1. Applicant Roster'!A:C,3,FALSE),1)&amp;".","Enter valid WISEid")</f>
        <v>Enter valid WISEid</v>
      </c>
      <c r="C439" s="142"/>
      <c r="D439" s="143"/>
      <c r="E439" s="138" t="str">
        <f>IF(C439="Program",IFERROR(INDEX('3. Programs'!B:B,MATCH(D439,'3. Programs'!A:A,0)),"Enter valid program ID"),"")</f>
        <v/>
      </c>
      <c r="F439" s="289" t="str">
        <f>IF(C439="Program",IFERROR(INDEX('3. Programs'!L:L,MATCH(D439,'3. Programs'!A:A,0)),""),"")</f>
        <v/>
      </c>
      <c r="G439" s="97"/>
      <c r="H439" s="82"/>
      <c r="I439" s="291" t="str">
        <f>IFERROR(IF(C439="Program",(IF(OR(F439="Days",F439="Caseload"),1,G439)*H439)/(IF(OR(F439="Days",F439="Caseload"),1,INDEX('3. Programs'!N:N,MATCH(D439,'3. Programs'!A:A,0)))*INDEX('3. Programs'!O:O,MATCH(D439,'3. Programs'!A:A,0))),""),0)</f>
        <v/>
      </c>
      <c r="J439" s="20" t="str">
        <f>IFERROR(IF($C439="Program",ROUNDDOWN(SUMIF('3. Programs'!$A:$A,$D439,'3. Programs'!Q:Q),2)*IFERROR(INDEX('3. Programs'!$O:$O,MATCH($D439,'3. Programs'!$A:$A,0)),0)*$I439,""),0)</f>
        <v/>
      </c>
      <c r="K439" s="15" t="str">
        <f>IFERROR(IF($C439="Program",ROUNDDOWN(SUMIF('3. Programs'!$A:$A,$D439,'3. Programs'!R:R),2)*IFERROR(INDEX('3. Programs'!$O:$O,MATCH($D439,'3. Programs'!$A:$A,0)),0)*$I439,""),0)</f>
        <v/>
      </c>
      <c r="L439" s="15" t="str">
        <f>IFERROR(IF($C439="Program",ROUNDDOWN(SUMIF('3. Programs'!$A:$A,$D439,'3. Programs'!S:S),2)*IFERROR(INDEX('3. Programs'!$O:$O,MATCH($D439,'3. Programs'!$A:$A,0)),0)*$I439,""),0)</f>
        <v/>
      </c>
      <c r="M439" s="17" t="str">
        <f t="shared" si="44"/>
        <v/>
      </c>
      <c r="N439" s="122"/>
      <c r="O439" s="123"/>
      <c r="P439" s="169"/>
      <c r="Q439" s="245"/>
      <c r="R439" s="124"/>
      <c r="S439" s="125"/>
      <c r="T439" s="125"/>
      <c r="U439" s="126"/>
      <c r="V439" s="19" t="str">
        <f t="shared" si="43"/>
        <v/>
      </c>
      <c r="W439" s="15" t="str">
        <f t="shared" si="39"/>
        <v/>
      </c>
      <c r="X439" s="16" t="str">
        <f t="shared" si="40"/>
        <v/>
      </c>
      <c r="Y439" s="16" t="str">
        <f t="shared" si="41"/>
        <v/>
      </c>
      <c r="Z439" s="16" t="str">
        <f t="shared" si="42"/>
        <v/>
      </c>
    </row>
    <row r="440" spans="1:26" x14ac:dyDescent="0.4">
      <c r="A440" s="140"/>
      <c r="B440" s="158" t="str">
        <f>IFERROR(VLOOKUP(A440,'1. Applicant Roster'!A:C,2,FALSE)&amp;", "&amp;LEFT(VLOOKUP(A440,'1. Applicant Roster'!A:C,3,FALSE),1)&amp;".","Enter valid WISEid")</f>
        <v>Enter valid WISEid</v>
      </c>
      <c r="C440" s="142"/>
      <c r="D440" s="143"/>
      <c r="E440" s="138" t="str">
        <f>IF(C440="Program",IFERROR(INDEX('3. Programs'!B:B,MATCH(D440,'3. Programs'!A:A,0)),"Enter valid program ID"),"")</f>
        <v/>
      </c>
      <c r="F440" s="289" t="str">
        <f>IF(C440="Program",IFERROR(INDEX('3. Programs'!L:L,MATCH(D440,'3. Programs'!A:A,0)),""),"")</f>
        <v/>
      </c>
      <c r="G440" s="97"/>
      <c r="H440" s="82"/>
      <c r="I440" s="291" t="str">
        <f>IFERROR(IF(C440="Program",(IF(OR(F440="Days",F440="Caseload"),1,G440)*H440)/(IF(OR(F440="Days",F440="Caseload"),1,INDEX('3. Programs'!N:N,MATCH(D440,'3. Programs'!A:A,0)))*INDEX('3. Programs'!O:O,MATCH(D440,'3. Programs'!A:A,0))),""),0)</f>
        <v/>
      </c>
      <c r="J440" s="20" t="str">
        <f>IFERROR(IF($C440="Program",ROUNDDOWN(SUMIF('3. Programs'!$A:$A,$D440,'3. Programs'!Q:Q),2)*IFERROR(INDEX('3. Programs'!$O:$O,MATCH($D440,'3. Programs'!$A:$A,0)),0)*$I440,""),0)</f>
        <v/>
      </c>
      <c r="K440" s="15" t="str">
        <f>IFERROR(IF($C440="Program",ROUNDDOWN(SUMIF('3. Programs'!$A:$A,$D440,'3. Programs'!R:R),2)*IFERROR(INDEX('3. Programs'!$O:$O,MATCH($D440,'3. Programs'!$A:$A,0)),0)*$I440,""),0)</f>
        <v/>
      </c>
      <c r="L440" s="15" t="str">
        <f>IFERROR(IF($C440="Program",ROUNDDOWN(SUMIF('3. Programs'!$A:$A,$D440,'3. Programs'!S:S),2)*IFERROR(INDEX('3. Programs'!$O:$O,MATCH($D440,'3. Programs'!$A:$A,0)),0)*$I440,""),0)</f>
        <v/>
      </c>
      <c r="M440" s="17" t="str">
        <f t="shared" si="44"/>
        <v/>
      </c>
      <c r="N440" s="122"/>
      <c r="O440" s="123"/>
      <c r="P440" s="169"/>
      <c r="Q440" s="245"/>
      <c r="R440" s="124"/>
      <c r="S440" s="125"/>
      <c r="T440" s="125"/>
      <c r="U440" s="126"/>
      <c r="V440" s="19" t="str">
        <f t="shared" si="43"/>
        <v/>
      </c>
      <c r="W440" s="15" t="str">
        <f t="shared" si="39"/>
        <v/>
      </c>
      <c r="X440" s="16" t="str">
        <f t="shared" si="40"/>
        <v/>
      </c>
      <c r="Y440" s="16" t="str">
        <f t="shared" si="41"/>
        <v/>
      </c>
      <c r="Z440" s="16" t="str">
        <f t="shared" si="42"/>
        <v/>
      </c>
    </row>
    <row r="441" spans="1:26" x14ac:dyDescent="0.4">
      <c r="A441" s="140"/>
      <c r="B441" s="158" t="str">
        <f>IFERROR(VLOOKUP(A441,'1. Applicant Roster'!A:C,2,FALSE)&amp;", "&amp;LEFT(VLOOKUP(A441,'1. Applicant Roster'!A:C,3,FALSE),1)&amp;".","Enter valid WISEid")</f>
        <v>Enter valid WISEid</v>
      </c>
      <c r="C441" s="142"/>
      <c r="D441" s="143"/>
      <c r="E441" s="138" t="str">
        <f>IF(C441="Program",IFERROR(INDEX('3. Programs'!B:B,MATCH(D441,'3. Programs'!A:A,0)),"Enter valid program ID"),"")</f>
        <v/>
      </c>
      <c r="F441" s="289" t="str">
        <f>IF(C441="Program",IFERROR(INDEX('3. Programs'!L:L,MATCH(D441,'3. Programs'!A:A,0)),""),"")</f>
        <v/>
      </c>
      <c r="G441" s="97"/>
      <c r="H441" s="82"/>
      <c r="I441" s="291" t="str">
        <f>IFERROR(IF(C441="Program",(IF(OR(F441="Days",F441="Caseload"),1,G441)*H441)/(IF(OR(F441="Days",F441="Caseload"),1,INDEX('3. Programs'!N:N,MATCH(D441,'3. Programs'!A:A,0)))*INDEX('3. Programs'!O:O,MATCH(D441,'3. Programs'!A:A,0))),""),0)</f>
        <v/>
      </c>
      <c r="J441" s="20" t="str">
        <f>IFERROR(IF($C441="Program",ROUNDDOWN(SUMIF('3. Programs'!$A:$A,$D441,'3. Programs'!Q:Q),2)*IFERROR(INDEX('3. Programs'!$O:$O,MATCH($D441,'3. Programs'!$A:$A,0)),0)*$I441,""),0)</f>
        <v/>
      </c>
      <c r="K441" s="15" t="str">
        <f>IFERROR(IF($C441="Program",ROUNDDOWN(SUMIF('3. Programs'!$A:$A,$D441,'3. Programs'!R:R),2)*IFERROR(INDEX('3. Programs'!$O:$O,MATCH($D441,'3. Programs'!$A:$A,0)),0)*$I441,""),0)</f>
        <v/>
      </c>
      <c r="L441" s="15" t="str">
        <f>IFERROR(IF($C441="Program",ROUNDDOWN(SUMIF('3. Programs'!$A:$A,$D441,'3. Programs'!S:S),2)*IFERROR(INDEX('3. Programs'!$O:$O,MATCH($D441,'3. Programs'!$A:$A,0)),0)*$I441,""),0)</f>
        <v/>
      </c>
      <c r="M441" s="17" t="str">
        <f t="shared" si="44"/>
        <v/>
      </c>
      <c r="N441" s="122"/>
      <c r="O441" s="123"/>
      <c r="P441" s="169"/>
      <c r="Q441" s="245"/>
      <c r="R441" s="124"/>
      <c r="S441" s="125"/>
      <c r="T441" s="125"/>
      <c r="U441" s="126"/>
      <c r="V441" s="19" t="str">
        <f t="shared" si="43"/>
        <v/>
      </c>
      <c r="W441" s="15" t="str">
        <f t="shared" si="39"/>
        <v/>
      </c>
      <c r="X441" s="16" t="str">
        <f t="shared" si="40"/>
        <v/>
      </c>
      <c r="Y441" s="16" t="str">
        <f t="shared" si="41"/>
        <v/>
      </c>
      <c r="Z441" s="16" t="str">
        <f t="shared" si="42"/>
        <v/>
      </c>
    </row>
    <row r="442" spans="1:26" x14ac:dyDescent="0.4">
      <c r="A442" s="140"/>
      <c r="B442" s="158" t="str">
        <f>IFERROR(VLOOKUP(A442,'1. Applicant Roster'!A:C,2,FALSE)&amp;", "&amp;LEFT(VLOOKUP(A442,'1. Applicant Roster'!A:C,3,FALSE),1)&amp;".","Enter valid WISEid")</f>
        <v>Enter valid WISEid</v>
      </c>
      <c r="C442" s="142"/>
      <c r="D442" s="143"/>
      <c r="E442" s="138" t="str">
        <f>IF(C442="Program",IFERROR(INDEX('3. Programs'!B:B,MATCH(D442,'3. Programs'!A:A,0)),"Enter valid program ID"),"")</f>
        <v/>
      </c>
      <c r="F442" s="289" t="str">
        <f>IF(C442="Program",IFERROR(INDEX('3. Programs'!L:L,MATCH(D442,'3. Programs'!A:A,0)),""),"")</f>
        <v/>
      </c>
      <c r="G442" s="97"/>
      <c r="H442" s="82"/>
      <c r="I442" s="291" t="str">
        <f>IFERROR(IF(C442="Program",(IF(OR(F442="Days",F442="Caseload"),1,G442)*H442)/(IF(OR(F442="Days",F442="Caseload"),1,INDEX('3. Programs'!N:N,MATCH(D442,'3. Programs'!A:A,0)))*INDEX('3. Programs'!O:O,MATCH(D442,'3. Programs'!A:A,0))),""),0)</f>
        <v/>
      </c>
      <c r="J442" s="20" t="str">
        <f>IFERROR(IF($C442="Program",ROUNDDOWN(SUMIF('3. Programs'!$A:$A,$D442,'3. Programs'!Q:Q),2)*IFERROR(INDEX('3. Programs'!$O:$O,MATCH($D442,'3. Programs'!$A:$A,0)),0)*$I442,""),0)</f>
        <v/>
      </c>
      <c r="K442" s="15" t="str">
        <f>IFERROR(IF($C442="Program",ROUNDDOWN(SUMIF('3. Programs'!$A:$A,$D442,'3. Programs'!R:R),2)*IFERROR(INDEX('3. Programs'!$O:$O,MATCH($D442,'3. Programs'!$A:$A,0)),0)*$I442,""),0)</f>
        <v/>
      </c>
      <c r="L442" s="15" t="str">
        <f>IFERROR(IF($C442="Program",ROUNDDOWN(SUMIF('3. Programs'!$A:$A,$D442,'3. Programs'!S:S),2)*IFERROR(INDEX('3. Programs'!$O:$O,MATCH($D442,'3. Programs'!$A:$A,0)),0)*$I442,""),0)</f>
        <v/>
      </c>
      <c r="M442" s="17" t="str">
        <f t="shared" si="44"/>
        <v/>
      </c>
      <c r="N442" s="122"/>
      <c r="O442" s="123"/>
      <c r="P442" s="169"/>
      <c r="Q442" s="245"/>
      <c r="R442" s="124"/>
      <c r="S442" s="125"/>
      <c r="T442" s="125"/>
      <c r="U442" s="126"/>
      <c r="V442" s="19" t="str">
        <f t="shared" si="43"/>
        <v/>
      </c>
      <c r="W442" s="15" t="str">
        <f t="shared" si="39"/>
        <v/>
      </c>
      <c r="X442" s="16" t="str">
        <f t="shared" si="40"/>
        <v/>
      </c>
      <c r="Y442" s="16" t="str">
        <f t="shared" si="41"/>
        <v/>
      </c>
      <c r="Z442" s="16" t="str">
        <f t="shared" si="42"/>
        <v/>
      </c>
    </row>
    <row r="443" spans="1:26" x14ac:dyDescent="0.4">
      <c r="A443" s="140"/>
      <c r="B443" s="158" t="str">
        <f>IFERROR(VLOOKUP(A443,'1. Applicant Roster'!A:C,2,FALSE)&amp;", "&amp;LEFT(VLOOKUP(A443,'1. Applicant Roster'!A:C,3,FALSE),1)&amp;".","Enter valid WISEid")</f>
        <v>Enter valid WISEid</v>
      </c>
      <c r="C443" s="142"/>
      <c r="D443" s="143"/>
      <c r="E443" s="138" t="str">
        <f>IF(C443="Program",IFERROR(INDEX('3. Programs'!B:B,MATCH(D443,'3. Programs'!A:A,0)),"Enter valid program ID"),"")</f>
        <v/>
      </c>
      <c r="F443" s="289" t="str">
        <f>IF(C443="Program",IFERROR(INDEX('3. Programs'!L:L,MATCH(D443,'3. Programs'!A:A,0)),""),"")</f>
        <v/>
      </c>
      <c r="G443" s="97"/>
      <c r="H443" s="82"/>
      <c r="I443" s="291" t="str">
        <f>IFERROR(IF(C443="Program",(IF(OR(F443="Days",F443="Caseload"),1,G443)*H443)/(IF(OR(F443="Days",F443="Caseload"),1,INDEX('3. Programs'!N:N,MATCH(D443,'3. Programs'!A:A,0)))*INDEX('3. Programs'!O:O,MATCH(D443,'3. Programs'!A:A,0))),""),0)</f>
        <v/>
      </c>
      <c r="J443" s="20" t="str">
        <f>IFERROR(IF($C443="Program",ROUNDDOWN(SUMIF('3. Programs'!$A:$A,$D443,'3. Programs'!Q:Q),2)*IFERROR(INDEX('3. Programs'!$O:$O,MATCH($D443,'3. Programs'!$A:$A,0)),0)*$I443,""),0)</f>
        <v/>
      </c>
      <c r="K443" s="15" t="str">
        <f>IFERROR(IF($C443="Program",ROUNDDOWN(SUMIF('3. Programs'!$A:$A,$D443,'3. Programs'!R:R),2)*IFERROR(INDEX('3. Programs'!$O:$O,MATCH($D443,'3. Programs'!$A:$A,0)),0)*$I443,""),0)</f>
        <v/>
      </c>
      <c r="L443" s="15" t="str">
        <f>IFERROR(IF($C443="Program",ROUNDDOWN(SUMIF('3. Programs'!$A:$A,$D443,'3. Programs'!S:S),2)*IFERROR(INDEX('3. Programs'!$O:$O,MATCH($D443,'3. Programs'!$A:$A,0)),0)*$I443,""),0)</f>
        <v/>
      </c>
      <c r="M443" s="17" t="str">
        <f t="shared" si="44"/>
        <v/>
      </c>
      <c r="N443" s="122"/>
      <c r="O443" s="123"/>
      <c r="P443" s="169"/>
      <c r="Q443" s="245"/>
      <c r="R443" s="124"/>
      <c r="S443" s="125"/>
      <c r="T443" s="125"/>
      <c r="U443" s="126"/>
      <c r="V443" s="19" t="str">
        <f t="shared" si="43"/>
        <v/>
      </c>
      <c r="W443" s="15" t="str">
        <f t="shared" si="39"/>
        <v/>
      </c>
      <c r="X443" s="16" t="str">
        <f t="shared" si="40"/>
        <v/>
      </c>
      <c r="Y443" s="16" t="str">
        <f t="shared" si="41"/>
        <v/>
      </c>
      <c r="Z443" s="16" t="str">
        <f t="shared" si="42"/>
        <v/>
      </c>
    </row>
    <row r="444" spans="1:26" x14ac:dyDescent="0.4">
      <c r="A444" s="140"/>
      <c r="B444" s="158" t="str">
        <f>IFERROR(VLOOKUP(A444,'1. Applicant Roster'!A:C,2,FALSE)&amp;", "&amp;LEFT(VLOOKUP(A444,'1. Applicant Roster'!A:C,3,FALSE),1)&amp;".","Enter valid WISEid")</f>
        <v>Enter valid WISEid</v>
      </c>
      <c r="C444" s="142"/>
      <c r="D444" s="143"/>
      <c r="E444" s="138" t="str">
        <f>IF(C444="Program",IFERROR(INDEX('3. Programs'!B:B,MATCH(D444,'3. Programs'!A:A,0)),"Enter valid program ID"),"")</f>
        <v/>
      </c>
      <c r="F444" s="289" t="str">
        <f>IF(C444="Program",IFERROR(INDEX('3. Programs'!L:L,MATCH(D444,'3. Programs'!A:A,0)),""),"")</f>
        <v/>
      </c>
      <c r="G444" s="97"/>
      <c r="H444" s="82"/>
      <c r="I444" s="291" t="str">
        <f>IFERROR(IF(C444="Program",(IF(OR(F444="Days",F444="Caseload"),1,G444)*H444)/(IF(OR(F444="Days",F444="Caseload"),1,INDEX('3. Programs'!N:N,MATCH(D444,'3. Programs'!A:A,0)))*INDEX('3. Programs'!O:O,MATCH(D444,'3. Programs'!A:A,0))),""),0)</f>
        <v/>
      </c>
      <c r="J444" s="20" t="str">
        <f>IFERROR(IF($C444="Program",ROUNDDOWN(SUMIF('3. Programs'!$A:$A,$D444,'3. Programs'!Q:Q),2)*IFERROR(INDEX('3. Programs'!$O:$O,MATCH($D444,'3. Programs'!$A:$A,0)),0)*$I444,""),0)</f>
        <v/>
      </c>
      <c r="K444" s="15" t="str">
        <f>IFERROR(IF($C444="Program",ROUNDDOWN(SUMIF('3. Programs'!$A:$A,$D444,'3. Programs'!R:R),2)*IFERROR(INDEX('3. Programs'!$O:$O,MATCH($D444,'3. Programs'!$A:$A,0)),0)*$I444,""),0)</f>
        <v/>
      </c>
      <c r="L444" s="15" t="str">
        <f>IFERROR(IF($C444="Program",ROUNDDOWN(SUMIF('3. Programs'!$A:$A,$D444,'3. Programs'!S:S),2)*IFERROR(INDEX('3. Programs'!$O:$O,MATCH($D444,'3. Programs'!$A:$A,0)),0)*$I444,""),0)</f>
        <v/>
      </c>
      <c r="M444" s="17" t="str">
        <f t="shared" si="44"/>
        <v/>
      </c>
      <c r="N444" s="122"/>
      <c r="O444" s="123"/>
      <c r="P444" s="169"/>
      <c r="Q444" s="245"/>
      <c r="R444" s="124"/>
      <c r="S444" s="125"/>
      <c r="T444" s="125"/>
      <c r="U444" s="126"/>
      <c r="V444" s="19" t="str">
        <f t="shared" si="43"/>
        <v/>
      </c>
      <c r="W444" s="15" t="str">
        <f t="shared" si="39"/>
        <v/>
      </c>
      <c r="X444" s="16" t="str">
        <f t="shared" si="40"/>
        <v/>
      </c>
      <c r="Y444" s="16" t="str">
        <f t="shared" si="41"/>
        <v/>
      </c>
      <c r="Z444" s="16" t="str">
        <f t="shared" si="42"/>
        <v/>
      </c>
    </row>
    <row r="445" spans="1:26" x14ac:dyDescent="0.4">
      <c r="A445" s="140"/>
      <c r="B445" s="158" t="str">
        <f>IFERROR(VLOOKUP(A445,'1. Applicant Roster'!A:C,2,FALSE)&amp;", "&amp;LEFT(VLOOKUP(A445,'1. Applicant Roster'!A:C,3,FALSE),1)&amp;".","Enter valid WISEid")</f>
        <v>Enter valid WISEid</v>
      </c>
      <c r="C445" s="142"/>
      <c r="D445" s="143"/>
      <c r="E445" s="138" t="str">
        <f>IF(C445="Program",IFERROR(INDEX('3. Programs'!B:B,MATCH(D445,'3. Programs'!A:A,0)),"Enter valid program ID"),"")</f>
        <v/>
      </c>
      <c r="F445" s="289" t="str">
        <f>IF(C445="Program",IFERROR(INDEX('3. Programs'!L:L,MATCH(D445,'3. Programs'!A:A,0)),""),"")</f>
        <v/>
      </c>
      <c r="G445" s="97"/>
      <c r="H445" s="82"/>
      <c r="I445" s="291" t="str">
        <f>IFERROR(IF(C445="Program",(IF(OR(F445="Days",F445="Caseload"),1,G445)*H445)/(IF(OR(F445="Days",F445="Caseload"),1,INDEX('3. Programs'!N:N,MATCH(D445,'3. Programs'!A:A,0)))*INDEX('3. Programs'!O:O,MATCH(D445,'3. Programs'!A:A,0))),""),0)</f>
        <v/>
      </c>
      <c r="J445" s="20" t="str">
        <f>IFERROR(IF($C445="Program",ROUNDDOWN(SUMIF('3. Programs'!$A:$A,$D445,'3. Programs'!Q:Q),2)*IFERROR(INDEX('3. Programs'!$O:$O,MATCH($D445,'3. Programs'!$A:$A,0)),0)*$I445,""),0)</f>
        <v/>
      </c>
      <c r="K445" s="15" t="str">
        <f>IFERROR(IF($C445="Program",ROUNDDOWN(SUMIF('3. Programs'!$A:$A,$D445,'3. Programs'!R:R),2)*IFERROR(INDEX('3. Programs'!$O:$O,MATCH($D445,'3. Programs'!$A:$A,0)),0)*$I445,""),0)</f>
        <v/>
      </c>
      <c r="L445" s="15" t="str">
        <f>IFERROR(IF($C445="Program",ROUNDDOWN(SUMIF('3. Programs'!$A:$A,$D445,'3. Programs'!S:S),2)*IFERROR(INDEX('3. Programs'!$O:$O,MATCH($D445,'3. Programs'!$A:$A,0)),0)*$I445,""),0)</f>
        <v/>
      </c>
      <c r="M445" s="17" t="str">
        <f t="shared" si="44"/>
        <v/>
      </c>
      <c r="N445" s="122"/>
      <c r="O445" s="123"/>
      <c r="P445" s="169"/>
      <c r="Q445" s="245"/>
      <c r="R445" s="124"/>
      <c r="S445" s="125"/>
      <c r="T445" s="125"/>
      <c r="U445" s="126"/>
      <c r="V445" s="19" t="str">
        <f t="shared" si="43"/>
        <v/>
      </c>
      <c r="W445" s="15" t="str">
        <f t="shared" si="39"/>
        <v/>
      </c>
      <c r="X445" s="16" t="str">
        <f t="shared" si="40"/>
        <v/>
      </c>
      <c r="Y445" s="16" t="str">
        <f t="shared" si="41"/>
        <v/>
      </c>
      <c r="Z445" s="16" t="str">
        <f t="shared" si="42"/>
        <v/>
      </c>
    </row>
    <row r="446" spans="1:26" x14ac:dyDescent="0.4">
      <c r="A446" s="140"/>
      <c r="B446" s="158" t="str">
        <f>IFERROR(VLOOKUP(A446,'1. Applicant Roster'!A:C,2,FALSE)&amp;", "&amp;LEFT(VLOOKUP(A446,'1. Applicant Roster'!A:C,3,FALSE),1)&amp;".","Enter valid WISEid")</f>
        <v>Enter valid WISEid</v>
      </c>
      <c r="C446" s="142"/>
      <c r="D446" s="143"/>
      <c r="E446" s="138" t="str">
        <f>IF(C446="Program",IFERROR(INDEX('3. Programs'!B:B,MATCH(D446,'3. Programs'!A:A,0)),"Enter valid program ID"),"")</f>
        <v/>
      </c>
      <c r="F446" s="289" t="str">
        <f>IF(C446="Program",IFERROR(INDEX('3. Programs'!L:L,MATCH(D446,'3. Programs'!A:A,0)),""),"")</f>
        <v/>
      </c>
      <c r="G446" s="97"/>
      <c r="H446" s="82"/>
      <c r="I446" s="291" t="str">
        <f>IFERROR(IF(C446="Program",(IF(OR(F446="Days",F446="Caseload"),1,G446)*H446)/(IF(OR(F446="Days",F446="Caseload"),1,INDEX('3. Programs'!N:N,MATCH(D446,'3. Programs'!A:A,0)))*INDEX('3. Programs'!O:O,MATCH(D446,'3. Programs'!A:A,0))),""),0)</f>
        <v/>
      </c>
      <c r="J446" s="20" t="str">
        <f>IFERROR(IF($C446="Program",ROUNDDOWN(SUMIF('3. Programs'!$A:$A,$D446,'3. Programs'!Q:Q),2)*IFERROR(INDEX('3. Programs'!$O:$O,MATCH($D446,'3. Programs'!$A:$A,0)),0)*$I446,""),0)</f>
        <v/>
      </c>
      <c r="K446" s="15" t="str">
        <f>IFERROR(IF($C446="Program",ROUNDDOWN(SUMIF('3. Programs'!$A:$A,$D446,'3. Programs'!R:R),2)*IFERROR(INDEX('3. Programs'!$O:$O,MATCH($D446,'3. Programs'!$A:$A,0)),0)*$I446,""),0)</f>
        <v/>
      </c>
      <c r="L446" s="15" t="str">
        <f>IFERROR(IF($C446="Program",ROUNDDOWN(SUMIF('3. Programs'!$A:$A,$D446,'3. Programs'!S:S),2)*IFERROR(INDEX('3. Programs'!$O:$O,MATCH($D446,'3. Programs'!$A:$A,0)),0)*$I446,""),0)</f>
        <v/>
      </c>
      <c r="M446" s="17" t="str">
        <f t="shared" si="44"/>
        <v/>
      </c>
      <c r="N446" s="122"/>
      <c r="O446" s="123"/>
      <c r="P446" s="169"/>
      <c r="Q446" s="245"/>
      <c r="R446" s="124"/>
      <c r="S446" s="125"/>
      <c r="T446" s="125"/>
      <c r="U446" s="126"/>
      <c r="V446" s="19" t="str">
        <f t="shared" si="43"/>
        <v/>
      </c>
      <c r="W446" s="15" t="str">
        <f t="shared" si="39"/>
        <v/>
      </c>
      <c r="X446" s="16" t="str">
        <f t="shared" si="40"/>
        <v/>
      </c>
      <c r="Y446" s="16" t="str">
        <f t="shared" si="41"/>
        <v/>
      </c>
      <c r="Z446" s="16" t="str">
        <f t="shared" si="42"/>
        <v/>
      </c>
    </row>
    <row r="447" spans="1:26" x14ac:dyDescent="0.4">
      <c r="A447" s="140"/>
      <c r="B447" s="158" t="str">
        <f>IFERROR(VLOOKUP(A447,'1. Applicant Roster'!A:C,2,FALSE)&amp;", "&amp;LEFT(VLOOKUP(A447,'1. Applicant Roster'!A:C,3,FALSE),1)&amp;".","Enter valid WISEid")</f>
        <v>Enter valid WISEid</v>
      </c>
      <c r="C447" s="142"/>
      <c r="D447" s="143"/>
      <c r="E447" s="138" t="str">
        <f>IF(C447="Program",IFERROR(INDEX('3. Programs'!B:B,MATCH(D447,'3. Programs'!A:A,0)),"Enter valid program ID"),"")</f>
        <v/>
      </c>
      <c r="F447" s="289" t="str">
        <f>IF(C447="Program",IFERROR(INDEX('3. Programs'!L:L,MATCH(D447,'3. Programs'!A:A,0)),""),"")</f>
        <v/>
      </c>
      <c r="G447" s="97"/>
      <c r="H447" s="82"/>
      <c r="I447" s="291" t="str">
        <f>IFERROR(IF(C447="Program",(IF(OR(F447="Days",F447="Caseload"),1,G447)*H447)/(IF(OR(F447="Days",F447="Caseload"),1,INDEX('3. Programs'!N:N,MATCH(D447,'3. Programs'!A:A,0)))*INDEX('3. Programs'!O:O,MATCH(D447,'3. Programs'!A:A,0))),""),0)</f>
        <v/>
      </c>
      <c r="J447" s="20" t="str">
        <f>IFERROR(IF($C447="Program",ROUNDDOWN(SUMIF('3. Programs'!$A:$A,$D447,'3. Programs'!Q:Q),2)*IFERROR(INDEX('3. Programs'!$O:$O,MATCH($D447,'3. Programs'!$A:$A,0)),0)*$I447,""),0)</f>
        <v/>
      </c>
      <c r="K447" s="15" t="str">
        <f>IFERROR(IF($C447="Program",ROUNDDOWN(SUMIF('3. Programs'!$A:$A,$D447,'3. Programs'!R:R),2)*IFERROR(INDEX('3. Programs'!$O:$O,MATCH($D447,'3. Programs'!$A:$A,0)),0)*$I447,""),0)</f>
        <v/>
      </c>
      <c r="L447" s="15" t="str">
        <f>IFERROR(IF($C447="Program",ROUNDDOWN(SUMIF('3. Programs'!$A:$A,$D447,'3. Programs'!S:S),2)*IFERROR(INDEX('3. Programs'!$O:$O,MATCH($D447,'3. Programs'!$A:$A,0)),0)*$I447,""),0)</f>
        <v/>
      </c>
      <c r="M447" s="17" t="str">
        <f t="shared" si="44"/>
        <v/>
      </c>
      <c r="N447" s="122"/>
      <c r="O447" s="123"/>
      <c r="P447" s="169"/>
      <c r="Q447" s="245"/>
      <c r="R447" s="124"/>
      <c r="S447" s="125"/>
      <c r="T447" s="125"/>
      <c r="U447" s="126"/>
      <c r="V447" s="19" t="str">
        <f t="shared" si="43"/>
        <v/>
      </c>
      <c r="W447" s="15" t="str">
        <f t="shared" si="39"/>
        <v/>
      </c>
      <c r="X447" s="16" t="str">
        <f t="shared" si="40"/>
        <v/>
      </c>
      <c r="Y447" s="16" t="str">
        <f t="shared" si="41"/>
        <v/>
      </c>
      <c r="Z447" s="16" t="str">
        <f t="shared" si="42"/>
        <v/>
      </c>
    </row>
    <row r="448" spans="1:26" x14ac:dyDescent="0.4">
      <c r="A448" s="140"/>
      <c r="B448" s="158" t="str">
        <f>IFERROR(VLOOKUP(A448,'1. Applicant Roster'!A:C,2,FALSE)&amp;", "&amp;LEFT(VLOOKUP(A448,'1. Applicant Roster'!A:C,3,FALSE),1)&amp;".","Enter valid WISEid")</f>
        <v>Enter valid WISEid</v>
      </c>
      <c r="C448" s="142"/>
      <c r="D448" s="143"/>
      <c r="E448" s="138" t="str">
        <f>IF(C448="Program",IFERROR(INDEX('3. Programs'!B:B,MATCH(D448,'3. Programs'!A:A,0)),"Enter valid program ID"),"")</f>
        <v/>
      </c>
      <c r="F448" s="289" t="str">
        <f>IF(C448="Program",IFERROR(INDEX('3. Programs'!L:L,MATCH(D448,'3. Programs'!A:A,0)),""),"")</f>
        <v/>
      </c>
      <c r="G448" s="97"/>
      <c r="H448" s="82"/>
      <c r="I448" s="291" t="str">
        <f>IFERROR(IF(C448="Program",(IF(OR(F448="Days",F448="Caseload"),1,G448)*H448)/(IF(OR(F448="Days",F448="Caseload"),1,INDEX('3. Programs'!N:N,MATCH(D448,'3. Programs'!A:A,0)))*INDEX('3. Programs'!O:O,MATCH(D448,'3. Programs'!A:A,0))),""),0)</f>
        <v/>
      </c>
      <c r="J448" s="20" t="str">
        <f>IFERROR(IF($C448="Program",ROUNDDOWN(SUMIF('3. Programs'!$A:$A,$D448,'3. Programs'!Q:Q),2)*IFERROR(INDEX('3. Programs'!$O:$O,MATCH($D448,'3. Programs'!$A:$A,0)),0)*$I448,""),0)</f>
        <v/>
      </c>
      <c r="K448" s="15" t="str">
        <f>IFERROR(IF($C448="Program",ROUNDDOWN(SUMIF('3. Programs'!$A:$A,$D448,'3. Programs'!R:R),2)*IFERROR(INDEX('3. Programs'!$O:$O,MATCH($D448,'3. Programs'!$A:$A,0)),0)*$I448,""),0)</f>
        <v/>
      </c>
      <c r="L448" s="15" t="str">
        <f>IFERROR(IF($C448="Program",ROUNDDOWN(SUMIF('3. Programs'!$A:$A,$D448,'3. Programs'!S:S),2)*IFERROR(INDEX('3. Programs'!$O:$O,MATCH($D448,'3. Programs'!$A:$A,0)),0)*$I448,""),0)</f>
        <v/>
      </c>
      <c r="M448" s="17" t="str">
        <f t="shared" si="44"/>
        <v/>
      </c>
      <c r="N448" s="122"/>
      <c r="O448" s="123"/>
      <c r="P448" s="169"/>
      <c r="Q448" s="245"/>
      <c r="R448" s="124"/>
      <c r="S448" s="125"/>
      <c r="T448" s="125"/>
      <c r="U448" s="126"/>
      <c r="V448" s="19" t="str">
        <f t="shared" si="43"/>
        <v/>
      </c>
      <c r="W448" s="15" t="str">
        <f t="shared" si="39"/>
        <v/>
      </c>
      <c r="X448" s="16" t="str">
        <f t="shared" si="40"/>
        <v/>
      </c>
      <c r="Y448" s="16" t="str">
        <f t="shared" si="41"/>
        <v/>
      </c>
      <c r="Z448" s="16" t="str">
        <f t="shared" si="42"/>
        <v/>
      </c>
    </row>
    <row r="449" spans="1:26" x14ac:dyDescent="0.4">
      <c r="A449" s="140"/>
      <c r="B449" s="158" t="str">
        <f>IFERROR(VLOOKUP(A449,'1. Applicant Roster'!A:C,2,FALSE)&amp;", "&amp;LEFT(VLOOKUP(A449,'1. Applicant Roster'!A:C,3,FALSE),1)&amp;".","Enter valid WISEid")</f>
        <v>Enter valid WISEid</v>
      </c>
      <c r="C449" s="142"/>
      <c r="D449" s="143"/>
      <c r="E449" s="138" t="str">
        <f>IF(C449="Program",IFERROR(INDEX('3. Programs'!B:B,MATCH(D449,'3. Programs'!A:A,0)),"Enter valid program ID"),"")</f>
        <v/>
      </c>
      <c r="F449" s="289" t="str">
        <f>IF(C449="Program",IFERROR(INDEX('3. Programs'!L:L,MATCH(D449,'3. Programs'!A:A,0)),""),"")</f>
        <v/>
      </c>
      <c r="G449" s="97"/>
      <c r="H449" s="82"/>
      <c r="I449" s="291" t="str">
        <f>IFERROR(IF(C449="Program",(IF(OR(F449="Days",F449="Caseload"),1,G449)*H449)/(IF(OR(F449="Days",F449="Caseload"),1,INDEX('3. Programs'!N:N,MATCH(D449,'3. Programs'!A:A,0)))*INDEX('3. Programs'!O:O,MATCH(D449,'3. Programs'!A:A,0))),""),0)</f>
        <v/>
      </c>
      <c r="J449" s="20" t="str">
        <f>IFERROR(IF($C449="Program",ROUNDDOWN(SUMIF('3. Programs'!$A:$A,$D449,'3. Programs'!Q:Q),2)*IFERROR(INDEX('3. Programs'!$O:$O,MATCH($D449,'3. Programs'!$A:$A,0)),0)*$I449,""),0)</f>
        <v/>
      </c>
      <c r="K449" s="15" t="str">
        <f>IFERROR(IF($C449="Program",ROUNDDOWN(SUMIF('3. Programs'!$A:$A,$D449,'3. Programs'!R:R),2)*IFERROR(INDEX('3. Programs'!$O:$O,MATCH($D449,'3. Programs'!$A:$A,0)),0)*$I449,""),0)</f>
        <v/>
      </c>
      <c r="L449" s="15" t="str">
        <f>IFERROR(IF($C449="Program",ROUNDDOWN(SUMIF('3. Programs'!$A:$A,$D449,'3. Programs'!S:S),2)*IFERROR(INDEX('3. Programs'!$O:$O,MATCH($D449,'3. Programs'!$A:$A,0)),0)*$I449,""),0)</f>
        <v/>
      </c>
      <c r="M449" s="17" t="str">
        <f t="shared" si="44"/>
        <v/>
      </c>
      <c r="N449" s="122"/>
      <c r="O449" s="123"/>
      <c r="P449" s="169"/>
      <c r="Q449" s="245"/>
      <c r="R449" s="124"/>
      <c r="S449" s="125"/>
      <c r="T449" s="125"/>
      <c r="U449" s="126"/>
      <c r="V449" s="19" t="str">
        <f t="shared" si="43"/>
        <v/>
      </c>
      <c r="W449" s="15" t="str">
        <f t="shared" si="39"/>
        <v/>
      </c>
      <c r="X449" s="16" t="str">
        <f t="shared" si="40"/>
        <v/>
      </c>
      <c r="Y449" s="16" t="str">
        <f t="shared" si="41"/>
        <v/>
      </c>
      <c r="Z449" s="16" t="str">
        <f t="shared" si="42"/>
        <v/>
      </c>
    </row>
    <row r="450" spans="1:26" x14ac:dyDescent="0.4">
      <c r="A450" s="140"/>
      <c r="B450" s="158" t="str">
        <f>IFERROR(VLOOKUP(A450,'1. Applicant Roster'!A:C,2,FALSE)&amp;", "&amp;LEFT(VLOOKUP(A450,'1. Applicant Roster'!A:C,3,FALSE),1)&amp;".","Enter valid WISEid")</f>
        <v>Enter valid WISEid</v>
      </c>
      <c r="C450" s="142"/>
      <c r="D450" s="143"/>
      <c r="E450" s="138" t="str">
        <f>IF(C450="Program",IFERROR(INDEX('3. Programs'!B:B,MATCH(D450,'3. Programs'!A:A,0)),"Enter valid program ID"),"")</f>
        <v/>
      </c>
      <c r="F450" s="289" t="str">
        <f>IF(C450="Program",IFERROR(INDEX('3. Programs'!L:L,MATCH(D450,'3. Programs'!A:A,0)),""),"")</f>
        <v/>
      </c>
      <c r="G450" s="97"/>
      <c r="H450" s="82"/>
      <c r="I450" s="291" t="str">
        <f>IFERROR(IF(C450="Program",(IF(OR(F450="Days",F450="Caseload"),1,G450)*H450)/(IF(OR(F450="Days",F450="Caseload"),1,INDEX('3. Programs'!N:N,MATCH(D450,'3. Programs'!A:A,0)))*INDEX('3. Programs'!O:O,MATCH(D450,'3. Programs'!A:A,0))),""),0)</f>
        <v/>
      </c>
      <c r="J450" s="20" t="str">
        <f>IFERROR(IF($C450="Program",ROUNDDOWN(SUMIF('3. Programs'!$A:$A,$D450,'3. Programs'!Q:Q),2)*IFERROR(INDEX('3. Programs'!$O:$O,MATCH($D450,'3. Programs'!$A:$A,0)),0)*$I450,""),0)</f>
        <v/>
      </c>
      <c r="K450" s="15" t="str">
        <f>IFERROR(IF($C450="Program",ROUNDDOWN(SUMIF('3. Programs'!$A:$A,$D450,'3. Programs'!R:R),2)*IFERROR(INDEX('3. Programs'!$O:$O,MATCH($D450,'3. Programs'!$A:$A,0)),0)*$I450,""),0)</f>
        <v/>
      </c>
      <c r="L450" s="15" t="str">
        <f>IFERROR(IF($C450="Program",ROUNDDOWN(SUMIF('3. Programs'!$A:$A,$D450,'3. Programs'!S:S),2)*IFERROR(INDEX('3. Programs'!$O:$O,MATCH($D450,'3. Programs'!$A:$A,0)),0)*$I450,""),0)</f>
        <v/>
      </c>
      <c r="M450" s="17" t="str">
        <f t="shared" si="44"/>
        <v/>
      </c>
      <c r="N450" s="122"/>
      <c r="O450" s="123"/>
      <c r="P450" s="169"/>
      <c r="Q450" s="245"/>
      <c r="R450" s="124"/>
      <c r="S450" s="125"/>
      <c r="T450" s="125"/>
      <c r="U450" s="126"/>
      <c r="V450" s="19" t="str">
        <f t="shared" si="43"/>
        <v/>
      </c>
      <c r="W450" s="15" t="str">
        <f t="shared" si="39"/>
        <v/>
      </c>
      <c r="X450" s="16" t="str">
        <f t="shared" si="40"/>
        <v/>
      </c>
      <c r="Y450" s="16" t="str">
        <f t="shared" si="41"/>
        <v/>
      </c>
      <c r="Z450" s="16" t="str">
        <f t="shared" si="42"/>
        <v/>
      </c>
    </row>
    <row r="451" spans="1:26" x14ac:dyDescent="0.4">
      <c r="A451" s="140"/>
      <c r="B451" s="158" t="str">
        <f>IFERROR(VLOOKUP(A451,'1. Applicant Roster'!A:C,2,FALSE)&amp;", "&amp;LEFT(VLOOKUP(A451,'1. Applicant Roster'!A:C,3,FALSE),1)&amp;".","Enter valid WISEid")</f>
        <v>Enter valid WISEid</v>
      </c>
      <c r="C451" s="142"/>
      <c r="D451" s="143"/>
      <c r="E451" s="138" t="str">
        <f>IF(C451="Program",IFERROR(INDEX('3. Programs'!B:B,MATCH(D451,'3. Programs'!A:A,0)),"Enter valid program ID"),"")</f>
        <v/>
      </c>
      <c r="F451" s="289" t="str">
        <f>IF(C451="Program",IFERROR(INDEX('3. Programs'!L:L,MATCH(D451,'3. Programs'!A:A,0)),""),"")</f>
        <v/>
      </c>
      <c r="G451" s="97"/>
      <c r="H451" s="82"/>
      <c r="I451" s="291" t="str">
        <f>IFERROR(IF(C451="Program",(IF(OR(F451="Days",F451="Caseload"),1,G451)*H451)/(IF(OR(F451="Days",F451="Caseload"),1,INDEX('3. Programs'!N:N,MATCH(D451,'3. Programs'!A:A,0)))*INDEX('3. Programs'!O:O,MATCH(D451,'3. Programs'!A:A,0))),""),0)</f>
        <v/>
      </c>
      <c r="J451" s="20" t="str">
        <f>IFERROR(IF($C451="Program",ROUNDDOWN(SUMIF('3. Programs'!$A:$A,$D451,'3. Programs'!Q:Q),2)*IFERROR(INDEX('3. Programs'!$O:$O,MATCH($D451,'3. Programs'!$A:$A,0)),0)*$I451,""),0)</f>
        <v/>
      </c>
      <c r="K451" s="15" t="str">
        <f>IFERROR(IF($C451="Program",ROUNDDOWN(SUMIF('3. Programs'!$A:$A,$D451,'3. Programs'!R:R),2)*IFERROR(INDEX('3. Programs'!$O:$O,MATCH($D451,'3. Programs'!$A:$A,0)),0)*$I451,""),0)</f>
        <v/>
      </c>
      <c r="L451" s="15" t="str">
        <f>IFERROR(IF($C451="Program",ROUNDDOWN(SUMIF('3. Programs'!$A:$A,$D451,'3. Programs'!S:S),2)*IFERROR(INDEX('3. Programs'!$O:$O,MATCH($D451,'3. Programs'!$A:$A,0)),0)*$I451,""),0)</f>
        <v/>
      </c>
      <c r="M451" s="17" t="str">
        <f t="shared" si="44"/>
        <v/>
      </c>
      <c r="N451" s="122"/>
      <c r="O451" s="123"/>
      <c r="P451" s="169"/>
      <c r="Q451" s="245"/>
      <c r="R451" s="124"/>
      <c r="S451" s="125"/>
      <c r="T451" s="125"/>
      <c r="U451" s="126"/>
      <c r="V451" s="19" t="str">
        <f t="shared" si="43"/>
        <v/>
      </c>
      <c r="W451" s="15" t="str">
        <f t="shared" si="39"/>
        <v/>
      </c>
      <c r="X451" s="16" t="str">
        <f t="shared" si="40"/>
        <v/>
      </c>
      <c r="Y451" s="16" t="str">
        <f t="shared" si="41"/>
        <v/>
      </c>
      <c r="Z451" s="16" t="str">
        <f t="shared" si="42"/>
        <v/>
      </c>
    </row>
    <row r="452" spans="1:26" x14ac:dyDescent="0.4">
      <c r="A452" s="140"/>
      <c r="B452" s="158" t="str">
        <f>IFERROR(VLOOKUP(A452,'1. Applicant Roster'!A:C,2,FALSE)&amp;", "&amp;LEFT(VLOOKUP(A452,'1. Applicant Roster'!A:C,3,FALSE),1)&amp;".","Enter valid WISEid")</f>
        <v>Enter valid WISEid</v>
      </c>
      <c r="C452" s="142"/>
      <c r="D452" s="143"/>
      <c r="E452" s="138" t="str">
        <f>IF(C452="Program",IFERROR(INDEX('3. Programs'!B:B,MATCH(D452,'3. Programs'!A:A,0)),"Enter valid program ID"),"")</f>
        <v/>
      </c>
      <c r="F452" s="289" t="str">
        <f>IF(C452="Program",IFERROR(INDEX('3. Programs'!L:L,MATCH(D452,'3. Programs'!A:A,0)),""),"")</f>
        <v/>
      </c>
      <c r="G452" s="97"/>
      <c r="H452" s="82"/>
      <c r="I452" s="291" t="str">
        <f>IFERROR(IF(C452="Program",(IF(OR(F452="Days",F452="Caseload"),1,G452)*H452)/(IF(OR(F452="Days",F452="Caseload"),1,INDEX('3. Programs'!N:N,MATCH(D452,'3. Programs'!A:A,0)))*INDEX('3. Programs'!O:O,MATCH(D452,'3. Programs'!A:A,0))),""),0)</f>
        <v/>
      </c>
      <c r="J452" s="20" t="str">
        <f>IFERROR(IF($C452="Program",ROUNDDOWN(SUMIF('3. Programs'!$A:$A,$D452,'3. Programs'!Q:Q),2)*IFERROR(INDEX('3. Programs'!$O:$O,MATCH($D452,'3. Programs'!$A:$A,0)),0)*$I452,""),0)</f>
        <v/>
      </c>
      <c r="K452" s="15" t="str">
        <f>IFERROR(IF($C452="Program",ROUNDDOWN(SUMIF('3. Programs'!$A:$A,$D452,'3. Programs'!R:R),2)*IFERROR(INDEX('3. Programs'!$O:$O,MATCH($D452,'3. Programs'!$A:$A,0)),0)*$I452,""),0)</f>
        <v/>
      </c>
      <c r="L452" s="15" t="str">
        <f>IFERROR(IF($C452="Program",ROUNDDOWN(SUMIF('3. Programs'!$A:$A,$D452,'3. Programs'!S:S),2)*IFERROR(INDEX('3. Programs'!$O:$O,MATCH($D452,'3. Programs'!$A:$A,0)),0)*$I452,""),0)</f>
        <v/>
      </c>
      <c r="M452" s="17" t="str">
        <f t="shared" si="44"/>
        <v/>
      </c>
      <c r="N452" s="122"/>
      <c r="O452" s="123"/>
      <c r="P452" s="169"/>
      <c r="Q452" s="245"/>
      <c r="R452" s="124"/>
      <c r="S452" s="125"/>
      <c r="T452" s="125"/>
      <c r="U452" s="126"/>
      <c r="V452" s="19" t="str">
        <f t="shared" si="43"/>
        <v/>
      </c>
      <c r="W452" s="15" t="str">
        <f t="shared" si="39"/>
        <v/>
      </c>
      <c r="X452" s="16" t="str">
        <f t="shared" si="40"/>
        <v/>
      </c>
      <c r="Y452" s="16" t="str">
        <f t="shared" si="41"/>
        <v/>
      </c>
      <c r="Z452" s="16" t="str">
        <f t="shared" si="42"/>
        <v/>
      </c>
    </row>
    <row r="453" spans="1:26" x14ac:dyDescent="0.4">
      <c r="A453" s="140"/>
      <c r="B453" s="158" t="str">
        <f>IFERROR(VLOOKUP(A453,'1. Applicant Roster'!A:C,2,FALSE)&amp;", "&amp;LEFT(VLOOKUP(A453,'1. Applicant Roster'!A:C,3,FALSE),1)&amp;".","Enter valid WISEid")</f>
        <v>Enter valid WISEid</v>
      </c>
      <c r="C453" s="142"/>
      <c r="D453" s="143"/>
      <c r="E453" s="138" t="str">
        <f>IF(C453="Program",IFERROR(INDEX('3. Programs'!B:B,MATCH(D453,'3. Programs'!A:A,0)),"Enter valid program ID"),"")</f>
        <v/>
      </c>
      <c r="F453" s="289" t="str">
        <f>IF(C453="Program",IFERROR(INDEX('3. Programs'!L:L,MATCH(D453,'3. Programs'!A:A,0)),""),"")</f>
        <v/>
      </c>
      <c r="G453" s="97"/>
      <c r="H453" s="82"/>
      <c r="I453" s="291" t="str">
        <f>IFERROR(IF(C453="Program",(IF(OR(F453="Days",F453="Caseload"),1,G453)*H453)/(IF(OR(F453="Days",F453="Caseload"),1,INDEX('3. Programs'!N:N,MATCH(D453,'3. Programs'!A:A,0)))*INDEX('3. Programs'!O:O,MATCH(D453,'3. Programs'!A:A,0))),""),0)</f>
        <v/>
      </c>
      <c r="J453" s="20" t="str">
        <f>IFERROR(IF($C453="Program",ROUNDDOWN(SUMIF('3. Programs'!$A:$A,$D453,'3. Programs'!Q:Q),2)*IFERROR(INDEX('3. Programs'!$O:$O,MATCH($D453,'3. Programs'!$A:$A,0)),0)*$I453,""),0)</f>
        <v/>
      </c>
      <c r="K453" s="15" t="str">
        <f>IFERROR(IF($C453="Program",ROUNDDOWN(SUMIF('3. Programs'!$A:$A,$D453,'3. Programs'!R:R),2)*IFERROR(INDEX('3. Programs'!$O:$O,MATCH($D453,'3. Programs'!$A:$A,0)),0)*$I453,""),0)</f>
        <v/>
      </c>
      <c r="L453" s="15" t="str">
        <f>IFERROR(IF($C453="Program",ROUNDDOWN(SUMIF('3. Programs'!$A:$A,$D453,'3. Programs'!S:S),2)*IFERROR(INDEX('3. Programs'!$O:$O,MATCH($D453,'3. Programs'!$A:$A,0)),0)*$I453,""),0)</f>
        <v/>
      </c>
      <c r="M453" s="17" t="str">
        <f t="shared" si="44"/>
        <v/>
      </c>
      <c r="N453" s="122"/>
      <c r="O453" s="123"/>
      <c r="P453" s="169"/>
      <c r="Q453" s="245"/>
      <c r="R453" s="124"/>
      <c r="S453" s="125"/>
      <c r="T453" s="125"/>
      <c r="U453" s="126"/>
      <c r="V453" s="19" t="str">
        <f t="shared" si="43"/>
        <v/>
      </c>
      <c r="W453" s="15" t="str">
        <f t="shared" si="39"/>
        <v/>
      </c>
      <c r="X453" s="16" t="str">
        <f t="shared" si="40"/>
        <v/>
      </c>
      <c r="Y453" s="16" t="str">
        <f t="shared" si="41"/>
        <v/>
      </c>
      <c r="Z453" s="16" t="str">
        <f t="shared" si="42"/>
        <v/>
      </c>
    </row>
    <row r="454" spans="1:26" x14ac:dyDescent="0.4">
      <c r="A454" s="140"/>
      <c r="B454" s="158" t="str">
        <f>IFERROR(VLOOKUP(A454,'1. Applicant Roster'!A:C,2,FALSE)&amp;", "&amp;LEFT(VLOOKUP(A454,'1. Applicant Roster'!A:C,3,FALSE),1)&amp;".","Enter valid WISEid")</f>
        <v>Enter valid WISEid</v>
      </c>
      <c r="C454" s="142"/>
      <c r="D454" s="143"/>
      <c r="E454" s="138" t="str">
        <f>IF(C454="Program",IFERROR(INDEX('3. Programs'!B:B,MATCH(D454,'3. Programs'!A:A,0)),"Enter valid program ID"),"")</f>
        <v/>
      </c>
      <c r="F454" s="289" t="str">
        <f>IF(C454="Program",IFERROR(INDEX('3. Programs'!L:L,MATCH(D454,'3. Programs'!A:A,0)),""),"")</f>
        <v/>
      </c>
      <c r="G454" s="97"/>
      <c r="H454" s="82"/>
      <c r="I454" s="291" t="str">
        <f>IFERROR(IF(C454="Program",(IF(OR(F454="Days",F454="Caseload"),1,G454)*H454)/(IF(OR(F454="Days",F454="Caseload"),1,INDEX('3. Programs'!N:N,MATCH(D454,'3. Programs'!A:A,0)))*INDEX('3. Programs'!O:O,MATCH(D454,'3. Programs'!A:A,0))),""),0)</f>
        <v/>
      </c>
      <c r="J454" s="20" t="str">
        <f>IFERROR(IF($C454="Program",ROUNDDOWN(SUMIF('3. Programs'!$A:$A,$D454,'3. Programs'!Q:Q),2)*IFERROR(INDEX('3. Programs'!$O:$O,MATCH($D454,'3. Programs'!$A:$A,0)),0)*$I454,""),0)</f>
        <v/>
      </c>
      <c r="K454" s="15" t="str">
        <f>IFERROR(IF($C454="Program",ROUNDDOWN(SUMIF('3. Programs'!$A:$A,$D454,'3. Programs'!R:R),2)*IFERROR(INDEX('3. Programs'!$O:$O,MATCH($D454,'3. Programs'!$A:$A,0)),0)*$I454,""),0)</f>
        <v/>
      </c>
      <c r="L454" s="15" t="str">
        <f>IFERROR(IF($C454="Program",ROUNDDOWN(SUMIF('3. Programs'!$A:$A,$D454,'3. Programs'!S:S),2)*IFERROR(INDEX('3. Programs'!$O:$O,MATCH($D454,'3. Programs'!$A:$A,0)),0)*$I454,""),0)</f>
        <v/>
      </c>
      <c r="M454" s="17" t="str">
        <f t="shared" si="44"/>
        <v/>
      </c>
      <c r="N454" s="122"/>
      <c r="O454" s="123"/>
      <c r="P454" s="169"/>
      <c r="Q454" s="245"/>
      <c r="R454" s="124"/>
      <c r="S454" s="125"/>
      <c r="T454" s="125"/>
      <c r="U454" s="126"/>
      <c r="V454" s="19" t="str">
        <f t="shared" si="43"/>
        <v/>
      </c>
      <c r="W454" s="15" t="str">
        <f t="shared" si="39"/>
        <v/>
      </c>
      <c r="X454" s="16" t="str">
        <f t="shared" si="40"/>
        <v/>
      </c>
      <c r="Y454" s="16" t="str">
        <f t="shared" si="41"/>
        <v/>
      </c>
      <c r="Z454" s="16" t="str">
        <f t="shared" si="42"/>
        <v/>
      </c>
    </row>
    <row r="455" spans="1:26" x14ac:dyDescent="0.4">
      <c r="A455" s="140"/>
      <c r="B455" s="158" t="str">
        <f>IFERROR(VLOOKUP(A455,'1. Applicant Roster'!A:C,2,FALSE)&amp;", "&amp;LEFT(VLOOKUP(A455,'1. Applicant Roster'!A:C,3,FALSE),1)&amp;".","Enter valid WISEid")</f>
        <v>Enter valid WISEid</v>
      </c>
      <c r="C455" s="142"/>
      <c r="D455" s="143"/>
      <c r="E455" s="138" t="str">
        <f>IF(C455="Program",IFERROR(INDEX('3. Programs'!B:B,MATCH(D455,'3. Programs'!A:A,0)),"Enter valid program ID"),"")</f>
        <v/>
      </c>
      <c r="F455" s="289" t="str">
        <f>IF(C455="Program",IFERROR(INDEX('3. Programs'!L:L,MATCH(D455,'3. Programs'!A:A,0)),""),"")</f>
        <v/>
      </c>
      <c r="G455" s="97"/>
      <c r="H455" s="82"/>
      <c r="I455" s="291" t="str">
        <f>IFERROR(IF(C455="Program",(IF(OR(F455="Days",F455="Caseload"),1,G455)*H455)/(IF(OR(F455="Days",F455="Caseload"),1,INDEX('3. Programs'!N:N,MATCH(D455,'3. Programs'!A:A,0)))*INDEX('3. Programs'!O:O,MATCH(D455,'3. Programs'!A:A,0))),""),0)</f>
        <v/>
      </c>
      <c r="J455" s="20" t="str">
        <f>IFERROR(IF($C455="Program",ROUNDDOWN(SUMIF('3. Programs'!$A:$A,$D455,'3. Programs'!Q:Q),2)*IFERROR(INDEX('3. Programs'!$O:$O,MATCH($D455,'3. Programs'!$A:$A,0)),0)*$I455,""),0)</f>
        <v/>
      </c>
      <c r="K455" s="15" t="str">
        <f>IFERROR(IF($C455="Program",ROUNDDOWN(SUMIF('3. Programs'!$A:$A,$D455,'3. Programs'!R:R),2)*IFERROR(INDEX('3. Programs'!$O:$O,MATCH($D455,'3. Programs'!$A:$A,0)),0)*$I455,""),0)</f>
        <v/>
      </c>
      <c r="L455" s="15" t="str">
        <f>IFERROR(IF($C455="Program",ROUNDDOWN(SUMIF('3. Programs'!$A:$A,$D455,'3. Programs'!S:S),2)*IFERROR(INDEX('3. Programs'!$O:$O,MATCH($D455,'3. Programs'!$A:$A,0)),0)*$I455,""),0)</f>
        <v/>
      </c>
      <c r="M455" s="17" t="str">
        <f t="shared" si="44"/>
        <v/>
      </c>
      <c r="N455" s="122"/>
      <c r="O455" s="123"/>
      <c r="P455" s="169"/>
      <c r="Q455" s="245"/>
      <c r="R455" s="124"/>
      <c r="S455" s="125"/>
      <c r="T455" s="125"/>
      <c r="U455" s="126"/>
      <c r="V455" s="19" t="str">
        <f t="shared" si="43"/>
        <v/>
      </c>
      <c r="W455" s="15" t="str">
        <f t="shared" si="39"/>
        <v/>
      </c>
      <c r="X455" s="16" t="str">
        <f t="shared" si="40"/>
        <v/>
      </c>
      <c r="Y455" s="16" t="str">
        <f t="shared" si="41"/>
        <v/>
      </c>
      <c r="Z455" s="16" t="str">
        <f t="shared" si="42"/>
        <v/>
      </c>
    </row>
    <row r="456" spans="1:26" x14ac:dyDescent="0.4">
      <c r="A456" s="140"/>
      <c r="B456" s="158" t="str">
        <f>IFERROR(VLOOKUP(A456,'1. Applicant Roster'!A:C,2,FALSE)&amp;", "&amp;LEFT(VLOOKUP(A456,'1. Applicant Roster'!A:C,3,FALSE),1)&amp;".","Enter valid WISEid")</f>
        <v>Enter valid WISEid</v>
      </c>
      <c r="C456" s="142"/>
      <c r="D456" s="143"/>
      <c r="E456" s="138" t="str">
        <f>IF(C456="Program",IFERROR(INDEX('3. Programs'!B:B,MATCH(D456,'3. Programs'!A:A,0)),"Enter valid program ID"),"")</f>
        <v/>
      </c>
      <c r="F456" s="289" t="str">
        <f>IF(C456="Program",IFERROR(INDEX('3. Programs'!L:L,MATCH(D456,'3. Programs'!A:A,0)),""),"")</f>
        <v/>
      </c>
      <c r="G456" s="97"/>
      <c r="H456" s="82"/>
      <c r="I456" s="291" t="str">
        <f>IFERROR(IF(C456="Program",(IF(OR(F456="Days",F456="Caseload"),1,G456)*H456)/(IF(OR(F456="Days",F456="Caseload"),1,INDEX('3. Programs'!N:N,MATCH(D456,'3. Programs'!A:A,0)))*INDEX('3. Programs'!O:O,MATCH(D456,'3. Programs'!A:A,0))),""),0)</f>
        <v/>
      </c>
      <c r="J456" s="20" t="str">
        <f>IFERROR(IF($C456="Program",ROUNDDOWN(SUMIF('3. Programs'!$A:$A,$D456,'3. Programs'!Q:Q),2)*IFERROR(INDEX('3. Programs'!$O:$O,MATCH($D456,'3. Programs'!$A:$A,0)),0)*$I456,""),0)</f>
        <v/>
      </c>
      <c r="K456" s="15" t="str">
        <f>IFERROR(IF($C456="Program",ROUNDDOWN(SUMIF('3. Programs'!$A:$A,$D456,'3. Programs'!R:R),2)*IFERROR(INDEX('3. Programs'!$O:$O,MATCH($D456,'3. Programs'!$A:$A,0)),0)*$I456,""),0)</f>
        <v/>
      </c>
      <c r="L456" s="15" t="str">
        <f>IFERROR(IF($C456="Program",ROUNDDOWN(SUMIF('3. Programs'!$A:$A,$D456,'3. Programs'!S:S),2)*IFERROR(INDEX('3. Programs'!$O:$O,MATCH($D456,'3. Programs'!$A:$A,0)),0)*$I456,""),0)</f>
        <v/>
      </c>
      <c r="M456" s="17" t="str">
        <f t="shared" si="44"/>
        <v/>
      </c>
      <c r="N456" s="122"/>
      <c r="O456" s="123"/>
      <c r="P456" s="169"/>
      <c r="Q456" s="245"/>
      <c r="R456" s="124"/>
      <c r="S456" s="125"/>
      <c r="T456" s="125"/>
      <c r="U456" s="126"/>
      <c r="V456" s="19" t="str">
        <f t="shared" si="43"/>
        <v/>
      </c>
      <c r="W456" s="15" t="str">
        <f t="shared" si="39"/>
        <v/>
      </c>
      <c r="X456" s="16" t="str">
        <f t="shared" si="40"/>
        <v/>
      </c>
      <c r="Y456" s="16" t="str">
        <f t="shared" si="41"/>
        <v/>
      </c>
      <c r="Z456" s="16" t="str">
        <f t="shared" si="42"/>
        <v/>
      </c>
    </row>
    <row r="457" spans="1:26" x14ac:dyDescent="0.4">
      <c r="A457" s="140"/>
      <c r="B457" s="158" t="str">
        <f>IFERROR(VLOOKUP(A457,'1. Applicant Roster'!A:C,2,FALSE)&amp;", "&amp;LEFT(VLOOKUP(A457,'1. Applicant Roster'!A:C,3,FALSE),1)&amp;".","Enter valid WISEid")</f>
        <v>Enter valid WISEid</v>
      </c>
      <c r="C457" s="142"/>
      <c r="D457" s="143"/>
      <c r="E457" s="138" t="str">
        <f>IF(C457="Program",IFERROR(INDEX('3. Programs'!B:B,MATCH(D457,'3. Programs'!A:A,0)),"Enter valid program ID"),"")</f>
        <v/>
      </c>
      <c r="F457" s="289" t="str">
        <f>IF(C457="Program",IFERROR(INDEX('3. Programs'!L:L,MATCH(D457,'3. Programs'!A:A,0)),""),"")</f>
        <v/>
      </c>
      <c r="G457" s="97"/>
      <c r="H457" s="82"/>
      <c r="I457" s="291" t="str">
        <f>IFERROR(IF(C457="Program",(IF(OR(F457="Days",F457="Caseload"),1,G457)*H457)/(IF(OR(F457="Days",F457="Caseload"),1,INDEX('3. Programs'!N:N,MATCH(D457,'3. Programs'!A:A,0)))*INDEX('3. Programs'!O:O,MATCH(D457,'3. Programs'!A:A,0))),""),0)</f>
        <v/>
      </c>
      <c r="J457" s="20" t="str">
        <f>IFERROR(IF($C457="Program",ROUNDDOWN(SUMIF('3. Programs'!$A:$A,$D457,'3. Programs'!Q:Q),2)*IFERROR(INDEX('3. Programs'!$O:$O,MATCH($D457,'3. Programs'!$A:$A,0)),0)*$I457,""),0)</f>
        <v/>
      </c>
      <c r="K457" s="15" t="str">
        <f>IFERROR(IF($C457="Program",ROUNDDOWN(SUMIF('3. Programs'!$A:$A,$D457,'3. Programs'!R:R),2)*IFERROR(INDEX('3. Programs'!$O:$O,MATCH($D457,'3. Programs'!$A:$A,0)),0)*$I457,""),0)</f>
        <v/>
      </c>
      <c r="L457" s="15" t="str">
        <f>IFERROR(IF($C457="Program",ROUNDDOWN(SUMIF('3. Programs'!$A:$A,$D457,'3. Programs'!S:S),2)*IFERROR(INDEX('3. Programs'!$O:$O,MATCH($D457,'3. Programs'!$A:$A,0)),0)*$I457,""),0)</f>
        <v/>
      </c>
      <c r="M457" s="17" t="str">
        <f t="shared" si="44"/>
        <v/>
      </c>
      <c r="N457" s="122"/>
      <c r="O457" s="123"/>
      <c r="P457" s="169"/>
      <c r="Q457" s="245"/>
      <c r="R457" s="124"/>
      <c r="S457" s="125"/>
      <c r="T457" s="125"/>
      <c r="U457" s="126"/>
      <c r="V457" s="19" t="str">
        <f t="shared" si="43"/>
        <v/>
      </c>
      <c r="W457" s="15" t="str">
        <f t="shared" ref="W457:W520" si="45">IF($C457="Program",J457,IF($C457="Child-Specific",R457+S457,""))</f>
        <v/>
      </c>
      <c r="X457" s="16" t="str">
        <f t="shared" ref="X457:X520" si="46">IF($C457="Program",K457,IF($C457="Child-Specific",T457,""))</f>
        <v/>
      </c>
      <c r="Y457" s="16" t="str">
        <f t="shared" ref="Y457:Y520" si="47">IF($C457="Program",L457,IF($C457="Child-Specific",U457,""))</f>
        <v/>
      </c>
      <c r="Z457" s="16" t="str">
        <f t="shared" ref="Z457:Z520" si="48">IF(OR(C457="Child-Specific",C457="Program"),SUM(W457:Y457),"")</f>
        <v/>
      </c>
    </row>
    <row r="458" spans="1:26" x14ac:dyDescent="0.4">
      <c r="A458" s="140"/>
      <c r="B458" s="158" t="str">
        <f>IFERROR(VLOOKUP(A458,'1. Applicant Roster'!A:C,2,FALSE)&amp;", "&amp;LEFT(VLOOKUP(A458,'1. Applicant Roster'!A:C,3,FALSE),1)&amp;".","Enter valid WISEid")</f>
        <v>Enter valid WISEid</v>
      </c>
      <c r="C458" s="142"/>
      <c r="D458" s="143"/>
      <c r="E458" s="138" t="str">
        <f>IF(C458="Program",IFERROR(INDEX('3. Programs'!B:B,MATCH(D458,'3. Programs'!A:A,0)),"Enter valid program ID"),"")</f>
        <v/>
      </c>
      <c r="F458" s="289" t="str">
        <f>IF(C458="Program",IFERROR(INDEX('3. Programs'!L:L,MATCH(D458,'3. Programs'!A:A,0)),""),"")</f>
        <v/>
      </c>
      <c r="G458" s="97"/>
      <c r="H458" s="82"/>
      <c r="I458" s="291" t="str">
        <f>IFERROR(IF(C458="Program",(IF(OR(F458="Days",F458="Caseload"),1,G458)*H458)/(IF(OR(F458="Days",F458="Caseload"),1,INDEX('3. Programs'!N:N,MATCH(D458,'3. Programs'!A:A,0)))*INDEX('3. Programs'!O:O,MATCH(D458,'3. Programs'!A:A,0))),""),0)</f>
        <v/>
      </c>
      <c r="J458" s="20" t="str">
        <f>IFERROR(IF($C458="Program",ROUNDDOWN(SUMIF('3. Programs'!$A:$A,$D458,'3. Programs'!Q:Q),2)*IFERROR(INDEX('3. Programs'!$O:$O,MATCH($D458,'3. Programs'!$A:$A,0)),0)*$I458,""),0)</f>
        <v/>
      </c>
      <c r="K458" s="15" t="str">
        <f>IFERROR(IF($C458="Program",ROUNDDOWN(SUMIF('3. Programs'!$A:$A,$D458,'3. Programs'!R:R),2)*IFERROR(INDEX('3. Programs'!$O:$O,MATCH($D458,'3. Programs'!$A:$A,0)),0)*$I458,""),0)</f>
        <v/>
      </c>
      <c r="L458" s="15" t="str">
        <f>IFERROR(IF($C458="Program",ROUNDDOWN(SUMIF('3. Programs'!$A:$A,$D458,'3. Programs'!S:S),2)*IFERROR(INDEX('3. Programs'!$O:$O,MATCH($D458,'3. Programs'!$A:$A,0)),0)*$I458,""),0)</f>
        <v/>
      </c>
      <c r="M458" s="17" t="str">
        <f t="shared" si="44"/>
        <v/>
      </c>
      <c r="N458" s="122"/>
      <c r="O458" s="123"/>
      <c r="P458" s="169"/>
      <c r="Q458" s="245"/>
      <c r="R458" s="124"/>
      <c r="S458" s="125"/>
      <c r="T458" s="125"/>
      <c r="U458" s="126"/>
      <c r="V458" s="19" t="str">
        <f t="shared" ref="V458:V521" si="49">IF($C458="Child-Specific",SUM(R458:U458),"")</f>
        <v/>
      </c>
      <c r="W458" s="15" t="str">
        <f t="shared" si="45"/>
        <v/>
      </c>
      <c r="X458" s="16" t="str">
        <f t="shared" si="46"/>
        <v/>
      </c>
      <c r="Y458" s="16" t="str">
        <f t="shared" si="47"/>
        <v/>
      </c>
      <c r="Z458" s="16" t="str">
        <f t="shared" si="48"/>
        <v/>
      </c>
    </row>
    <row r="459" spans="1:26" x14ac:dyDescent="0.4">
      <c r="A459" s="140"/>
      <c r="B459" s="158" t="str">
        <f>IFERROR(VLOOKUP(A459,'1. Applicant Roster'!A:C,2,FALSE)&amp;", "&amp;LEFT(VLOOKUP(A459,'1. Applicant Roster'!A:C,3,FALSE),1)&amp;".","Enter valid WISEid")</f>
        <v>Enter valid WISEid</v>
      </c>
      <c r="C459" s="142"/>
      <c r="D459" s="143"/>
      <c r="E459" s="138" t="str">
        <f>IF(C459="Program",IFERROR(INDEX('3. Programs'!B:B,MATCH(D459,'3. Programs'!A:A,0)),"Enter valid program ID"),"")</f>
        <v/>
      </c>
      <c r="F459" s="289" t="str">
        <f>IF(C459="Program",IFERROR(INDEX('3. Programs'!L:L,MATCH(D459,'3. Programs'!A:A,0)),""),"")</f>
        <v/>
      </c>
      <c r="G459" s="97"/>
      <c r="H459" s="82"/>
      <c r="I459" s="291" t="str">
        <f>IFERROR(IF(C459="Program",(IF(OR(F459="Days",F459="Caseload"),1,G459)*H459)/(IF(OR(F459="Days",F459="Caseload"),1,INDEX('3. Programs'!N:N,MATCH(D459,'3. Programs'!A:A,0)))*INDEX('3. Programs'!O:O,MATCH(D459,'3. Programs'!A:A,0))),""),0)</f>
        <v/>
      </c>
      <c r="J459" s="20" t="str">
        <f>IFERROR(IF($C459="Program",ROUNDDOWN(SUMIF('3. Programs'!$A:$A,$D459,'3. Programs'!Q:Q),2)*IFERROR(INDEX('3. Programs'!$O:$O,MATCH($D459,'3. Programs'!$A:$A,0)),0)*$I459,""),0)</f>
        <v/>
      </c>
      <c r="K459" s="15" t="str">
        <f>IFERROR(IF($C459="Program",ROUNDDOWN(SUMIF('3. Programs'!$A:$A,$D459,'3. Programs'!R:R),2)*IFERROR(INDEX('3. Programs'!$O:$O,MATCH($D459,'3. Programs'!$A:$A,0)),0)*$I459,""),0)</f>
        <v/>
      </c>
      <c r="L459" s="15" t="str">
        <f>IFERROR(IF($C459="Program",ROUNDDOWN(SUMIF('3. Programs'!$A:$A,$D459,'3. Programs'!S:S),2)*IFERROR(INDEX('3. Programs'!$O:$O,MATCH($D459,'3. Programs'!$A:$A,0)),0)*$I459,""),0)</f>
        <v/>
      </c>
      <c r="M459" s="17" t="str">
        <f t="shared" ref="M459:M522" si="50">IF($C459="Program",SUM(J459:L459),"")</f>
        <v/>
      </c>
      <c r="N459" s="122"/>
      <c r="O459" s="123"/>
      <c r="P459" s="169"/>
      <c r="Q459" s="245"/>
      <c r="R459" s="124"/>
      <c r="S459" s="125"/>
      <c r="T459" s="125"/>
      <c r="U459" s="126"/>
      <c r="V459" s="19" t="str">
        <f t="shared" si="49"/>
        <v/>
      </c>
      <c r="W459" s="15" t="str">
        <f t="shared" si="45"/>
        <v/>
      </c>
      <c r="X459" s="16" t="str">
        <f t="shared" si="46"/>
        <v/>
      </c>
      <c r="Y459" s="16" t="str">
        <f t="shared" si="47"/>
        <v/>
      </c>
      <c r="Z459" s="16" t="str">
        <f t="shared" si="48"/>
        <v/>
      </c>
    </row>
    <row r="460" spans="1:26" x14ac:dyDescent="0.4">
      <c r="A460" s="140"/>
      <c r="B460" s="158" t="str">
        <f>IFERROR(VLOOKUP(A460,'1. Applicant Roster'!A:C,2,FALSE)&amp;", "&amp;LEFT(VLOOKUP(A460,'1. Applicant Roster'!A:C,3,FALSE),1)&amp;".","Enter valid WISEid")</f>
        <v>Enter valid WISEid</v>
      </c>
      <c r="C460" s="142"/>
      <c r="D460" s="143"/>
      <c r="E460" s="138" t="str">
        <f>IF(C460="Program",IFERROR(INDEX('3. Programs'!B:B,MATCH(D460,'3. Programs'!A:A,0)),"Enter valid program ID"),"")</f>
        <v/>
      </c>
      <c r="F460" s="289" t="str">
        <f>IF(C460="Program",IFERROR(INDEX('3. Programs'!L:L,MATCH(D460,'3. Programs'!A:A,0)),""),"")</f>
        <v/>
      </c>
      <c r="G460" s="97"/>
      <c r="H460" s="82"/>
      <c r="I460" s="291" t="str">
        <f>IFERROR(IF(C460="Program",(IF(OR(F460="Days",F460="Caseload"),1,G460)*H460)/(IF(OR(F460="Days",F460="Caseload"),1,INDEX('3. Programs'!N:N,MATCH(D460,'3. Programs'!A:A,0)))*INDEX('3. Programs'!O:O,MATCH(D460,'3. Programs'!A:A,0))),""),0)</f>
        <v/>
      </c>
      <c r="J460" s="20" t="str">
        <f>IFERROR(IF($C460="Program",ROUNDDOWN(SUMIF('3. Programs'!$A:$A,$D460,'3. Programs'!Q:Q),2)*IFERROR(INDEX('3. Programs'!$O:$O,MATCH($D460,'3. Programs'!$A:$A,0)),0)*$I460,""),0)</f>
        <v/>
      </c>
      <c r="K460" s="15" t="str">
        <f>IFERROR(IF($C460="Program",ROUNDDOWN(SUMIF('3. Programs'!$A:$A,$D460,'3. Programs'!R:R),2)*IFERROR(INDEX('3. Programs'!$O:$O,MATCH($D460,'3. Programs'!$A:$A,0)),0)*$I460,""),0)</f>
        <v/>
      </c>
      <c r="L460" s="15" t="str">
        <f>IFERROR(IF($C460="Program",ROUNDDOWN(SUMIF('3. Programs'!$A:$A,$D460,'3. Programs'!S:S),2)*IFERROR(INDEX('3. Programs'!$O:$O,MATCH($D460,'3. Programs'!$A:$A,0)),0)*$I460,""),0)</f>
        <v/>
      </c>
      <c r="M460" s="17" t="str">
        <f t="shared" si="50"/>
        <v/>
      </c>
      <c r="N460" s="122"/>
      <c r="O460" s="123"/>
      <c r="P460" s="169"/>
      <c r="Q460" s="245"/>
      <c r="R460" s="124"/>
      <c r="S460" s="125"/>
      <c r="T460" s="125"/>
      <c r="U460" s="126"/>
      <c r="V460" s="19" t="str">
        <f t="shared" si="49"/>
        <v/>
      </c>
      <c r="W460" s="15" t="str">
        <f t="shared" si="45"/>
        <v/>
      </c>
      <c r="X460" s="16" t="str">
        <f t="shared" si="46"/>
        <v/>
      </c>
      <c r="Y460" s="16" t="str">
        <f t="shared" si="47"/>
        <v/>
      </c>
      <c r="Z460" s="16" t="str">
        <f t="shared" si="48"/>
        <v/>
      </c>
    </row>
    <row r="461" spans="1:26" x14ac:dyDescent="0.4">
      <c r="A461" s="140"/>
      <c r="B461" s="158" t="str">
        <f>IFERROR(VLOOKUP(A461,'1. Applicant Roster'!A:C,2,FALSE)&amp;", "&amp;LEFT(VLOOKUP(A461,'1. Applicant Roster'!A:C,3,FALSE),1)&amp;".","Enter valid WISEid")</f>
        <v>Enter valid WISEid</v>
      </c>
      <c r="C461" s="142"/>
      <c r="D461" s="143"/>
      <c r="E461" s="138" t="str">
        <f>IF(C461="Program",IFERROR(INDEX('3. Programs'!B:B,MATCH(D461,'3. Programs'!A:A,0)),"Enter valid program ID"),"")</f>
        <v/>
      </c>
      <c r="F461" s="289" t="str">
        <f>IF(C461="Program",IFERROR(INDEX('3. Programs'!L:L,MATCH(D461,'3. Programs'!A:A,0)),""),"")</f>
        <v/>
      </c>
      <c r="G461" s="97"/>
      <c r="H461" s="82"/>
      <c r="I461" s="291" t="str">
        <f>IFERROR(IF(C461="Program",(IF(OR(F461="Days",F461="Caseload"),1,G461)*H461)/(IF(OR(F461="Days",F461="Caseload"),1,INDEX('3. Programs'!N:N,MATCH(D461,'3. Programs'!A:A,0)))*INDEX('3. Programs'!O:O,MATCH(D461,'3. Programs'!A:A,0))),""),0)</f>
        <v/>
      </c>
      <c r="J461" s="20" t="str">
        <f>IFERROR(IF($C461="Program",ROUNDDOWN(SUMIF('3. Programs'!$A:$A,$D461,'3. Programs'!Q:Q),2)*IFERROR(INDEX('3. Programs'!$O:$O,MATCH($D461,'3. Programs'!$A:$A,0)),0)*$I461,""),0)</f>
        <v/>
      </c>
      <c r="K461" s="15" t="str">
        <f>IFERROR(IF($C461="Program",ROUNDDOWN(SUMIF('3. Programs'!$A:$A,$D461,'3. Programs'!R:R),2)*IFERROR(INDEX('3. Programs'!$O:$O,MATCH($D461,'3. Programs'!$A:$A,0)),0)*$I461,""),0)</f>
        <v/>
      </c>
      <c r="L461" s="15" t="str">
        <f>IFERROR(IF($C461="Program",ROUNDDOWN(SUMIF('3. Programs'!$A:$A,$D461,'3. Programs'!S:S),2)*IFERROR(INDEX('3. Programs'!$O:$O,MATCH($D461,'3. Programs'!$A:$A,0)),0)*$I461,""),0)</f>
        <v/>
      </c>
      <c r="M461" s="17" t="str">
        <f t="shared" si="50"/>
        <v/>
      </c>
      <c r="N461" s="122"/>
      <c r="O461" s="123"/>
      <c r="P461" s="169"/>
      <c r="Q461" s="245"/>
      <c r="R461" s="124"/>
      <c r="S461" s="125"/>
      <c r="T461" s="125"/>
      <c r="U461" s="126"/>
      <c r="V461" s="19" t="str">
        <f t="shared" si="49"/>
        <v/>
      </c>
      <c r="W461" s="15" t="str">
        <f t="shared" si="45"/>
        <v/>
      </c>
      <c r="X461" s="16" t="str">
        <f t="shared" si="46"/>
        <v/>
      </c>
      <c r="Y461" s="16" t="str">
        <f t="shared" si="47"/>
        <v/>
      </c>
      <c r="Z461" s="16" t="str">
        <f t="shared" si="48"/>
        <v/>
      </c>
    </row>
    <row r="462" spans="1:26" x14ac:dyDescent="0.4">
      <c r="A462" s="140"/>
      <c r="B462" s="158" t="str">
        <f>IFERROR(VLOOKUP(A462,'1. Applicant Roster'!A:C,2,FALSE)&amp;", "&amp;LEFT(VLOOKUP(A462,'1. Applicant Roster'!A:C,3,FALSE),1)&amp;".","Enter valid WISEid")</f>
        <v>Enter valid WISEid</v>
      </c>
      <c r="C462" s="142"/>
      <c r="D462" s="143"/>
      <c r="E462" s="138" t="str">
        <f>IF(C462="Program",IFERROR(INDEX('3. Programs'!B:B,MATCH(D462,'3. Programs'!A:A,0)),"Enter valid program ID"),"")</f>
        <v/>
      </c>
      <c r="F462" s="289" t="str">
        <f>IF(C462="Program",IFERROR(INDEX('3. Programs'!L:L,MATCH(D462,'3. Programs'!A:A,0)),""),"")</f>
        <v/>
      </c>
      <c r="G462" s="97"/>
      <c r="H462" s="82"/>
      <c r="I462" s="291" t="str">
        <f>IFERROR(IF(C462="Program",(IF(OR(F462="Days",F462="Caseload"),1,G462)*H462)/(IF(OR(F462="Days",F462="Caseload"),1,INDEX('3. Programs'!N:N,MATCH(D462,'3. Programs'!A:A,0)))*INDEX('3. Programs'!O:O,MATCH(D462,'3. Programs'!A:A,0))),""),0)</f>
        <v/>
      </c>
      <c r="J462" s="20" t="str">
        <f>IFERROR(IF($C462="Program",ROUNDDOWN(SUMIF('3. Programs'!$A:$A,$D462,'3. Programs'!Q:Q),2)*IFERROR(INDEX('3. Programs'!$O:$O,MATCH($D462,'3. Programs'!$A:$A,0)),0)*$I462,""),0)</f>
        <v/>
      </c>
      <c r="K462" s="15" t="str">
        <f>IFERROR(IF($C462="Program",ROUNDDOWN(SUMIF('3. Programs'!$A:$A,$D462,'3. Programs'!R:R),2)*IFERROR(INDEX('3. Programs'!$O:$O,MATCH($D462,'3. Programs'!$A:$A,0)),0)*$I462,""),0)</f>
        <v/>
      </c>
      <c r="L462" s="15" t="str">
        <f>IFERROR(IF($C462="Program",ROUNDDOWN(SUMIF('3. Programs'!$A:$A,$D462,'3. Programs'!S:S),2)*IFERROR(INDEX('3. Programs'!$O:$O,MATCH($D462,'3. Programs'!$A:$A,0)),0)*$I462,""),0)</f>
        <v/>
      </c>
      <c r="M462" s="17" t="str">
        <f t="shared" si="50"/>
        <v/>
      </c>
      <c r="N462" s="122"/>
      <c r="O462" s="123"/>
      <c r="P462" s="169"/>
      <c r="Q462" s="245"/>
      <c r="R462" s="124"/>
      <c r="S462" s="125"/>
      <c r="T462" s="125"/>
      <c r="U462" s="126"/>
      <c r="V462" s="19" t="str">
        <f t="shared" si="49"/>
        <v/>
      </c>
      <c r="W462" s="15" t="str">
        <f t="shared" si="45"/>
        <v/>
      </c>
      <c r="X462" s="16" t="str">
        <f t="shared" si="46"/>
        <v/>
      </c>
      <c r="Y462" s="16" t="str">
        <f t="shared" si="47"/>
        <v/>
      </c>
      <c r="Z462" s="16" t="str">
        <f t="shared" si="48"/>
        <v/>
      </c>
    </row>
    <row r="463" spans="1:26" x14ac:dyDescent="0.4">
      <c r="A463" s="140"/>
      <c r="B463" s="158" t="str">
        <f>IFERROR(VLOOKUP(A463,'1. Applicant Roster'!A:C,2,FALSE)&amp;", "&amp;LEFT(VLOOKUP(A463,'1. Applicant Roster'!A:C,3,FALSE),1)&amp;".","Enter valid WISEid")</f>
        <v>Enter valid WISEid</v>
      </c>
      <c r="C463" s="142"/>
      <c r="D463" s="143"/>
      <c r="E463" s="138" t="str">
        <f>IF(C463="Program",IFERROR(INDEX('3. Programs'!B:B,MATCH(D463,'3. Programs'!A:A,0)),"Enter valid program ID"),"")</f>
        <v/>
      </c>
      <c r="F463" s="289" t="str">
        <f>IF(C463="Program",IFERROR(INDEX('3. Programs'!L:L,MATCH(D463,'3. Programs'!A:A,0)),""),"")</f>
        <v/>
      </c>
      <c r="G463" s="97"/>
      <c r="H463" s="82"/>
      <c r="I463" s="291" t="str">
        <f>IFERROR(IF(C463="Program",(IF(OR(F463="Days",F463="Caseload"),1,G463)*H463)/(IF(OR(F463="Days",F463="Caseload"),1,INDEX('3. Programs'!N:N,MATCH(D463,'3. Programs'!A:A,0)))*INDEX('3. Programs'!O:O,MATCH(D463,'3. Programs'!A:A,0))),""),0)</f>
        <v/>
      </c>
      <c r="J463" s="20" t="str">
        <f>IFERROR(IF($C463="Program",ROUNDDOWN(SUMIF('3. Programs'!$A:$A,$D463,'3. Programs'!Q:Q),2)*IFERROR(INDEX('3. Programs'!$O:$O,MATCH($D463,'3. Programs'!$A:$A,0)),0)*$I463,""),0)</f>
        <v/>
      </c>
      <c r="K463" s="15" t="str">
        <f>IFERROR(IF($C463="Program",ROUNDDOWN(SUMIF('3. Programs'!$A:$A,$D463,'3. Programs'!R:R),2)*IFERROR(INDEX('3. Programs'!$O:$O,MATCH($D463,'3. Programs'!$A:$A,0)),0)*$I463,""),0)</f>
        <v/>
      </c>
      <c r="L463" s="15" t="str">
        <f>IFERROR(IF($C463="Program",ROUNDDOWN(SUMIF('3. Programs'!$A:$A,$D463,'3. Programs'!S:S),2)*IFERROR(INDEX('3. Programs'!$O:$O,MATCH($D463,'3. Programs'!$A:$A,0)),0)*$I463,""),0)</f>
        <v/>
      </c>
      <c r="M463" s="17" t="str">
        <f t="shared" si="50"/>
        <v/>
      </c>
      <c r="N463" s="122"/>
      <c r="O463" s="123"/>
      <c r="P463" s="169"/>
      <c r="Q463" s="245"/>
      <c r="R463" s="124"/>
      <c r="S463" s="125"/>
      <c r="T463" s="125"/>
      <c r="U463" s="126"/>
      <c r="V463" s="19" t="str">
        <f t="shared" si="49"/>
        <v/>
      </c>
      <c r="W463" s="15" t="str">
        <f t="shared" si="45"/>
        <v/>
      </c>
      <c r="X463" s="16" t="str">
        <f t="shared" si="46"/>
        <v/>
      </c>
      <c r="Y463" s="16" t="str">
        <f t="shared" si="47"/>
        <v/>
      </c>
      <c r="Z463" s="16" t="str">
        <f t="shared" si="48"/>
        <v/>
      </c>
    </row>
    <row r="464" spans="1:26" x14ac:dyDescent="0.4">
      <c r="A464" s="140"/>
      <c r="B464" s="158" t="str">
        <f>IFERROR(VLOOKUP(A464,'1. Applicant Roster'!A:C,2,FALSE)&amp;", "&amp;LEFT(VLOOKUP(A464,'1. Applicant Roster'!A:C,3,FALSE),1)&amp;".","Enter valid WISEid")</f>
        <v>Enter valid WISEid</v>
      </c>
      <c r="C464" s="142"/>
      <c r="D464" s="143"/>
      <c r="E464" s="138" t="str">
        <f>IF(C464="Program",IFERROR(INDEX('3. Programs'!B:B,MATCH(D464,'3. Programs'!A:A,0)),"Enter valid program ID"),"")</f>
        <v/>
      </c>
      <c r="F464" s="289" t="str">
        <f>IF(C464="Program",IFERROR(INDEX('3. Programs'!L:L,MATCH(D464,'3. Programs'!A:A,0)),""),"")</f>
        <v/>
      </c>
      <c r="G464" s="97"/>
      <c r="H464" s="82"/>
      <c r="I464" s="291" t="str">
        <f>IFERROR(IF(C464="Program",(IF(OR(F464="Days",F464="Caseload"),1,G464)*H464)/(IF(OR(F464="Days",F464="Caseload"),1,INDEX('3. Programs'!N:N,MATCH(D464,'3. Programs'!A:A,0)))*INDEX('3. Programs'!O:O,MATCH(D464,'3. Programs'!A:A,0))),""),0)</f>
        <v/>
      </c>
      <c r="J464" s="20" t="str">
        <f>IFERROR(IF($C464="Program",ROUNDDOWN(SUMIF('3. Programs'!$A:$A,$D464,'3. Programs'!Q:Q),2)*IFERROR(INDEX('3. Programs'!$O:$O,MATCH($D464,'3. Programs'!$A:$A,0)),0)*$I464,""),0)</f>
        <v/>
      </c>
      <c r="K464" s="15" t="str">
        <f>IFERROR(IF($C464="Program",ROUNDDOWN(SUMIF('3. Programs'!$A:$A,$D464,'3. Programs'!R:R),2)*IFERROR(INDEX('3. Programs'!$O:$O,MATCH($D464,'3. Programs'!$A:$A,0)),0)*$I464,""),0)</f>
        <v/>
      </c>
      <c r="L464" s="15" t="str">
        <f>IFERROR(IF($C464="Program",ROUNDDOWN(SUMIF('3. Programs'!$A:$A,$D464,'3. Programs'!S:S),2)*IFERROR(INDEX('3. Programs'!$O:$O,MATCH($D464,'3. Programs'!$A:$A,0)),0)*$I464,""),0)</f>
        <v/>
      </c>
      <c r="M464" s="17" t="str">
        <f t="shared" si="50"/>
        <v/>
      </c>
      <c r="N464" s="122"/>
      <c r="O464" s="123"/>
      <c r="P464" s="169"/>
      <c r="Q464" s="245"/>
      <c r="R464" s="124"/>
      <c r="S464" s="125"/>
      <c r="T464" s="125"/>
      <c r="U464" s="126"/>
      <c r="V464" s="19" t="str">
        <f t="shared" si="49"/>
        <v/>
      </c>
      <c r="W464" s="15" t="str">
        <f t="shared" si="45"/>
        <v/>
      </c>
      <c r="X464" s="16" t="str">
        <f t="shared" si="46"/>
        <v/>
      </c>
      <c r="Y464" s="16" t="str">
        <f t="shared" si="47"/>
        <v/>
      </c>
      <c r="Z464" s="16" t="str">
        <f t="shared" si="48"/>
        <v/>
      </c>
    </row>
    <row r="465" spans="1:26" x14ac:dyDescent="0.4">
      <c r="A465" s="140"/>
      <c r="B465" s="158" t="str">
        <f>IFERROR(VLOOKUP(A465,'1. Applicant Roster'!A:C,2,FALSE)&amp;", "&amp;LEFT(VLOOKUP(A465,'1. Applicant Roster'!A:C,3,FALSE),1)&amp;".","Enter valid WISEid")</f>
        <v>Enter valid WISEid</v>
      </c>
      <c r="C465" s="142"/>
      <c r="D465" s="143"/>
      <c r="E465" s="138" t="str">
        <f>IF(C465="Program",IFERROR(INDEX('3. Programs'!B:B,MATCH(D465,'3. Programs'!A:A,0)),"Enter valid program ID"),"")</f>
        <v/>
      </c>
      <c r="F465" s="289" t="str">
        <f>IF(C465="Program",IFERROR(INDEX('3. Programs'!L:L,MATCH(D465,'3. Programs'!A:A,0)),""),"")</f>
        <v/>
      </c>
      <c r="G465" s="97"/>
      <c r="H465" s="82"/>
      <c r="I465" s="291" t="str">
        <f>IFERROR(IF(C465="Program",(IF(OR(F465="Days",F465="Caseload"),1,G465)*H465)/(IF(OR(F465="Days",F465="Caseload"),1,INDEX('3. Programs'!N:N,MATCH(D465,'3. Programs'!A:A,0)))*INDEX('3. Programs'!O:O,MATCH(D465,'3. Programs'!A:A,0))),""),0)</f>
        <v/>
      </c>
      <c r="J465" s="20" t="str">
        <f>IFERROR(IF($C465="Program",ROUNDDOWN(SUMIF('3. Programs'!$A:$A,$D465,'3. Programs'!Q:Q),2)*IFERROR(INDEX('3. Programs'!$O:$O,MATCH($D465,'3. Programs'!$A:$A,0)),0)*$I465,""),0)</f>
        <v/>
      </c>
      <c r="K465" s="15" t="str">
        <f>IFERROR(IF($C465="Program",ROUNDDOWN(SUMIF('3. Programs'!$A:$A,$D465,'3. Programs'!R:R),2)*IFERROR(INDEX('3. Programs'!$O:$O,MATCH($D465,'3. Programs'!$A:$A,0)),0)*$I465,""),0)</f>
        <v/>
      </c>
      <c r="L465" s="15" t="str">
        <f>IFERROR(IF($C465="Program",ROUNDDOWN(SUMIF('3. Programs'!$A:$A,$D465,'3. Programs'!S:S),2)*IFERROR(INDEX('3. Programs'!$O:$O,MATCH($D465,'3. Programs'!$A:$A,0)),0)*$I465,""),0)</f>
        <v/>
      </c>
      <c r="M465" s="17" t="str">
        <f t="shared" si="50"/>
        <v/>
      </c>
      <c r="N465" s="122"/>
      <c r="O465" s="123"/>
      <c r="P465" s="169"/>
      <c r="Q465" s="245"/>
      <c r="R465" s="124"/>
      <c r="S465" s="125"/>
      <c r="T465" s="125"/>
      <c r="U465" s="126"/>
      <c r="V465" s="19" t="str">
        <f t="shared" si="49"/>
        <v/>
      </c>
      <c r="W465" s="15" t="str">
        <f t="shared" si="45"/>
        <v/>
      </c>
      <c r="X465" s="16" t="str">
        <f t="shared" si="46"/>
        <v/>
      </c>
      <c r="Y465" s="16" t="str">
        <f t="shared" si="47"/>
        <v/>
      </c>
      <c r="Z465" s="16" t="str">
        <f t="shared" si="48"/>
        <v/>
      </c>
    </row>
    <row r="466" spans="1:26" x14ac:dyDescent="0.4">
      <c r="A466" s="140"/>
      <c r="B466" s="158" t="str">
        <f>IFERROR(VLOOKUP(A466,'1. Applicant Roster'!A:C,2,FALSE)&amp;", "&amp;LEFT(VLOOKUP(A466,'1. Applicant Roster'!A:C,3,FALSE),1)&amp;".","Enter valid WISEid")</f>
        <v>Enter valid WISEid</v>
      </c>
      <c r="C466" s="142"/>
      <c r="D466" s="143"/>
      <c r="E466" s="138" t="str">
        <f>IF(C466="Program",IFERROR(INDEX('3. Programs'!B:B,MATCH(D466,'3. Programs'!A:A,0)),"Enter valid program ID"),"")</f>
        <v/>
      </c>
      <c r="F466" s="289" t="str">
        <f>IF(C466="Program",IFERROR(INDEX('3. Programs'!L:L,MATCH(D466,'3. Programs'!A:A,0)),""),"")</f>
        <v/>
      </c>
      <c r="G466" s="97"/>
      <c r="H466" s="82"/>
      <c r="I466" s="291" t="str">
        <f>IFERROR(IF(C466="Program",(IF(OR(F466="Days",F466="Caseload"),1,G466)*H466)/(IF(OR(F466="Days",F466="Caseload"),1,INDEX('3. Programs'!N:N,MATCH(D466,'3. Programs'!A:A,0)))*INDEX('3. Programs'!O:O,MATCH(D466,'3. Programs'!A:A,0))),""),0)</f>
        <v/>
      </c>
      <c r="J466" s="20" t="str">
        <f>IFERROR(IF($C466="Program",ROUNDDOWN(SUMIF('3. Programs'!$A:$A,$D466,'3. Programs'!Q:Q),2)*IFERROR(INDEX('3. Programs'!$O:$O,MATCH($D466,'3. Programs'!$A:$A,0)),0)*$I466,""),0)</f>
        <v/>
      </c>
      <c r="K466" s="15" t="str">
        <f>IFERROR(IF($C466="Program",ROUNDDOWN(SUMIF('3. Programs'!$A:$A,$D466,'3. Programs'!R:R),2)*IFERROR(INDEX('3. Programs'!$O:$O,MATCH($D466,'3. Programs'!$A:$A,0)),0)*$I466,""),0)</f>
        <v/>
      </c>
      <c r="L466" s="15" t="str">
        <f>IFERROR(IF($C466="Program",ROUNDDOWN(SUMIF('3. Programs'!$A:$A,$D466,'3. Programs'!S:S),2)*IFERROR(INDEX('3. Programs'!$O:$O,MATCH($D466,'3. Programs'!$A:$A,0)),0)*$I466,""),0)</f>
        <v/>
      </c>
      <c r="M466" s="17" t="str">
        <f t="shared" si="50"/>
        <v/>
      </c>
      <c r="N466" s="122"/>
      <c r="O466" s="123"/>
      <c r="P466" s="169"/>
      <c r="Q466" s="245"/>
      <c r="R466" s="124"/>
      <c r="S466" s="125"/>
      <c r="T466" s="125"/>
      <c r="U466" s="126"/>
      <c r="V466" s="19" t="str">
        <f t="shared" si="49"/>
        <v/>
      </c>
      <c r="W466" s="15" t="str">
        <f t="shared" si="45"/>
        <v/>
      </c>
      <c r="X466" s="16" t="str">
        <f t="shared" si="46"/>
        <v/>
      </c>
      <c r="Y466" s="16" t="str">
        <f t="shared" si="47"/>
        <v/>
      </c>
      <c r="Z466" s="16" t="str">
        <f t="shared" si="48"/>
        <v/>
      </c>
    </row>
    <row r="467" spans="1:26" x14ac:dyDescent="0.4">
      <c r="A467" s="140"/>
      <c r="B467" s="158" t="str">
        <f>IFERROR(VLOOKUP(A467,'1. Applicant Roster'!A:C,2,FALSE)&amp;", "&amp;LEFT(VLOOKUP(A467,'1. Applicant Roster'!A:C,3,FALSE),1)&amp;".","Enter valid WISEid")</f>
        <v>Enter valid WISEid</v>
      </c>
      <c r="C467" s="142"/>
      <c r="D467" s="143"/>
      <c r="E467" s="138" t="str">
        <f>IF(C467="Program",IFERROR(INDEX('3. Programs'!B:B,MATCH(D467,'3. Programs'!A:A,0)),"Enter valid program ID"),"")</f>
        <v/>
      </c>
      <c r="F467" s="289" t="str">
        <f>IF(C467="Program",IFERROR(INDEX('3. Programs'!L:L,MATCH(D467,'3. Programs'!A:A,0)),""),"")</f>
        <v/>
      </c>
      <c r="G467" s="97"/>
      <c r="H467" s="82"/>
      <c r="I467" s="291" t="str">
        <f>IFERROR(IF(C467="Program",(IF(OR(F467="Days",F467="Caseload"),1,G467)*H467)/(IF(OR(F467="Days",F467="Caseload"),1,INDEX('3. Programs'!N:N,MATCH(D467,'3. Programs'!A:A,0)))*INDEX('3. Programs'!O:O,MATCH(D467,'3. Programs'!A:A,0))),""),0)</f>
        <v/>
      </c>
      <c r="J467" s="20" t="str">
        <f>IFERROR(IF($C467="Program",ROUNDDOWN(SUMIF('3. Programs'!$A:$A,$D467,'3. Programs'!Q:Q),2)*IFERROR(INDEX('3. Programs'!$O:$O,MATCH($D467,'3. Programs'!$A:$A,0)),0)*$I467,""),0)</f>
        <v/>
      </c>
      <c r="K467" s="15" t="str">
        <f>IFERROR(IF($C467="Program",ROUNDDOWN(SUMIF('3. Programs'!$A:$A,$D467,'3. Programs'!R:R),2)*IFERROR(INDEX('3. Programs'!$O:$O,MATCH($D467,'3. Programs'!$A:$A,0)),0)*$I467,""),0)</f>
        <v/>
      </c>
      <c r="L467" s="15" t="str">
        <f>IFERROR(IF($C467="Program",ROUNDDOWN(SUMIF('3. Programs'!$A:$A,$D467,'3. Programs'!S:S),2)*IFERROR(INDEX('3. Programs'!$O:$O,MATCH($D467,'3. Programs'!$A:$A,0)),0)*$I467,""),0)</f>
        <v/>
      </c>
      <c r="M467" s="17" t="str">
        <f t="shared" si="50"/>
        <v/>
      </c>
      <c r="N467" s="122"/>
      <c r="O467" s="123"/>
      <c r="P467" s="169"/>
      <c r="Q467" s="245"/>
      <c r="R467" s="124"/>
      <c r="S467" s="125"/>
      <c r="T467" s="125"/>
      <c r="U467" s="126"/>
      <c r="V467" s="19" t="str">
        <f t="shared" si="49"/>
        <v/>
      </c>
      <c r="W467" s="15" t="str">
        <f t="shared" si="45"/>
        <v/>
      </c>
      <c r="X467" s="16" t="str">
        <f t="shared" si="46"/>
        <v/>
      </c>
      <c r="Y467" s="16" t="str">
        <f t="shared" si="47"/>
        <v/>
      </c>
      <c r="Z467" s="16" t="str">
        <f t="shared" si="48"/>
        <v/>
      </c>
    </row>
    <row r="468" spans="1:26" x14ac:dyDescent="0.4">
      <c r="A468" s="140"/>
      <c r="B468" s="158" t="str">
        <f>IFERROR(VLOOKUP(A468,'1. Applicant Roster'!A:C,2,FALSE)&amp;", "&amp;LEFT(VLOOKUP(A468,'1. Applicant Roster'!A:C,3,FALSE),1)&amp;".","Enter valid WISEid")</f>
        <v>Enter valid WISEid</v>
      </c>
      <c r="C468" s="142"/>
      <c r="D468" s="143"/>
      <c r="E468" s="138" t="str">
        <f>IF(C468="Program",IFERROR(INDEX('3. Programs'!B:B,MATCH(D468,'3. Programs'!A:A,0)),"Enter valid program ID"),"")</f>
        <v/>
      </c>
      <c r="F468" s="289" t="str">
        <f>IF(C468="Program",IFERROR(INDEX('3. Programs'!L:L,MATCH(D468,'3. Programs'!A:A,0)),""),"")</f>
        <v/>
      </c>
      <c r="G468" s="97"/>
      <c r="H468" s="82"/>
      <c r="I468" s="291" t="str">
        <f>IFERROR(IF(C468="Program",(IF(OR(F468="Days",F468="Caseload"),1,G468)*H468)/(IF(OR(F468="Days",F468="Caseload"),1,INDEX('3. Programs'!N:N,MATCH(D468,'3. Programs'!A:A,0)))*INDEX('3. Programs'!O:O,MATCH(D468,'3. Programs'!A:A,0))),""),0)</f>
        <v/>
      </c>
      <c r="J468" s="20" t="str">
        <f>IFERROR(IF($C468="Program",ROUNDDOWN(SUMIF('3. Programs'!$A:$A,$D468,'3. Programs'!Q:Q),2)*IFERROR(INDEX('3. Programs'!$O:$O,MATCH($D468,'3. Programs'!$A:$A,0)),0)*$I468,""),0)</f>
        <v/>
      </c>
      <c r="K468" s="15" t="str">
        <f>IFERROR(IF($C468="Program",ROUNDDOWN(SUMIF('3. Programs'!$A:$A,$D468,'3. Programs'!R:R),2)*IFERROR(INDEX('3. Programs'!$O:$O,MATCH($D468,'3. Programs'!$A:$A,0)),0)*$I468,""),0)</f>
        <v/>
      </c>
      <c r="L468" s="15" t="str">
        <f>IFERROR(IF($C468="Program",ROUNDDOWN(SUMIF('3. Programs'!$A:$A,$D468,'3. Programs'!S:S),2)*IFERROR(INDEX('3. Programs'!$O:$O,MATCH($D468,'3. Programs'!$A:$A,0)),0)*$I468,""),0)</f>
        <v/>
      </c>
      <c r="M468" s="17" t="str">
        <f t="shared" si="50"/>
        <v/>
      </c>
      <c r="N468" s="122"/>
      <c r="O468" s="123"/>
      <c r="P468" s="169"/>
      <c r="Q468" s="245"/>
      <c r="R468" s="124"/>
      <c r="S468" s="125"/>
      <c r="T468" s="125"/>
      <c r="U468" s="126"/>
      <c r="V468" s="19" t="str">
        <f t="shared" si="49"/>
        <v/>
      </c>
      <c r="W468" s="15" t="str">
        <f t="shared" si="45"/>
        <v/>
      </c>
      <c r="X468" s="16" t="str">
        <f t="shared" si="46"/>
        <v/>
      </c>
      <c r="Y468" s="16" t="str">
        <f t="shared" si="47"/>
        <v/>
      </c>
      <c r="Z468" s="16" t="str">
        <f t="shared" si="48"/>
        <v/>
      </c>
    </row>
    <row r="469" spans="1:26" x14ac:dyDescent="0.4">
      <c r="A469" s="140"/>
      <c r="B469" s="158" t="str">
        <f>IFERROR(VLOOKUP(A469,'1. Applicant Roster'!A:C,2,FALSE)&amp;", "&amp;LEFT(VLOOKUP(A469,'1. Applicant Roster'!A:C,3,FALSE),1)&amp;".","Enter valid WISEid")</f>
        <v>Enter valid WISEid</v>
      </c>
      <c r="C469" s="142"/>
      <c r="D469" s="143"/>
      <c r="E469" s="138" t="str">
        <f>IF(C469="Program",IFERROR(INDEX('3. Programs'!B:B,MATCH(D469,'3. Programs'!A:A,0)),"Enter valid program ID"),"")</f>
        <v/>
      </c>
      <c r="F469" s="289" t="str">
        <f>IF(C469="Program",IFERROR(INDEX('3. Programs'!L:L,MATCH(D469,'3. Programs'!A:A,0)),""),"")</f>
        <v/>
      </c>
      <c r="G469" s="97"/>
      <c r="H469" s="82"/>
      <c r="I469" s="291" t="str">
        <f>IFERROR(IF(C469="Program",(IF(OR(F469="Days",F469="Caseload"),1,G469)*H469)/(IF(OR(F469="Days",F469="Caseload"),1,INDEX('3. Programs'!N:N,MATCH(D469,'3. Programs'!A:A,0)))*INDEX('3. Programs'!O:O,MATCH(D469,'3. Programs'!A:A,0))),""),0)</f>
        <v/>
      </c>
      <c r="J469" s="20" t="str">
        <f>IFERROR(IF($C469="Program",ROUNDDOWN(SUMIF('3. Programs'!$A:$A,$D469,'3. Programs'!Q:Q),2)*IFERROR(INDEX('3. Programs'!$O:$O,MATCH($D469,'3. Programs'!$A:$A,0)),0)*$I469,""),0)</f>
        <v/>
      </c>
      <c r="K469" s="15" t="str">
        <f>IFERROR(IF($C469="Program",ROUNDDOWN(SUMIF('3. Programs'!$A:$A,$D469,'3. Programs'!R:R),2)*IFERROR(INDEX('3. Programs'!$O:$O,MATCH($D469,'3. Programs'!$A:$A,0)),0)*$I469,""),0)</f>
        <v/>
      </c>
      <c r="L469" s="15" t="str">
        <f>IFERROR(IF($C469="Program",ROUNDDOWN(SUMIF('3. Programs'!$A:$A,$D469,'3. Programs'!S:S),2)*IFERROR(INDEX('3. Programs'!$O:$O,MATCH($D469,'3. Programs'!$A:$A,0)),0)*$I469,""),0)</f>
        <v/>
      </c>
      <c r="M469" s="17" t="str">
        <f t="shared" si="50"/>
        <v/>
      </c>
      <c r="N469" s="122"/>
      <c r="O469" s="123"/>
      <c r="P469" s="169"/>
      <c r="Q469" s="245"/>
      <c r="R469" s="124"/>
      <c r="S469" s="125"/>
      <c r="T469" s="125"/>
      <c r="U469" s="126"/>
      <c r="V469" s="19" t="str">
        <f t="shared" si="49"/>
        <v/>
      </c>
      <c r="W469" s="15" t="str">
        <f t="shared" si="45"/>
        <v/>
      </c>
      <c r="X469" s="16" t="str">
        <f t="shared" si="46"/>
        <v/>
      </c>
      <c r="Y469" s="16" t="str">
        <f t="shared" si="47"/>
        <v/>
      </c>
      <c r="Z469" s="16" t="str">
        <f t="shared" si="48"/>
        <v/>
      </c>
    </row>
    <row r="470" spans="1:26" x14ac:dyDescent="0.4">
      <c r="A470" s="140"/>
      <c r="B470" s="158" t="str">
        <f>IFERROR(VLOOKUP(A470,'1. Applicant Roster'!A:C,2,FALSE)&amp;", "&amp;LEFT(VLOOKUP(A470,'1. Applicant Roster'!A:C,3,FALSE),1)&amp;".","Enter valid WISEid")</f>
        <v>Enter valid WISEid</v>
      </c>
      <c r="C470" s="142"/>
      <c r="D470" s="143"/>
      <c r="E470" s="138" t="str">
        <f>IF(C470="Program",IFERROR(INDEX('3. Programs'!B:B,MATCH(D470,'3. Programs'!A:A,0)),"Enter valid program ID"),"")</f>
        <v/>
      </c>
      <c r="F470" s="289" t="str">
        <f>IF(C470="Program",IFERROR(INDEX('3. Programs'!L:L,MATCH(D470,'3. Programs'!A:A,0)),""),"")</f>
        <v/>
      </c>
      <c r="G470" s="97"/>
      <c r="H470" s="82"/>
      <c r="I470" s="291" t="str">
        <f>IFERROR(IF(C470="Program",(IF(OR(F470="Days",F470="Caseload"),1,G470)*H470)/(IF(OR(F470="Days",F470="Caseload"),1,INDEX('3. Programs'!N:N,MATCH(D470,'3. Programs'!A:A,0)))*INDEX('3. Programs'!O:O,MATCH(D470,'3. Programs'!A:A,0))),""),0)</f>
        <v/>
      </c>
      <c r="J470" s="20" t="str">
        <f>IFERROR(IF($C470="Program",ROUNDDOWN(SUMIF('3. Programs'!$A:$A,$D470,'3. Programs'!Q:Q),2)*IFERROR(INDEX('3. Programs'!$O:$O,MATCH($D470,'3. Programs'!$A:$A,0)),0)*$I470,""),0)</f>
        <v/>
      </c>
      <c r="K470" s="15" t="str">
        <f>IFERROR(IF($C470="Program",ROUNDDOWN(SUMIF('3. Programs'!$A:$A,$D470,'3. Programs'!R:R),2)*IFERROR(INDEX('3. Programs'!$O:$O,MATCH($D470,'3. Programs'!$A:$A,0)),0)*$I470,""),0)</f>
        <v/>
      </c>
      <c r="L470" s="15" t="str">
        <f>IFERROR(IF($C470="Program",ROUNDDOWN(SUMIF('3. Programs'!$A:$A,$D470,'3. Programs'!S:S),2)*IFERROR(INDEX('3. Programs'!$O:$O,MATCH($D470,'3. Programs'!$A:$A,0)),0)*$I470,""),0)</f>
        <v/>
      </c>
      <c r="M470" s="17" t="str">
        <f t="shared" si="50"/>
        <v/>
      </c>
      <c r="N470" s="122"/>
      <c r="O470" s="123"/>
      <c r="P470" s="169"/>
      <c r="Q470" s="245"/>
      <c r="R470" s="124"/>
      <c r="S470" s="125"/>
      <c r="T470" s="125"/>
      <c r="U470" s="126"/>
      <c r="V470" s="19" t="str">
        <f t="shared" si="49"/>
        <v/>
      </c>
      <c r="W470" s="15" t="str">
        <f t="shared" si="45"/>
        <v/>
      </c>
      <c r="X470" s="16" t="str">
        <f t="shared" si="46"/>
        <v/>
      </c>
      <c r="Y470" s="16" t="str">
        <f t="shared" si="47"/>
        <v/>
      </c>
      <c r="Z470" s="16" t="str">
        <f t="shared" si="48"/>
        <v/>
      </c>
    </row>
    <row r="471" spans="1:26" x14ac:dyDescent="0.4">
      <c r="A471" s="140"/>
      <c r="B471" s="158" t="str">
        <f>IFERROR(VLOOKUP(A471,'1. Applicant Roster'!A:C,2,FALSE)&amp;", "&amp;LEFT(VLOOKUP(A471,'1. Applicant Roster'!A:C,3,FALSE),1)&amp;".","Enter valid WISEid")</f>
        <v>Enter valid WISEid</v>
      </c>
      <c r="C471" s="142"/>
      <c r="D471" s="143"/>
      <c r="E471" s="138" t="str">
        <f>IF(C471="Program",IFERROR(INDEX('3. Programs'!B:B,MATCH(D471,'3. Programs'!A:A,0)),"Enter valid program ID"),"")</f>
        <v/>
      </c>
      <c r="F471" s="289" t="str">
        <f>IF(C471="Program",IFERROR(INDEX('3. Programs'!L:L,MATCH(D471,'3. Programs'!A:A,0)),""),"")</f>
        <v/>
      </c>
      <c r="G471" s="97"/>
      <c r="H471" s="82"/>
      <c r="I471" s="291" t="str">
        <f>IFERROR(IF(C471="Program",(IF(OR(F471="Days",F471="Caseload"),1,G471)*H471)/(IF(OR(F471="Days",F471="Caseload"),1,INDEX('3. Programs'!N:N,MATCH(D471,'3. Programs'!A:A,0)))*INDEX('3. Programs'!O:O,MATCH(D471,'3. Programs'!A:A,0))),""),0)</f>
        <v/>
      </c>
      <c r="J471" s="20" t="str">
        <f>IFERROR(IF($C471="Program",ROUNDDOWN(SUMIF('3. Programs'!$A:$A,$D471,'3. Programs'!Q:Q),2)*IFERROR(INDEX('3. Programs'!$O:$O,MATCH($D471,'3. Programs'!$A:$A,0)),0)*$I471,""),0)</f>
        <v/>
      </c>
      <c r="K471" s="15" t="str">
        <f>IFERROR(IF($C471="Program",ROUNDDOWN(SUMIF('3. Programs'!$A:$A,$D471,'3. Programs'!R:R),2)*IFERROR(INDEX('3. Programs'!$O:$O,MATCH($D471,'3. Programs'!$A:$A,0)),0)*$I471,""),0)</f>
        <v/>
      </c>
      <c r="L471" s="15" t="str">
        <f>IFERROR(IF($C471="Program",ROUNDDOWN(SUMIF('3. Programs'!$A:$A,$D471,'3. Programs'!S:S),2)*IFERROR(INDEX('3. Programs'!$O:$O,MATCH($D471,'3. Programs'!$A:$A,0)),0)*$I471,""),0)</f>
        <v/>
      </c>
      <c r="M471" s="17" t="str">
        <f t="shared" si="50"/>
        <v/>
      </c>
      <c r="N471" s="122"/>
      <c r="O471" s="123"/>
      <c r="P471" s="169"/>
      <c r="Q471" s="245"/>
      <c r="R471" s="124"/>
      <c r="S471" s="125"/>
      <c r="T471" s="125"/>
      <c r="U471" s="126"/>
      <c r="V471" s="19" t="str">
        <f t="shared" si="49"/>
        <v/>
      </c>
      <c r="W471" s="15" t="str">
        <f t="shared" si="45"/>
        <v/>
      </c>
      <c r="X471" s="16" t="str">
        <f t="shared" si="46"/>
        <v/>
      </c>
      <c r="Y471" s="16" t="str">
        <f t="shared" si="47"/>
        <v/>
      </c>
      <c r="Z471" s="16" t="str">
        <f t="shared" si="48"/>
        <v/>
      </c>
    </row>
    <row r="472" spans="1:26" x14ac:dyDescent="0.4">
      <c r="A472" s="140"/>
      <c r="B472" s="158" t="str">
        <f>IFERROR(VLOOKUP(A472,'1. Applicant Roster'!A:C,2,FALSE)&amp;", "&amp;LEFT(VLOOKUP(A472,'1. Applicant Roster'!A:C,3,FALSE),1)&amp;".","Enter valid WISEid")</f>
        <v>Enter valid WISEid</v>
      </c>
      <c r="C472" s="142"/>
      <c r="D472" s="143"/>
      <c r="E472" s="138" t="str">
        <f>IF(C472="Program",IFERROR(INDEX('3. Programs'!B:B,MATCH(D472,'3. Programs'!A:A,0)),"Enter valid program ID"),"")</f>
        <v/>
      </c>
      <c r="F472" s="289" t="str">
        <f>IF(C472="Program",IFERROR(INDEX('3. Programs'!L:L,MATCH(D472,'3. Programs'!A:A,0)),""),"")</f>
        <v/>
      </c>
      <c r="G472" s="97"/>
      <c r="H472" s="82"/>
      <c r="I472" s="291" t="str">
        <f>IFERROR(IF(C472="Program",(IF(OR(F472="Days",F472="Caseload"),1,G472)*H472)/(IF(OR(F472="Days",F472="Caseload"),1,INDEX('3. Programs'!N:N,MATCH(D472,'3. Programs'!A:A,0)))*INDEX('3. Programs'!O:O,MATCH(D472,'3. Programs'!A:A,0))),""),0)</f>
        <v/>
      </c>
      <c r="J472" s="20" t="str">
        <f>IFERROR(IF($C472="Program",ROUNDDOWN(SUMIF('3. Programs'!$A:$A,$D472,'3. Programs'!Q:Q),2)*IFERROR(INDEX('3. Programs'!$O:$O,MATCH($D472,'3. Programs'!$A:$A,0)),0)*$I472,""),0)</f>
        <v/>
      </c>
      <c r="K472" s="15" t="str">
        <f>IFERROR(IF($C472="Program",ROUNDDOWN(SUMIF('3. Programs'!$A:$A,$D472,'3. Programs'!R:R),2)*IFERROR(INDEX('3. Programs'!$O:$O,MATCH($D472,'3. Programs'!$A:$A,0)),0)*$I472,""),0)</f>
        <v/>
      </c>
      <c r="L472" s="15" t="str">
        <f>IFERROR(IF($C472="Program",ROUNDDOWN(SUMIF('3. Programs'!$A:$A,$D472,'3. Programs'!S:S),2)*IFERROR(INDEX('3. Programs'!$O:$O,MATCH($D472,'3. Programs'!$A:$A,0)),0)*$I472,""),0)</f>
        <v/>
      </c>
      <c r="M472" s="17" t="str">
        <f t="shared" si="50"/>
        <v/>
      </c>
      <c r="N472" s="122"/>
      <c r="O472" s="123"/>
      <c r="P472" s="169"/>
      <c r="Q472" s="245"/>
      <c r="R472" s="124"/>
      <c r="S472" s="125"/>
      <c r="T472" s="125"/>
      <c r="U472" s="126"/>
      <c r="V472" s="19" t="str">
        <f t="shared" si="49"/>
        <v/>
      </c>
      <c r="W472" s="15" t="str">
        <f t="shared" si="45"/>
        <v/>
      </c>
      <c r="X472" s="16" t="str">
        <f t="shared" si="46"/>
        <v/>
      </c>
      <c r="Y472" s="16" t="str">
        <f t="shared" si="47"/>
        <v/>
      </c>
      <c r="Z472" s="16" t="str">
        <f t="shared" si="48"/>
        <v/>
      </c>
    </row>
    <row r="473" spans="1:26" x14ac:dyDescent="0.4">
      <c r="A473" s="140"/>
      <c r="B473" s="158" t="str">
        <f>IFERROR(VLOOKUP(A473,'1. Applicant Roster'!A:C,2,FALSE)&amp;", "&amp;LEFT(VLOOKUP(A473,'1. Applicant Roster'!A:C,3,FALSE),1)&amp;".","Enter valid WISEid")</f>
        <v>Enter valid WISEid</v>
      </c>
      <c r="C473" s="142"/>
      <c r="D473" s="143"/>
      <c r="E473" s="138" t="str">
        <f>IF(C473="Program",IFERROR(INDEX('3. Programs'!B:B,MATCH(D473,'3. Programs'!A:A,0)),"Enter valid program ID"),"")</f>
        <v/>
      </c>
      <c r="F473" s="289" t="str">
        <f>IF(C473="Program",IFERROR(INDEX('3. Programs'!L:L,MATCH(D473,'3. Programs'!A:A,0)),""),"")</f>
        <v/>
      </c>
      <c r="G473" s="97"/>
      <c r="H473" s="82"/>
      <c r="I473" s="291" t="str">
        <f>IFERROR(IF(C473="Program",(IF(OR(F473="Days",F473="Caseload"),1,G473)*H473)/(IF(OR(F473="Days",F473="Caseload"),1,INDEX('3. Programs'!N:N,MATCH(D473,'3. Programs'!A:A,0)))*INDEX('3. Programs'!O:O,MATCH(D473,'3. Programs'!A:A,0))),""),0)</f>
        <v/>
      </c>
      <c r="J473" s="20" t="str">
        <f>IFERROR(IF($C473="Program",ROUNDDOWN(SUMIF('3. Programs'!$A:$A,$D473,'3. Programs'!Q:Q),2)*IFERROR(INDEX('3. Programs'!$O:$O,MATCH($D473,'3. Programs'!$A:$A,0)),0)*$I473,""),0)</f>
        <v/>
      </c>
      <c r="K473" s="15" t="str">
        <f>IFERROR(IF($C473="Program",ROUNDDOWN(SUMIF('3. Programs'!$A:$A,$D473,'3. Programs'!R:R),2)*IFERROR(INDEX('3. Programs'!$O:$O,MATCH($D473,'3. Programs'!$A:$A,0)),0)*$I473,""),0)</f>
        <v/>
      </c>
      <c r="L473" s="15" t="str">
        <f>IFERROR(IF($C473="Program",ROUNDDOWN(SUMIF('3. Programs'!$A:$A,$D473,'3. Programs'!S:S),2)*IFERROR(INDEX('3. Programs'!$O:$O,MATCH($D473,'3. Programs'!$A:$A,0)),0)*$I473,""),0)</f>
        <v/>
      </c>
      <c r="M473" s="17" t="str">
        <f t="shared" si="50"/>
        <v/>
      </c>
      <c r="N473" s="122"/>
      <c r="O473" s="123"/>
      <c r="P473" s="169"/>
      <c r="Q473" s="245"/>
      <c r="R473" s="124"/>
      <c r="S473" s="125"/>
      <c r="T473" s="125"/>
      <c r="U473" s="126"/>
      <c r="V473" s="19" t="str">
        <f t="shared" si="49"/>
        <v/>
      </c>
      <c r="W473" s="15" t="str">
        <f t="shared" si="45"/>
        <v/>
      </c>
      <c r="X473" s="16" t="str">
        <f t="shared" si="46"/>
        <v/>
      </c>
      <c r="Y473" s="16" t="str">
        <f t="shared" si="47"/>
        <v/>
      </c>
      <c r="Z473" s="16" t="str">
        <f t="shared" si="48"/>
        <v/>
      </c>
    </row>
    <row r="474" spans="1:26" x14ac:dyDescent="0.4">
      <c r="A474" s="140"/>
      <c r="B474" s="158" t="str">
        <f>IFERROR(VLOOKUP(A474,'1. Applicant Roster'!A:C,2,FALSE)&amp;", "&amp;LEFT(VLOOKUP(A474,'1. Applicant Roster'!A:C,3,FALSE),1)&amp;".","Enter valid WISEid")</f>
        <v>Enter valid WISEid</v>
      </c>
      <c r="C474" s="142"/>
      <c r="D474" s="143"/>
      <c r="E474" s="138" t="str">
        <f>IF(C474="Program",IFERROR(INDEX('3. Programs'!B:B,MATCH(D474,'3. Programs'!A:A,0)),"Enter valid program ID"),"")</f>
        <v/>
      </c>
      <c r="F474" s="289" t="str">
        <f>IF(C474="Program",IFERROR(INDEX('3. Programs'!L:L,MATCH(D474,'3. Programs'!A:A,0)),""),"")</f>
        <v/>
      </c>
      <c r="G474" s="97"/>
      <c r="H474" s="82"/>
      <c r="I474" s="291" t="str">
        <f>IFERROR(IF(C474="Program",(IF(OR(F474="Days",F474="Caseload"),1,G474)*H474)/(IF(OR(F474="Days",F474="Caseload"),1,INDEX('3. Programs'!N:N,MATCH(D474,'3. Programs'!A:A,0)))*INDEX('3. Programs'!O:O,MATCH(D474,'3. Programs'!A:A,0))),""),0)</f>
        <v/>
      </c>
      <c r="J474" s="20" t="str">
        <f>IFERROR(IF($C474="Program",ROUNDDOWN(SUMIF('3. Programs'!$A:$A,$D474,'3. Programs'!Q:Q),2)*IFERROR(INDEX('3. Programs'!$O:$O,MATCH($D474,'3. Programs'!$A:$A,0)),0)*$I474,""),0)</f>
        <v/>
      </c>
      <c r="K474" s="15" t="str">
        <f>IFERROR(IF($C474="Program",ROUNDDOWN(SUMIF('3. Programs'!$A:$A,$D474,'3. Programs'!R:R),2)*IFERROR(INDEX('3. Programs'!$O:$O,MATCH($D474,'3. Programs'!$A:$A,0)),0)*$I474,""),0)</f>
        <v/>
      </c>
      <c r="L474" s="15" t="str">
        <f>IFERROR(IF($C474="Program",ROUNDDOWN(SUMIF('3. Programs'!$A:$A,$D474,'3. Programs'!S:S),2)*IFERROR(INDEX('3. Programs'!$O:$O,MATCH($D474,'3. Programs'!$A:$A,0)),0)*$I474,""),0)</f>
        <v/>
      </c>
      <c r="M474" s="17" t="str">
        <f t="shared" si="50"/>
        <v/>
      </c>
      <c r="N474" s="122"/>
      <c r="O474" s="123"/>
      <c r="P474" s="169"/>
      <c r="Q474" s="245"/>
      <c r="R474" s="124"/>
      <c r="S474" s="125"/>
      <c r="T474" s="125"/>
      <c r="U474" s="126"/>
      <c r="V474" s="19" t="str">
        <f t="shared" si="49"/>
        <v/>
      </c>
      <c r="W474" s="15" t="str">
        <f t="shared" si="45"/>
        <v/>
      </c>
      <c r="X474" s="16" t="str">
        <f t="shared" si="46"/>
        <v/>
      </c>
      <c r="Y474" s="16" t="str">
        <f t="shared" si="47"/>
        <v/>
      </c>
      <c r="Z474" s="16" t="str">
        <f t="shared" si="48"/>
        <v/>
      </c>
    </row>
    <row r="475" spans="1:26" x14ac:dyDescent="0.4">
      <c r="A475" s="140"/>
      <c r="B475" s="158" t="str">
        <f>IFERROR(VLOOKUP(A475,'1. Applicant Roster'!A:C,2,FALSE)&amp;", "&amp;LEFT(VLOOKUP(A475,'1. Applicant Roster'!A:C,3,FALSE),1)&amp;".","Enter valid WISEid")</f>
        <v>Enter valid WISEid</v>
      </c>
      <c r="C475" s="142"/>
      <c r="D475" s="143"/>
      <c r="E475" s="138" t="str">
        <f>IF(C475="Program",IFERROR(INDEX('3. Programs'!B:B,MATCH(D475,'3. Programs'!A:A,0)),"Enter valid program ID"),"")</f>
        <v/>
      </c>
      <c r="F475" s="289" t="str">
        <f>IF(C475="Program",IFERROR(INDEX('3. Programs'!L:L,MATCH(D475,'3. Programs'!A:A,0)),""),"")</f>
        <v/>
      </c>
      <c r="G475" s="97"/>
      <c r="H475" s="82"/>
      <c r="I475" s="291" t="str">
        <f>IFERROR(IF(C475="Program",(IF(OR(F475="Days",F475="Caseload"),1,G475)*H475)/(IF(OR(F475="Days",F475="Caseload"),1,INDEX('3. Programs'!N:N,MATCH(D475,'3. Programs'!A:A,0)))*INDEX('3. Programs'!O:O,MATCH(D475,'3. Programs'!A:A,0))),""),0)</f>
        <v/>
      </c>
      <c r="J475" s="20" t="str">
        <f>IFERROR(IF($C475="Program",ROUNDDOWN(SUMIF('3. Programs'!$A:$A,$D475,'3. Programs'!Q:Q),2)*IFERROR(INDEX('3. Programs'!$O:$O,MATCH($D475,'3. Programs'!$A:$A,0)),0)*$I475,""),0)</f>
        <v/>
      </c>
      <c r="K475" s="15" t="str">
        <f>IFERROR(IF($C475="Program",ROUNDDOWN(SUMIF('3. Programs'!$A:$A,$D475,'3. Programs'!R:R),2)*IFERROR(INDEX('3. Programs'!$O:$O,MATCH($D475,'3. Programs'!$A:$A,0)),0)*$I475,""),0)</f>
        <v/>
      </c>
      <c r="L475" s="15" t="str">
        <f>IFERROR(IF($C475="Program",ROUNDDOWN(SUMIF('3. Programs'!$A:$A,$D475,'3. Programs'!S:S),2)*IFERROR(INDEX('3. Programs'!$O:$O,MATCH($D475,'3. Programs'!$A:$A,0)),0)*$I475,""),0)</f>
        <v/>
      </c>
      <c r="M475" s="17" t="str">
        <f t="shared" si="50"/>
        <v/>
      </c>
      <c r="N475" s="122"/>
      <c r="O475" s="123"/>
      <c r="P475" s="169"/>
      <c r="Q475" s="245"/>
      <c r="R475" s="124"/>
      <c r="S475" s="125"/>
      <c r="T475" s="125"/>
      <c r="U475" s="126"/>
      <c r="V475" s="19" t="str">
        <f t="shared" si="49"/>
        <v/>
      </c>
      <c r="W475" s="15" t="str">
        <f t="shared" si="45"/>
        <v/>
      </c>
      <c r="X475" s="16" t="str">
        <f t="shared" si="46"/>
        <v/>
      </c>
      <c r="Y475" s="16" t="str">
        <f t="shared" si="47"/>
        <v/>
      </c>
      <c r="Z475" s="16" t="str">
        <f t="shared" si="48"/>
        <v/>
      </c>
    </row>
    <row r="476" spans="1:26" x14ac:dyDescent="0.4">
      <c r="A476" s="140"/>
      <c r="B476" s="158" t="str">
        <f>IFERROR(VLOOKUP(A476,'1. Applicant Roster'!A:C,2,FALSE)&amp;", "&amp;LEFT(VLOOKUP(A476,'1. Applicant Roster'!A:C,3,FALSE),1)&amp;".","Enter valid WISEid")</f>
        <v>Enter valid WISEid</v>
      </c>
      <c r="C476" s="142"/>
      <c r="D476" s="143"/>
      <c r="E476" s="138" t="str">
        <f>IF(C476="Program",IFERROR(INDEX('3. Programs'!B:B,MATCH(D476,'3. Programs'!A:A,0)),"Enter valid program ID"),"")</f>
        <v/>
      </c>
      <c r="F476" s="289" t="str">
        <f>IF(C476="Program",IFERROR(INDEX('3. Programs'!L:L,MATCH(D476,'3. Programs'!A:A,0)),""),"")</f>
        <v/>
      </c>
      <c r="G476" s="97"/>
      <c r="H476" s="82"/>
      <c r="I476" s="291" t="str">
        <f>IFERROR(IF(C476="Program",(IF(OR(F476="Days",F476="Caseload"),1,G476)*H476)/(IF(OR(F476="Days",F476="Caseload"),1,INDEX('3. Programs'!N:N,MATCH(D476,'3. Programs'!A:A,0)))*INDEX('3. Programs'!O:O,MATCH(D476,'3. Programs'!A:A,0))),""),0)</f>
        <v/>
      </c>
      <c r="J476" s="20" t="str">
        <f>IFERROR(IF($C476="Program",ROUNDDOWN(SUMIF('3. Programs'!$A:$A,$D476,'3. Programs'!Q:Q),2)*IFERROR(INDEX('3. Programs'!$O:$O,MATCH($D476,'3. Programs'!$A:$A,0)),0)*$I476,""),0)</f>
        <v/>
      </c>
      <c r="K476" s="15" t="str">
        <f>IFERROR(IF($C476="Program",ROUNDDOWN(SUMIF('3. Programs'!$A:$A,$D476,'3. Programs'!R:R),2)*IFERROR(INDEX('3. Programs'!$O:$O,MATCH($D476,'3. Programs'!$A:$A,0)),0)*$I476,""),0)</f>
        <v/>
      </c>
      <c r="L476" s="15" t="str">
        <f>IFERROR(IF($C476="Program",ROUNDDOWN(SUMIF('3. Programs'!$A:$A,$D476,'3. Programs'!S:S),2)*IFERROR(INDEX('3. Programs'!$O:$O,MATCH($D476,'3. Programs'!$A:$A,0)),0)*$I476,""),0)</f>
        <v/>
      </c>
      <c r="M476" s="17" t="str">
        <f t="shared" si="50"/>
        <v/>
      </c>
      <c r="N476" s="122"/>
      <c r="O476" s="123"/>
      <c r="P476" s="169"/>
      <c r="Q476" s="245"/>
      <c r="R476" s="124"/>
      <c r="S476" s="125"/>
      <c r="T476" s="125"/>
      <c r="U476" s="126"/>
      <c r="V476" s="19" t="str">
        <f t="shared" si="49"/>
        <v/>
      </c>
      <c r="W476" s="15" t="str">
        <f t="shared" si="45"/>
        <v/>
      </c>
      <c r="X476" s="16" t="str">
        <f t="shared" si="46"/>
        <v/>
      </c>
      <c r="Y476" s="16" t="str">
        <f t="shared" si="47"/>
        <v/>
      </c>
      <c r="Z476" s="16" t="str">
        <f t="shared" si="48"/>
        <v/>
      </c>
    </row>
    <row r="477" spans="1:26" x14ac:dyDescent="0.4">
      <c r="A477" s="140"/>
      <c r="B477" s="158" t="str">
        <f>IFERROR(VLOOKUP(A477,'1. Applicant Roster'!A:C,2,FALSE)&amp;", "&amp;LEFT(VLOOKUP(A477,'1. Applicant Roster'!A:C,3,FALSE),1)&amp;".","Enter valid WISEid")</f>
        <v>Enter valid WISEid</v>
      </c>
      <c r="C477" s="142"/>
      <c r="D477" s="143"/>
      <c r="E477" s="138" t="str">
        <f>IF(C477="Program",IFERROR(INDEX('3. Programs'!B:B,MATCH(D477,'3. Programs'!A:A,0)),"Enter valid program ID"),"")</f>
        <v/>
      </c>
      <c r="F477" s="289" t="str">
        <f>IF(C477="Program",IFERROR(INDEX('3. Programs'!L:L,MATCH(D477,'3. Programs'!A:A,0)),""),"")</f>
        <v/>
      </c>
      <c r="G477" s="97"/>
      <c r="H477" s="82"/>
      <c r="I477" s="291" t="str">
        <f>IFERROR(IF(C477="Program",(IF(OR(F477="Days",F477="Caseload"),1,G477)*H477)/(IF(OR(F477="Days",F477="Caseload"),1,INDEX('3. Programs'!N:N,MATCH(D477,'3. Programs'!A:A,0)))*INDEX('3. Programs'!O:O,MATCH(D477,'3. Programs'!A:A,0))),""),0)</f>
        <v/>
      </c>
      <c r="J477" s="20" t="str">
        <f>IFERROR(IF($C477="Program",ROUNDDOWN(SUMIF('3. Programs'!$A:$A,$D477,'3. Programs'!Q:Q),2)*IFERROR(INDEX('3. Programs'!$O:$O,MATCH($D477,'3. Programs'!$A:$A,0)),0)*$I477,""),0)</f>
        <v/>
      </c>
      <c r="K477" s="15" t="str">
        <f>IFERROR(IF($C477="Program",ROUNDDOWN(SUMIF('3. Programs'!$A:$A,$D477,'3. Programs'!R:R),2)*IFERROR(INDEX('3. Programs'!$O:$O,MATCH($D477,'3. Programs'!$A:$A,0)),0)*$I477,""),0)</f>
        <v/>
      </c>
      <c r="L477" s="15" t="str">
        <f>IFERROR(IF($C477="Program",ROUNDDOWN(SUMIF('3. Programs'!$A:$A,$D477,'3. Programs'!S:S),2)*IFERROR(INDEX('3. Programs'!$O:$O,MATCH($D477,'3. Programs'!$A:$A,0)),0)*$I477,""),0)</f>
        <v/>
      </c>
      <c r="M477" s="17" t="str">
        <f t="shared" si="50"/>
        <v/>
      </c>
      <c r="N477" s="122"/>
      <c r="O477" s="123"/>
      <c r="P477" s="169"/>
      <c r="Q477" s="245"/>
      <c r="R477" s="124"/>
      <c r="S477" s="125"/>
      <c r="T477" s="125"/>
      <c r="U477" s="126"/>
      <c r="V477" s="19" t="str">
        <f t="shared" si="49"/>
        <v/>
      </c>
      <c r="W477" s="15" t="str">
        <f t="shared" si="45"/>
        <v/>
      </c>
      <c r="X477" s="16" t="str">
        <f t="shared" si="46"/>
        <v/>
      </c>
      <c r="Y477" s="16" t="str">
        <f t="shared" si="47"/>
        <v/>
      </c>
      <c r="Z477" s="16" t="str">
        <f t="shared" si="48"/>
        <v/>
      </c>
    </row>
    <row r="478" spans="1:26" x14ac:dyDescent="0.4">
      <c r="A478" s="140"/>
      <c r="B478" s="158" t="str">
        <f>IFERROR(VLOOKUP(A478,'1. Applicant Roster'!A:C,2,FALSE)&amp;", "&amp;LEFT(VLOOKUP(A478,'1. Applicant Roster'!A:C,3,FALSE),1)&amp;".","Enter valid WISEid")</f>
        <v>Enter valid WISEid</v>
      </c>
      <c r="C478" s="142"/>
      <c r="D478" s="143"/>
      <c r="E478" s="138" t="str">
        <f>IF(C478="Program",IFERROR(INDEX('3. Programs'!B:B,MATCH(D478,'3. Programs'!A:A,0)),"Enter valid program ID"),"")</f>
        <v/>
      </c>
      <c r="F478" s="289" t="str">
        <f>IF(C478="Program",IFERROR(INDEX('3. Programs'!L:L,MATCH(D478,'3. Programs'!A:A,0)),""),"")</f>
        <v/>
      </c>
      <c r="G478" s="97"/>
      <c r="H478" s="82"/>
      <c r="I478" s="291" t="str">
        <f>IFERROR(IF(C478="Program",(IF(OR(F478="Days",F478="Caseload"),1,G478)*H478)/(IF(OR(F478="Days",F478="Caseload"),1,INDEX('3. Programs'!N:N,MATCH(D478,'3. Programs'!A:A,0)))*INDEX('3. Programs'!O:O,MATCH(D478,'3. Programs'!A:A,0))),""),0)</f>
        <v/>
      </c>
      <c r="J478" s="20" t="str">
        <f>IFERROR(IF($C478="Program",ROUNDDOWN(SUMIF('3. Programs'!$A:$A,$D478,'3. Programs'!Q:Q),2)*IFERROR(INDEX('3. Programs'!$O:$O,MATCH($D478,'3. Programs'!$A:$A,0)),0)*$I478,""),0)</f>
        <v/>
      </c>
      <c r="K478" s="15" t="str">
        <f>IFERROR(IF($C478="Program",ROUNDDOWN(SUMIF('3. Programs'!$A:$A,$D478,'3. Programs'!R:R),2)*IFERROR(INDEX('3. Programs'!$O:$O,MATCH($D478,'3. Programs'!$A:$A,0)),0)*$I478,""),0)</f>
        <v/>
      </c>
      <c r="L478" s="15" t="str">
        <f>IFERROR(IF($C478="Program",ROUNDDOWN(SUMIF('3. Programs'!$A:$A,$D478,'3. Programs'!S:S),2)*IFERROR(INDEX('3. Programs'!$O:$O,MATCH($D478,'3. Programs'!$A:$A,0)),0)*$I478,""),0)</f>
        <v/>
      </c>
      <c r="M478" s="17" t="str">
        <f t="shared" si="50"/>
        <v/>
      </c>
      <c r="N478" s="122"/>
      <c r="O478" s="123"/>
      <c r="P478" s="169"/>
      <c r="Q478" s="245"/>
      <c r="R478" s="124"/>
      <c r="S478" s="125"/>
      <c r="T478" s="125"/>
      <c r="U478" s="126"/>
      <c r="V478" s="19" t="str">
        <f t="shared" si="49"/>
        <v/>
      </c>
      <c r="W478" s="15" t="str">
        <f t="shared" si="45"/>
        <v/>
      </c>
      <c r="X478" s="16" t="str">
        <f t="shared" si="46"/>
        <v/>
      </c>
      <c r="Y478" s="16" t="str">
        <f t="shared" si="47"/>
        <v/>
      </c>
      <c r="Z478" s="16" t="str">
        <f t="shared" si="48"/>
        <v/>
      </c>
    </row>
    <row r="479" spans="1:26" x14ac:dyDescent="0.4">
      <c r="A479" s="140"/>
      <c r="B479" s="158" t="str">
        <f>IFERROR(VLOOKUP(A479,'1. Applicant Roster'!A:C,2,FALSE)&amp;", "&amp;LEFT(VLOOKUP(A479,'1. Applicant Roster'!A:C,3,FALSE),1)&amp;".","Enter valid WISEid")</f>
        <v>Enter valid WISEid</v>
      </c>
      <c r="C479" s="142"/>
      <c r="D479" s="143"/>
      <c r="E479" s="138" t="str">
        <f>IF(C479="Program",IFERROR(INDEX('3. Programs'!B:B,MATCH(D479,'3. Programs'!A:A,0)),"Enter valid program ID"),"")</f>
        <v/>
      </c>
      <c r="F479" s="289" t="str">
        <f>IF(C479="Program",IFERROR(INDEX('3. Programs'!L:L,MATCH(D479,'3. Programs'!A:A,0)),""),"")</f>
        <v/>
      </c>
      <c r="G479" s="97"/>
      <c r="H479" s="82"/>
      <c r="I479" s="291" t="str">
        <f>IFERROR(IF(C479="Program",(IF(OR(F479="Days",F479="Caseload"),1,G479)*H479)/(IF(OR(F479="Days",F479="Caseload"),1,INDEX('3. Programs'!N:N,MATCH(D479,'3. Programs'!A:A,0)))*INDEX('3. Programs'!O:O,MATCH(D479,'3. Programs'!A:A,0))),""),0)</f>
        <v/>
      </c>
      <c r="J479" s="20" t="str">
        <f>IFERROR(IF($C479="Program",ROUNDDOWN(SUMIF('3. Programs'!$A:$A,$D479,'3. Programs'!Q:Q),2)*IFERROR(INDEX('3. Programs'!$O:$O,MATCH($D479,'3. Programs'!$A:$A,0)),0)*$I479,""),0)</f>
        <v/>
      </c>
      <c r="K479" s="15" t="str">
        <f>IFERROR(IF($C479="Program",ROUNDDOWN(SUMIF('3. Programs'!$A:$A,$D479,'3. Programs'!R:R),2)*IFERROR(INDEX('3. Programs'!$O:$O,MATCH($D479,'3. Programs'!$A:$A,0)),0)*$I479,""),0)</f>
        <v/>
      </c>
      <c r="L479" s="15" t="str">
        <f>IFERROR(IF($C479="Program",ROUNDDOWN(SUMIF('3. Programs'!$A:$A,$D479,'3. Programs'!S:S),2)*IFERROR(INDEX('3. Programs'!$O:$O,MATCH($D479,'3. Programs'!$A:$A,0)),0)*$I479,""),0)</f>
        <v/>
      </c>
      <c r="M479" s="17" t="str">
        <f t="shared" si="50"/>
        <v/>
      </c>
      <c r="N479" s="122"/>
      <c r="O479" s="123"/>
      <c r="P479" s="169"/>
      <c r="Q479" s="245"/>
      <c r="R479" s="124"/>
      <c r="S479" s="125"/>
      <c r="T479" s="125"/>
      <c r="U479" s="126"/>
      <c r="V479" s="19" t="str">
        <f t="shared" si="49"/>
        <v/>
      </c>
      <c r="W479" s="15" t="str">
        <f t="shared" si="45"/>
        <v/>
      </c>
      <c r="X479" s="16" t="str">
        <f t="shared" si="46"/>
        <v/>
      </c>
      <c r="Y479" s="16" t="str">
        <f t="shared" si="47"/>
        <v/>
      </c>
      <c r="Z479" s="16" t="str">
        <f t="shared" si="48"/>
        <v/>
      </c>
    </row>
    <row r="480" spans="1:26" x14ac:dyDescent="0.4">
      <c r="A480" s="140"/>
      <c r="B480" s="158" t="str">
        <f>IFERROR(VLOOKUP(A480,'1. Applicant Roster'!A:C,2,FALSE)&amp;", "&amp;LEFT(VLOOKUP(A480,'1. Applicant Roster'!A:C,3,FALSE),1)&amp;".","Enter valid WISEid")</f>
        <v>Enter valid WISEid</v>
      </c>
      <c r="C480" s="142"/>
      <c r="D480" s="143"/>
      <c r="E480" s="138" t="str">
        <f>IF(C480="Program",IFERROR(INDEX('3. Programs'!B:B,MATCH(D480,'3. Programs'!A:A,0)),"Enter valid program ID"),"")</f>
        <v/>
      </c>
      <c r="F480" s="289" t="str">
        <f>IF(C480="Program",IFERROR(INDEX('3. Programs'!L:L,MATCH(D480,'3. Programs'!A:A,0)),""),"")</f>
        <v/>
      </c>
      <c r="G480" s="97"/>
      <c r="H480" s="82"/>
      <c r="I480" s="291" t="str">
        <f>IFERROR(IF(C480="Program",(IF(OR(F480="Days",F480="Caseload"),1,G480)*H480)/(IF(OR(F480="Days",F480="Caseload"),1,INDEX('3. Programs'!N:N,MATCH(D480,'3. Programs'!A:A,0)))*INDEX('3. Programs'!O:O,MATCH(D480,'3. Programs'!A:A,0))),""),0)</f>
        <v/>
      </c>
      <c r="J480" s="20" t="str">
        <f>IFERROR(IF($C480="Program",ROUNDDOWN(SUMIF('3. Programs'!$A:$A,$D480,'3. Programs'!Q:Q),2)*IFERROR(INDEX('3. Programs'!$O:$O,MATCH($D480,'3. Programs'!$A:$A,0)),0)*$I480,""),0)</f>
        <v/>
      </c>
      <c r="K480" s="15" t="str">
        <f>IFERROR(IF($C480="Program",ROUNDDOWN(SUMIF('3. Programs'!$A:$A,$D480,'3. Programs'!R:R),2)*IFERROR(INDEX('3. Programs'!$O:$O,MATCH($D480,'3. Programs'!$A:$A,0)),0)*$I480,""),0)</f>
        <v/>
      </c>
      <c r="L480" s="15" t="str">
        <f>IFERROR(IF($C480="Program",ROUNDDOWN(SUMIF('3. Programs'!$A:$A,$D480,'3. Programs'!S:S),2)*IFERROR(INDEX('3. Programs'!$O:$O,MATCH($D480,'3. Programs'!$A:$A,0)),0)*$I480,""),0)</f>
        <v/>
      </c>
      <c r="M480" s="17" t="str">
        <f t="shared" si="50"/>
        <v/>
      </c>
      <c r="N480" s="122"/>
      <c r="O480" s="123"/>
      <c r="P480" s="169"/>
      <c r="Q480" s="245"/>
      <c r="R480" s="124"/>
      <c r="S480" s="125"/>
      <c r="T480" s="125"/>
      <c r="U480" s="126"/>
      <c r="V480" s="19" t="str">
        <f t="shared" si="49"/>
        <v/>
      </c>
      <c r="W480" s="15" t="str">
        <f t="shared" si="45"/>
        <v/>
      </c>
      <c r="X480" s="16" t="str">
        <f t="shared" si="46"/>
        <v/>
      </c>
      <c r="Y480" s="16" t="str">
        <f t="shared" si="47"/>
        <v/>
      </c>
      <c r="Z480" s="16" t="str">
        <f t="shared" si="48"/>
        <v/>
      </c>
    </row>
    <row r="481" spans="1:26" x14ac:dyDescent="0.4">
      <c r="A481" s="140"/>
      <c r="B481" s="158" t="str">
        <f>IFERROR(VLOOKUP(A481,'1. Applicant Roster'!A:C,2,FALSE)&amp;", "&amp;LEFT(VLOOKUP(A481,'1. Applicant Roster'!A:C,3,FALSE),1)&amp;".","Enter valid WISEid")</f>
        <v>Enter valid WISEid</v>
      </c>
      <c r="C481" s="142"/>
      <c r="D481" s="143"/>
      <c r="E481" s="138" t="str">
        <f>IF(C481="Program",IFERROR(INDEX('3. Programs'!B:B,MATCH(D481,'3. Programs'!A:A,0)),"Enter valid program ID"),"")</f>
        <v/>
      </c>
      <c r="F481" s="289" t="str">
        <f>IF(C481="Program",IFERROR(INDEX('3. Programs'!L:L,MATCH(D481,'3. Programs'!A:A,0)),""),"")</f>
        <v/>
      </c>
      <c r="G481" s="97"/>
      <c r="H481" s="82"/>
      <c r="I481" s="291" t="str">
        <f>IFERROR(IF(C481="Program",(IF(OR(F481="Days",F481="Caseload"),1,G481)*H481)/(IF(OR(F481="Days",F481="Caseload"),1,INDEX('3. Programs'!N:N,MATCH(D481,'3. Programs'!A:A,0)))*INDEX('3. Programs'!O:O,MATCH(D481,'3. Programs'!A:A,0))),""),0)</f>
        <v/>
      </c>
      <c r="J481" s="20" t="str">
        <f>IFERROR(IF($C481="Program",ROUNDDOWN(SUMIF('3. Programs'!$A:$A,$D481,'3. Programs'!Q:Q),2)*IFERROR(INDEX('3. Programs'!$O:$O,MATCH($D481,'3. Programs'!$A:$A,0)),0)*$I481,""),0)</f>
        <v/>
      </c>
      <c r="K481" s="15" t="str">
        <f>IFERROR(IF($C481="Program",ROUNDDOWN(SUMIF('3. Programs'!$A:$A,$D481,'3. Programs'!R:R),2)*IFERROR(INDEX('3. Programs'!$O:$O,MATCH($D481,'3. Programs'!$A:$A,0)),0)*$I481,""),0)</f>
        <v/>
      </c>
      <c r="L481" s="15" t="str">
        <f>IFERROR(IF($C481="Program",ROUNDDOWN(SUMIF('3. Programs'!$A:$A,$D481,'3. Programs'!S:S),2)*IFERROR(INDEX('3. Programs'!$O:$O,MATCH($D481,'3. Programs'!$A:$A,0)),0)*$I481,""),0)</f>
        <v/>
      </c>
      <c r="M481" s="17" t="str">
        <f t="shared" si="50"/>
        <v/>
      </c>
      <c r="N481" s="122"/>
      <c r="O481" s="123"/>
      <c r="P481" s="169"/>
      <c r="Q481" s="245"/>
      <c r="R481" s="124"/>
      <c r="S481" s="125"/>
      <c r="T481" s="125"/>
      <c r="U481" s="126"/>
      <c r="V481" s="19" t="str">
        <f t="shared" si="49"/>
        <v/>
      </c>
      <c r="W481" s="15" t="str">
        <f t="shared" si="45"/>
        <v/>
      </c>
      <c r="X481" s="16" t="str">
        <f t="shared" si="46"/>
        <v/>
      </c>
      <c r="Y481" s="16" t="str">
        <f t="shared" si="47"/>
        <v/>
      </c>
      <c r="Z481" s="16" t="str">
        <f t="shared" si="48"/>
        <v/>
      </c>
    </row>
    <row r="482" spans="1:26" x14ac:dyDescent="0.4">
      <c r="A482" s="140"/>
      <c r="B482" s="158" t="str">
        <f>IFERROR(VLOOKUP(A482,'1. Applicant Roster'!A:C,2,FALSE)&amp;", "&amp;LEFT(VLOOKUP(A482,'1. Applicant Roster'!A:C,3,FALSE),1)&amp;".","Enter valid WISEid")</f>
        <v>Enter valid WISEid</v>
      </c>
      <c r="C482" s="142"/>
      <c r="D482" s="143"/>
      <c r="E482" s="138" t="str">
        <f>IF(C482="Program",IFERROR(INDEX('3. Programs'!B:B,MATCH(D482,'3. Programs'!A:A,0)),"Enter valid program ID"),"")</f>
        <v/>
      </c>
      <c r="F482" s="289" t="str">
        <f>IF(C482="Program",IFERROR(INDEX('3. Programs'!L:L,MATCH(D482,'3. Programs'!A:A,0)),""),"")</f>
        <v/>
      </c>
      <c r="G482" s="97"/>
      <c r="H482" s="82"/>
      <c r="I482" s="291" t="str">
        <f>IFERROR(IF(C482="Program",(IF(OR(F482="Days",F482="Caseload"),1,G482)*H482)/(IF(OR(F482="Days",F482="Caseload"),1,INDEX('3. Programs'!N:N,MATCH(D482,'3. Programs'!A:A,0)))*INDEX('3. Programs'!O:O,MATCH(D482,'3. Programs'!A:A,0))),""),0)</f>
        <v/>
      </c>
      <c r="J482" s="20" t="str">
        <f>IFERROR(IF($C482="Program",ROUNDDOWN(SUMIF('3. Programs'!$A:$A,$D482,'3. Programs'!Q:Q),2)*IFERROR(INDEX('3. Programs'!$O:$O,MATCH($D482,'3. Programs'!$A:$A,0)),0)*$I482,""),0)</f>
        <v/>
      </c>
      <c r="K482" s="15" t="str">
        <f>IFERROR(IF($C482="Program",ROUNDDOWN(SUMIF('3. Programs'!$A:$A,$D482,'3. Programs'!R:R),2)*IFERROR(INDEX('3. Programs'!$O:$O,MATCH($D482,'3. Programs'!$A:$A,0)),0)*$I482,""),0)</f>
        <v/>
      </c>
      <c r="L482" s="15" t="str">
        <f>IFERROR(IF($C482="Program",ROUNDDOWN(SUMIF('3. Programs'!$A:$A,$D482,'3. Programs'!S:S),2)*IFERROR(INDEX('3. Programs'!$O:$O,MATCH($D482,'3. Programs'!$A:$A,0)),0)*$I482,""),0)</f>
        <v/>
      </c>
      <c r="M482" s="17" t="str">
        <f t="shared" si="50"/>
        <v/>
      </c>
      <c r="N482" s="122"/>
      <c r="O482" s="123"/>
      <c r="P482" s="169"/>
      <c r="Q482" s="245"/>
      <c r="R482" s="124"/>
      <c r="S482" s="125"/>
      <c r="T482" s="125"/>
      <c r="U482" s="126"/>
      <c r="V482" s="19" t="str">
        <f t="shared" si="49"/>
        <v/>
      </c>
      <c r="W482" s="15" t="str">
        <f t="shared" si="45"/>
        <v/>
      </c>
      <c r="X482" s="16" t="str">
        <f t="shared" si="46"/>
        <v/>
      </c>
      <c r="Y482" s="16" t="str">
        <f t="shared" si="47"/>
        <v/>
      </c>
      <c r="Z482" s="16" t="str">
        <f t="shared" si="48"/>
        <v/>
      </c>
    </row>
    <row r="483" spans="1:26" x14ac:dyDescent="0.4">
      <c r="A483" s="140"/>
      <c r="B483" s="158" t="str">
        <f>IFERROR(VLOOKUP(A483,'1. Applicant Roster'!A:C,2,FALSE)&amp;", "&amp;LEFT(VLOOKUP(A483,'1. Applicant Roster'!A:C,3,FALSE),1)&amp;".","Enter valid WISEid")</f>
        <v>Enter valid WISEid</v>
      </c>
      <c r="C483" s="142"/>
      <c r="D483" s="143"/>
      <c r="E483" s="138" t="str">
        <f>IF(C483="Program",IFERROR(INDEX('3. Programs'!B:B,MATCH(D483,'3. Programs'!A:A,0)),"Enter valid program ID"),"")</f>
        <v/>
      </c>
      <c r="F483" s="289" t="str">
        <f>IF(C483="Program",IFERROR(INDEX('3. Programs'!L:L,MATCH(D483,'3. Programs'!A:A,0)),""),"")</f>
        <v/>
      </c>
      <c r="G483" s="97"/>
      <c r="H483" s="82"/>
      <c r="I483" s="291" t="str">
        <f>IFERROR(IF(C483="Program",(IF(OR(F483="Days",F483="Caseload"),1,G483)*H483)/(IF(OR(F483="Days",F483="Caseload"),1,INDEX('3. Programs'!N:N,MATCH(D483,'3. Programs'!A:A,0)))*INDEX('3. Programs'!O:O,MATCH(D483,'3. Programs'!A:A,0))),""),0)</f>
        <v/>
      </c>
      <c r="J483" s="20" t="str">
        <f>IFERROR(IF($C483="Program",ROUNDDOWN(SUMIF('3. Programs'!$A:$A,$D483,'3. Programs'!Q:Q),2)*IFERROR(INDEX('3. Programs'!$O:$O,MATCH($D483,'3. Programs'!$A:$A,0)),0)*$I483,""),0)</f>
        <v/>
      </c>
      <c r="K483" s="15" t="str">
        <f>IFERROR(IF($C483="Program",ROUNDDOWN(SUMIF('3. Programs'!$A:$A,$D483,'3. Programs'!R:R),2)*IFERROR(INDEX('3. Programs'!$O:$O,MATCH($D483,'3. Programs'!$A:$A,0)),0)*$I483,""),0)</f>
        <v/>
      </c>
      <c r="L483" s="15" t="str">
        <f>IFERROR(IF($C483="Program",ROUNDDOWN(SUMIF('3. Programs'!$A:$A,$D483,'3. Programs'!S:S),2)*IFERROR(INDEX('3. Programs'!$O:$O,MATCH($D483,'3. Programs'!$A:$A,0)),0)*$I483,""),0)</f>
        <v/>
      </c>
      <c r="M483" s="17" t="str">
        <f t="shared" si="50"/>
        <v/>
      </c>
      <c r="N483" s="122"/>
      <c r="O483" s="123"/>
      <c r="P483" s="169"/>
      <c r="Q483" s="245"/>
      <c r="R483" s="124"/>
      <c r="S483" s="125"/>
      <c r="T483" s="125"/>
      <c r="U483" s="126"/>
      <c r="V483" s="19" t="str">
        <f t="shared" si="49"/>
        <v/>
      </c>
      <c r="W483" s="15" t="str">
        <f t="shared" si="45"/>
        <v/>
      </c>
      <c r="X483" s="16" t="str">
        <f t="shared" si="46"/>
        <v/>
      </c>
      <c r="Y483" s="16" t="str">
        <f t="shared" si="47"/>
        <v/>
      </c>
      <c r="Z483" s="16" t="str">
        <f t="shared" si="48"/>
        <v/>
      </c>
    </row>
    <row r="484" spans="1:26" x14ac:dyDescent="0.4">
      <c r="A484" s="140"/>
      <c r="B484" s="158" t="str">
        <f>IFERROR(VLOOKUP(A484,'1. Applicant Roster'!A:C,2,FALSE)&amp;", "&amp;LEFT(VLOOKUP(A484,'1. Applicant Roster'!A:C,3,FALSE),1)&amp;".","Enter valid WISEid")</f>
        <v>Enter valid WISEid</v>
      </c>
      <c r="C484" s="142"/>
      <c r="D484" s="143"/>
      <c r="E484" s="138" t="str">
        <f>IF(C484="Program",IFERROR(INDEX('3. Programs'!B:B,MATCH(D484,'3. Programs'!A:A,0)),"Enter valid program ID"),"")</f>
        <v/>
      </c>
      <c r="F484" s="289" t="str">
        <f>IF(C484="Program",IFERROR(INDEX('3. Programs'!L:L,MATCH(D484,'3. Programs'!A:A,0)),""),"")</f>
        <v/>
      </c>
      <c r="G484" s="97"/>
      <c r="H484" s="82"/>
      <c r="I484" s="291" t="str">
        <f>IFERROR(IF(C484="Program",(IF(OR(F484="Days",F484="Caseload"),1,G484)*H484)/(IF(OR(F484="Days",F484="Caseload"),1,INDEX('3. Programs'!N:N,MATCH(D484,'3. Programs'!A:A,0)))*INDEX('3. Programs'!O:O,MATCH(D484,'3. Programs'!A:A,0))),""),0)</f>
        <v/>
      </c>
      <c r="J484" s="20" t="str">
        <f>IFERROR(IF($C484="Program",ROUNDDOWN(SUMIF('3. Programs'!$A:$A,$D484,'3. Programs'!Q:Q),2)*IFERROR(INDEX('3. Programs'!$O:$O,MATCH($D484,'3. Programs'!$A:$A,0)),0)*$I484,""),0)</f>
        <v/>
      </c>
      <c r="K484" s="15" t="str">
        <f>IFERROR(IF($C484="Program",ROUNDDOWN(SUMIF('3. Programs'!$A:$A,$D484,'3. Programs'!R:R),2)*IFERROR(INDEX('3. Programs'!$O:$O,MATCH($D484,'3. Programs'!$A:$A,0)),0)*$I484,""),0)</f>
        <v/>
      </c>
      <c r="L484" s="15" t="str">
        <f>IFERROR(IF($C484="Program",ROUNDDOWN(SUMIF('3. Programs'!$A:$A,$D484,'3. Programs'!S:S),2)*IFERROR(INDEX('3. Programs'!$O:$O,MATCH($D484,'3. Programs'!$A:$A,0)),0)*$I484,""),0)</f>
        <v/>
      </c>
      <c r="M484" s="17" t="str">
        <f t="shared" si="50"/>
        <v/>
      </c>
      <c r="N484" s="122"/>
      <c r="O484" s="123"/>
      <c r="P484" s="169"/>
      <c r="Q484" s="245"/>
      <c r="R484" s="124"/>
      <c r="S484" s="125"/>
      <c r="T484" s="125"/>
      <c r="U484" s="126"/>
      <c r="V484" s="19" t="str">
        <f t="shared" si="49"/>
        <v/>
      </c>
      <c r="W484" s="15" t="str">
        <f t="shared" si="45"/>
        <v/>
      </c>
      <c r="X484" s="16" t="str">
        <f t="shared" si="46"/>
        <v/>
      </c>
      <c r="Y484" s="16" t="str">
        <f t="shared" si="47"/>
        <v/>
      </c>
      <c r="Z484" s="16" t="str">
        <f t="shared" si="48"/>
        <v/>
      </c>
    </row>
    <row r="485" spans="1:26" x14ac:dyDescent="0.4">
      <c r="A485" s="140"/>
      <c r="B485" s="158" t="str">
        <f>IFERROR(VLOOKUP(A485,'1. Applicant Roster'!A:C,2,FALSE)&amp;", "&amp;LEFT(VLOOKUP(A485,'1. Applicant Roster'!A:C,3,FALSE),1)&amp;".","Enter valid WISEid")</f>
        <v>Enter valid WISEid</v>
      </c>
      <c r="C485" s="142"/>
      <c r="D485" s="143"/>
      <c r="E485" s="138" t="str">
        <f>IF(C485="Program",IFERROR(INDEX('3. Programs'!B:B,MATCH(D485,'3. Programs'!A:A,0)),"Enter valid program ID"),"")</f>
        <v/>
      </c>
      <c r="F485" s="289" t="str">
        <f>IF(C485="Program",IFERROR(INDEX('3. Programs'!L:L,MATCH(D485,'3. Programs'!A:A,0)),""),"")</f>
        <v/>
      </c>
      <c r="G485" s="97"/>
      <c r="H485" s="82"/>
      <c r="I485" s="291" t="str">
        <f>IFERROR(IF(C485="Program",(IF(OR(F485="Days",F485="Caseload"),1,G485)*H485)/(IF(OR(F485="Days",F485="Caseload"),1,INDEX('3. Programs'!N:N,MATCH(D485,'3. Programs'!A:A,0)))*INDEX('3. Programs'!O:O,MATCH(D485,'3. Programs'!A:A,0))),""),0)</f>
        <v/>
      </c>
      <c r="J485" s="20" t="str">
        <f>IFERROR(IF($C485="Program",ROUNDDOWN(SUMIF('3. Programs'!$A:$A,$D485,'3. Programs'!Q:Q),2)*IFERROR(INDEX('3. Programs'!$O:$O,MATCH($D485,'3. Programs'!$A:$A,0)),0)*$I485,""),0)</f>
        <v/>
      </c>
      <c r="K485" s="15" t="str">
        <f>IFERROR(IF($C485="Program",ROUNDDOWN(SUMIF('3. Programs'!$A:$A,$D485,'3. Programs'!R:R),2)*IFERROR(INDEX('3. Programs'!$O:$O,MATCH($D485,'3. Programs'!$A:$A,0)),0)*$I485,""),0)</f>
        <v/>
      </c>
      <c r="L485" s="15" t="str">
        <f>IFERROR(IF($C485="Program",ROUNDDOWN(SUMIF('3. Programs'!$A:$A,$D485,'3. Programs'!S:S),2)*IFERROR(INDEX('3. Programs'!$O:$O,MATCH($D485,'3. Programs'!$A:$A,0)),0)*$I485,""),0)</f>
        <v/>
      </c>
      <c r="M485" s="17" t="str">
        <f t="shared" si="50"/>
        <v/>
      </c>
      <c r="N485" s="122"/>
      <c r="O485" s="123"/>
      <c r="P485" s="169"/>
      <c r="Q485" s="245"/>
      <c r="R485" s="124"/>
      <c r="S485" s="125"/>
      <c r="T485" s="125"/>
      <c r="U485" s="126"/>
      <c r="V485" s="19" t="str">
        <f t="shared" si="49"/>
        <v/>
      </c>
      <c r="W485" s="15" t="str">
        <f t="shared" si="45"/>
        <v/>
      </c>
      <c r="X485" s="16" t="str">
        <f t="shared" si="46"/>
        <v/>
      </c>
      <c r="Y485" s="16" t="str">
        <f t="shared" si="47"/>
        <v/>
      </c>
      <c r="Z485" s="16" t="str">
        <f t="shared" si="48"/>
        <v/>
      </c>
    </row>
    <row r="486" spans="1:26" x14ac:dyDescent="0.4">
      <c r="A486" s="140"/>
      <c r="B486" s="158" t="str">
        <f>IFERROR(VLOOKUP(A486,'1. Applicant Roster'!A:C,2,FALSE)&amp;", "&amp;LEFT(VLOOKUP(A486,'1. Applicant Roster'!A:C,3,FALSE),1)&amp;".","Enter valid WISEid")</f>
        <v>Enter valid WISEid</v>
      </c>
      <c r="C486" s="142"/>
      <c r="D486" s="143"/>
      <c r="E486" s="138" t="str">
        <f>IF(C486="Program",IFERROR(INDEX('3. Programs'!B:B,MATCH(D486,'3. Programs'!A:A,0)),"Enter valid program ID"),"")</f>
        <v/>
      </c>
      <c r="F486" s="289" t="str">
        <f>IF(C486="Program",IFERROR(INDEX('3. Programs'!L:L,MATCH(D486,'3. Programs'!A:A,0)),""),"")</f>
        <v/>
      </c>
      <c r="G486" s="97"/>
      <c r="H486" s="82"/>
      <c r="I486" s="291" t="str">
        <f>IFERROR(IF(C486="Program",(IF(OR(F486="Days",F486="Caseload"),1,G486)*H486)/(IF(OR(F486="Days",F486="Caseload"),1,INDEX('3. Programs'!N:N,MATCH(D486,'3. Programs'!A:A,0)))*INDEX('3. Programs'!O:O,MATCH(D486,'3. Programs'!A:A,0))),""),0)</f>
        <v/>
      </c>
      <c r="J486" s="20" t="str">
        <f>IFERROR(IF($C486="Program",ROUNDDOWN(SUMIF('3. Programs'!$A:$A,$D486,'3. Programs'!Q:Q),2)*IFERROR(INDEX('3. Programs'!$O:$O,MATCH($D486,'3. Programs'!$A:$A,0)),0)*$I486,""),0)</f>
        <v/>
      </c>
      <c r="K486" s="15" t="str">
        <f>IFERROR(IF($C486="Program",ROUNDDOWN(SUMIF('3. Programs'!$A:$A,$D486,'3. Programs'!R:R),2)*IFERROR(INDEX('3. Programs'!$O:$O,MATCH($D486,'3. Programs'!$A:$A,0)),0)*$I486,""),0)</f>
        <v/>
      </c>
      <c r="L486" s="15" t="str">
        <f>IFERROR(IF($C486="Program",ROUNDDOWN(SUMIF('3. Programs'!$A:$A,$D486,'3. Programs'!S:S),2)*IFERROR(INDEX('3. Programs'!$O:$O,MATCH($D486,'3. Programs'!$A:$A,0)),0)*$I486,""),0)</f>
        <v/>
      </c>
      <c r="M486" s="17" t="str">
        <f t="shared" si="50"/>
        <v/>
      </c>
      <c r="N486" s="122"/>
      <c r="O486" s="123"/>
      <c r="P486" s="169"/>
      <c r="Q486" s="245"/>
      <c r="R486" s="124"/>
      <c r="S486" s="125"/>
      <c r="T486" s="125"/>
      <c r="U486" s="126"/>
      <c r="V486" s="19" t="str">
        <f t="shared" si="49"/>
        <v/>
      </c>
      <c r="W486" s="15" t="str">
        <f t="shared" si="45"/>
        <v/>
      </c>
      <c r="X486" s="16" t="str">
        <f t="shared" si="46"/>
        <v/>
      </c>
      <c r="Y486" s="16" t="str">
        <f t="shared" si="47"/>
        <v/>
      </c>
      <c r="Z486" s="16" t="str">
        <f t="shared" si="48"/>
        <v/>
      </c>
    </row>
    <row r="487" spans="1:26" x14ac:dyDescent="0.4">
      <c r="A487" s="140"/>
      <c r="B487" s="158" t="str">
        <f>IFERROR(VLOOKUP(A487,'1. Applicant Roster'!A:C,2,FALSE)&amp;", "&amp;LEFT(VLOOKUP(A487,'1. Applicant Roster'!A:C,3,FALSE),1)&amp;".","Enter valid WISEid")</f>
        <v>Enter valid WISEid</v>
      </c>
      <c r="C487" s="142"/>
      <c r="D487" s="143"/>
      <c r="E487" s="138" t="str">
        <f>IF(C487="Program",IFERROR(INDEX('3. Programs'!B:B,MATCH(D487,'3. Programs'!A:A,0)),"Enter valid program ID"),"")</f>
        <v/>
      </c>
      <c r="F487" s="289" t="str">
        <f>IF(C487="Program",IFERROR(INDEX('3. Programs'!L:L,MATCH(D487,'3. Programs'!A:A,0)),""),"")</f>
        <v/>
      </c>
      <c r="G487" s="97"/>
      <c r="H487" s="82"/>
      <c r="I487" s="291" t="str">
        <f>IFERROR(IF(C487="Program",(IF(OR(F487="Days",F487="Caseload"),1,G487)*H487)/(IF(OR(F487="Days",F487="Caseload"),1,INDEX('3. Programs'!N:N,MATCH(D487,'3. Programs'!A:A,0)))*INDEX('3. Programs'!O:O,MATCH(D487,'3. Programs'!A:A,0))),""),0)</f>
        <v/>
      </c>
      <c r="J487" s="20" t="str">
        <f>IFERROR(IF($C487="Program",ROUNDDOWN(SUMIF('3. Programs'!$A:$A,$D487,'3. Programs'!Q:Q),2)*IFERROR(INDEX('3. Programs'!$O:$O,MATCH($D487,'3. Programs'!$A:$A,0)),0)*$I487,""),0)</f>
        <v/>
      </c>
      <c r="K487" s="15" t="str">
        <f>IFERROR(IF($C487="Program",ROUNDDOWN(SUMIF('3. Programs'!$A:$A,$D487,'3. Programs'!R:R),2)*IFERROR(INDEX('3. Programs'!$O:$O,MATCH($D487,'3. Programs'!$A:$A,0)),0)*$I487,""),0)</f>
        <v/>
      </c>
      <c r="L487" s="15" t="str">
        <f>IFERROR(IF($C487="Program",ROUNDDOWN(SUMIF('3. Programs'!$A:$A,$D487,'3. Programs'!S:S),2)*IFERROR(INDEX('3. Programs'!$O:$O,MATCH($D487,'3. Programs'!$A:$A,0)),0)*$I487,""),0)</f>
        <v/>
      </c>
      <c r="M487" s="17" t="str">
        <f t="shared" si="50"/>
        <v/>
      </c>
      <c r="N487" s="122"/>
      <c r="O487" s="123"/>
      <c r="P487" s="169"/>
      <c r="Q487" s="245"/>
      <c r="R487" s="124"/>
      <c r="S487" s="125"/>
      <c r="T487" s="125"/>
      <c r="U487" s="126"/>
      <c r="V487" s="19" t="str">
        <f t="shared" si="49"/>
        <v/>
      </c>
      <c r="W487" s="15" t="str">
        <f t="shared" si="45"/>
        <v/>
      </c>
      <c r="X487" s="16" t="str">
        <f t="shared" si="46"/>
        <v/>
      </c>
      <c r="Y487" s="16" t="str">
        <f t="shared" si="47"/>
        <v/>
      </c>
      <c r="Z487" s="16" t="str">
        <f t="shared" si="48"/>
        <v/>
      </c>
    </row>
    <row r="488" spans="1:26" x14ac:dyDescent="0.4">
      <c r="A488" s="140"/>
      <c r="B488" s="158" t="str">
        <f>IFERROR(VLOOKUP(A488,'1. Applicant Roster'!A:C,2,FALSE)&amp;", "&amp;LEFT(VLOOKUP(A488,'1. Applicant Roster'!A:C,3,FALSE),1)&amp;".","Enter valid WISEid")</f>
        <v>Enter valid WISEid</v>
      </c>
      <c r="C488" s="142"/>
      <c r="D488" s="143"/>
      <c r="E488" s="138" t="str">
        <f>IF(C488="Program",IFERROR(INDEX('3. Programs'!B:B,MATCH(D488,'3. Programs'!A:A,0)),"Enter valid program ID"),"")</f>
        <v/>
      </c>
      <c r="F488" s="289" t="str">
        <f>IF(C488="Program",IFERROR(INDEX('3. Programs'!L:L,MATCH(D488,'3. Programs'!A:A,0)),""),"")</f>
        <v/>
      </c>
      <c r="G488" s="97"/>
      <c r="H488" s="82"/>
      <c r="I488" s="291" t="str">
        <f>IFERROR(IF(C488="Program",(IF(OR(F488="Days",F488="Caseload"),1,G488)*H488)/(IF(OR(F488="Days",F488="Caseload"),1,INDEX('3. Programs'!N:N,MATCH(D488,'3. Programs'!A:A,0)))*INDEX('3. Programs'!O:O,MATCH(D488,'3. Programs'!A:A,0))),""),0)</f>
        <v/>
      </c>
      <c r="J488" s="20" t="str">
        <f>IFERROR(IF($C488="Program",ROUNDDOWN(SUMIF('3. Programs'!$A:$A,$D488,'3. Programs'!Q:Q),2)*IFERROR(INDEX('3. Programs'!$O:$O,MATCH($D488,'3. Programs'!$A:$A,0)),0)*$I488,""),0)</f>
        <v/>
      </c>
      <c r="K488" s="15" t="str">
        <f>IFERROR(IF($C488="Program",ROUNDDOWN(SUMIF('3. Programs'!$A:$A,$D488,'3. Programs'!R:R),2)*IFERROR(INDEX('3. Programs'!$O:$O,MATCH($D488,'3. Programs'!$A:$A,0)),0)*$I488,""),0)</f>
        <v/>
      </c>
      <c r="L488" s="15" t="str">
        <f>IFERROR(IF($C488="Program",ROUNDDOWN(SUMIF('3. Programs'!$A:$A,$D488,'3. Programs'!S:S),2)*IFERROR(INDEX('3. Programs'!$O:$O,MATCH($D488,'3. Programs'!$A:$A,0)),0)*$I488,""),0)</f>
        <v/>
      </c>
      <c r="M488" s="17" t="str">
        <f t="shared" si="50"/>
        <v/>
      </c>
      <c r="N488" s="122"/>
      <c r="O488" s="123"/>
      <c r="P488" s="169"/>
      <c r="Q488" s="245"/>
      <c r="R488" s="124"/>
      <c r="S488" s="125"/>
      <c r="T488" s="125"/>
      <c r="U488" s="126"/>
      <c r="V488" s="19" t="str">
        <f t="shared" si="49"/>
        <v/>
      </c>
      <c r="W488" s="15" t="str">
        <f t="shared" si="45"/>
        <v/>
      </c>
      <c r="X488" s="16" t="str">
        <f t="shared" si="46"/>
        <v/>
      </c>
      <c r="Y488" s="16" t="str">
        <f t="shared" si="47"/>
        <v/>
      </c>
      <c r="Z488" s="16" t="str">
        <f t="shared" si="48"/>
        <v/>
      </c>
    </row>
    <row r="489" spans="1:26" x14ac:dyDescent="0.4">
      <c r="A489" s="140"/>
      <c r="B489" s="158" t="str">
        <f>IFERROR(VLOOKUP(A489,'1. Applicant Roster'!A:C,2,FALSE)&amp;", "&amp;LEFT(VLOOKUP(A489,'1. Applicant Roster'!A:C,3,FALSE),1)&amp;".","Enter valid WISEid")</f>
        <v>Enter valid WISEid</v>
      </c>
      <c r="C489" s="142"/>
      <c r="D489" s="143"/>
      <c r="E489" s="138" t="str">
        <f>IF(C489="Program",IFERROR(INDEX('3. Programs'!B:B,MATCH(D489,'3. Programs'!A:A,0)),"Enter valid program ID"),"")</f>
        <v/>
      </c>
      <c r="F489" s="289" t="str">
        <f>IF(C489="Program",IFERROR(INDEX('3. Programs'!L:L,MATCH(D489,'3. Programs'!A:A,0)),""),"")</f>
        <v/>
      </c>
      <c r="G489" s="97"/>
      <c r="H489" s="82"/>
      <c r="I489" s="291" t="str">
        <f>IFERROR(IF(C489="Program",(IF(OR(F489="Days",F489="Caseload"),1,G489)*H489)/(IF(OR(F489="Days",F489="Caseload"),1,INDEX('3. Programs'!N:N,MATCH(D489,'3. Programs'!A:A,0)))*INDEX('3. Programs'!O:O,MATCH(D489,'3. Programs'!A:A,0))),""),0)</f>
        <v/>
      </c>
      <c r="J489" s="20" t="str">
        <f>IFERROR(IF($C489="Program",ROUNDDOWN(SUMIF('3. Programs'!$A:$A,$D489,'3. Programs'!Q:Q),2)*IFERROR(INDEX('3. Programs'!$O:$O,MATCH($D489,'3. Programs'!$A:$A,0)),0)*$I489,""),0)</f>
        <v/>
      </c>
      <c r="K489" s="15" t="str">
        <f>IFERROR(IF($C489="Program",ROUNDDOWN(SUMIF('3. Programs'!$A:$A,$D489,'3. Programs'!R:R),2)*IFERROR(INDEX('3. Programs'!$O:$O,MATCH($D489,'3. Programs'!$A:$A,0)),0)*$I489,""),0)</f>
        <v/>
      </c>
      <c r="L489" s="15" t="str">
        <f>IFERROR(IF($C489="Program",ROUNDDOWN(SUMIF('3. Programs'!$A:$A,$D489,'3. Programs'!S:S),2)*IFERROR(INDEX('3. Programs'!$O:$O,MATCH($D489,'3. Programs'!$A:$A,0)),0)*$I489,""),0)</f>
        <v/>
      </c>
      <c r="M489" s="17" t="str">
        <f t="shared" si="50"/>
        <v/>
      </c>
      <c r="N489" s="122"/>
      <c r="O489" s="123"/>
      <c r="P489" s="169"/>
      <c r="Q489" s="245"/>
      <c r="R489" s="124"/>
      <c r="S489" s="125"/>
      <c r="T489" s="125"/>
      <c r="U489" s="126"/>
      <c r="V489" s="19" t="str">
        <f t="shared" si="49"/>
        <v/>
      </c>
      <c r="W489" s="15" t="str">
        <f t="shared" si="45"/>
        <v/>
      </c>
      <c r="X489" s="16" t="str">
        <f t="shared" si="46"/>
        <v/>
      </c>
      <c r="Y489" s="16" t="str">
        <f t="shared" si="47"/>
        <v/>
      </c>
      <c r="Z489" s="16" t="str">
        <f t="shared" si="48"/>
        <v/>
      </c>
    </row>
    <row r="490" spans="1:26" x14ac:dyDescent="0.4">
      <c r="A490" s="140"/>
      <c r="B490" s="158" t="str">
        <f>IFERROR(VLOOKUP(A490,'1. Applicant Roster'!A:C,2,FALSE)&amp;", "&amp;LEFT(VLOOKUP(A490,'1. Applicant Roster'!A:C,3,FALSE),1)&amp;".","Enter valid WISEid")</f>
        <v>Enter valid WISEid</v>
      </c>
      <c r="C490" s="142"/>
      <c r="D490" s="143"/>
      <c r="E490" s="138" t="str">
        <f>IF(C490="Program",IFERROR(INDEX('3. Programs'!B:B,MATCH(D490,'3. Programs'!A:A,0)),"Enter valid program ID"),"")</f>
        <v/>
      </c>
      <c r="F490" s="289" t="str">
        <f>IF(C490="Program",IFERROR(INDEX('3. Programs'!L:L,MATCH(D490,'3. Programs'!A:A,0)),""),"")</f>
        <v/>
      </c>
      <c r="G490" s="97"/>
      <c r="H490" s="82"/>
      <c r="I490" s="291" t="str">
        <f>IFERROR(IF(C490="Program",(IF(OR(F490="Days",F490="Caseload"),1,G490)*H490)/(IF(OR(F490="Days",F490="Caseload"),1,INDEX('3. Programs'!N:N,MATCH(D490,'3. Programs'!A:A,0)))*INDEX('3. Programs'!O:O,MATCH(D490,'3. Programs'!A:A,0))),""),0)</f>
        <v/>
      </c>
      <c r="J490" s="20" t="str">
        <f>IFERROR(IF($C490="Program",ROUNDDOWN(SUMIF('3. Programs'!$A:$A,$D490,'3. Programs'!Q:Q),2)*IFERROR(INDEX('3. Programs'!$O:$O,MATCH($D490,'3. Programs'!$A:$A,0)),0)*$I490,""),0)</f>
        <v/>
      </c>
      <c r="K490" s="15" t="str">
        <f>IFERROR(IF($C490="Program",ROUNDDOWN(SUMIF('3. Programs'!$A:$A,$D490,'3. Programs'!R:R),2)*IFERROR(INDEX('3. Programs'!$O:$O,MATCH($D490,'3. Programs'!$A:$A,0)),0)*$I490,""),0)</f>
        <v/>
      </c>
      <c r="L490" s="15" t="str">
        <f>IFERROR(IF($C490="Program",ROUNDDOWN(SUMIF('3. Programs'!$A:$A,$D490,'3. Programs'!S:S),2)*IFERROR(INDEX('3. Programs'!$O:$O,MATCH($D490,'3. Programs'!$A:$A,0)),0)*$I490,""),0)</f>
        <v/>
      </c>
      <c r="M490" s="17" t="str">
        <f t="shared" si="50"/>
        <v/>
      </c>
      <c r="N490" s="122"/>
      <c r="O490" s="123"/>
      <c r="P490" s="169"/>
      <c r="Q490" s="245"/>
      <c r="R490" s="124"/>
      <c r="S490" s="125"/>
      <c r="T490" s="125"/>
      <c r="U490" s="126"/>
      <c r="V490" s="19" t="str">
        <f t="shared" si="49"/>
        <v/>
      </c>
      <c r="W490" s="15" t="str">
        <f t="shared" si="45"/>
        <v/>
      </c>
      <c r="X490" s="16" t="str">
        <f t="shared" si="46"/>
        <v/>
      </c>
      <c r="Y490" s="16" t="str">
        <f t="shared" si="47"/>
        <v/>
      </c>
      <c r="Z490" s="16" t="str">
        <f t="shared" si="48"/>
        <v/>
      </c>
    </row>
    <row r="491" spans="1:26" x14ac:dyDescent="0.4">
      <c r="A491" s="140"/>
      <c r="B491" s="158" t="str">
        <f>IFERROR(VLOOKUP(A491,'1. Applicant Roster'!A:C,2,FALSE)&amp;", "&amp;LEFT(VLOOKUP(A491,'1. Applicant Roster'!A:C,3,FALSE),1)&amp;".","Enter valid WISEid")</f>
        <v>Enter valid WISEid</v>
      </c>
      <c r="C491" s="142"/>
      <c r="D491" s="143"/>
      <c r="E491" s="138" t="str">
        <f>IF(C491="Program",IFERROR(INDEX('3. Programs'!B:B,MATCH(D491,'3. Programs'!A:A,0)),"Enter valid program ID"),"")</f>
        <v/>
      </c>
      <c r="F491" s="289" t="str">
        <f>IF(C491="Program",IFERROR(INDEX('3. Programs'!L:L,MATCH(D491,'3. Programs'!A:A,0)),""),"")</f>
        <v/>
      </c>
      <c r="G491" s="97"/>
      <c r="H491" s="82"/>
      <c r="I491" s="291" t="str">
        <f>IFERROR(IF(C491="Program",(IF(OR(F491="Days",F491="Caseload"),1,G491)*H491)/(IF(OR(F491="Days",F491="Caseload"),1,INDEX('3. Programs'!N:N,MATCH(D491,'3. Programs'!A:A,0)))*INDEX('3. Programs'!O:O,MATCH(D491,'3. Programs'!A:A,0))),""),0)</f>
        <v/>
      </c>
      <c r="J491" s="20" t="str">
        <f>IFERROR(IF($C491="Program",ROUNDDOWN(SUMIF('3. Programs'!$A:$A,$D491,'3. Programs'!Q:Q),2)*IFERROR(INDEX('3. Programs'!$O:$O,MATCH($D491,'3. Programs'!$A:$A,0)),0)*$I491,""),0)</f>
        <v/>
      </c>
      <c r="K491" s="15" t="str">
        <f>IFERROR(IF($C491="Program",ROUNDDOWN(SUMIF('3. Programs'!$A:$A,$D491,'3. Programs'!R:R),2)*IFERROR(INDEX('3. Programs'!$O:$O,MATCH($D491,'3. Programs'!$A:$A,0)),0)*$I491,""),0)</f>
        <v/>
      </c>
      <c r="L491" s="15" t="str">
        <f>IFERROR(IF($C491="Program",ROUNDDOWN(SUMIF('3. Programs'!$A:$A,$D491,'3. Programs'!S:S),2)*IFERROR(INDEX('3. Programs'!$O:$O,MATCH($D491,'3. Programs'!$A:$A,0)),0)*$I491,""),0)</f>
        <v/>
      </c>
      <c r="M491" s="17" t="str">
        <f t="shared" si="50"/>
        <v/>
      </c>
      <c r="N491" s="122"/>
      <c r="O491" s="123"/>
      <c r="P491" s="169"/>
      <c r="Q491" s="245"/>
      <c r="R491" s="124"/>
      <c r="S491" s="125"/>
      <c r="T491" s="125"/>
      <c r="U491" s="126"/>
      <c r="V491" s="19" t="str">
        <f t="shared" si="49"/>
        <v/>
      </c>
      <c r="W491" s="15" t="str">
        <f t="shared" si="45"/>
        <v/>
      </c>
      <c r="X491" s="16" t="str">
        <f t="shared" si="46"/>
        <v/>
      </c>
      <c r="Y491" s="16" t="str">
        <f t="shared" si="47"/>
        <v/>
      </c>
      <c r="Z491" s="16" t="str">
        <f t="shared" si="48"/>
        <v/>
      </c>
    </row>
    <row r="492" spans="1:26" x14ac:dyDescent="0.4">
      <c r="A492" s="140"/>
      <c r="B492" s="158" t="str">
        <f>IFERROR(VLOOKUP(A492,'1. Applicant Roster'!A:C,2,FALSE)&amp;", "&amp;LEFT(VLOOKUP(A492,'1. Applicant Roster'!A:C,3,FALSE),1)&amp;".","Enter valid WISEid")</f>
        <v>Enter valid WISEid</v>
      </c>
      <c r="C492" s="142"/>
      <c r="D492" s="143"/>
      <c r="E492" s="138" t="str">
        <f>IF(C492="Program",IFERROR(INDEX('3. Programs'!B:B,MATCH(D492,'3. Programs'!A:A,0)),"Enter valid program ID"),"")</f>
        <v/>
      </c>
      <c r="F492" s="289" t="str">
        <f>IF(C492="Program",IFERROR(INDEX('3. Programs'!L:L,MATCH(D492,'3. Programs'!A:A,0)),""),"")</f>
        <v/>
      </c>
      <c r="G492" s="97"/>
      <c r="H492" s="82"/>
      <c r="I492" s="291" t="str">
        <f>IFERROR(IF(C492="Program",(IF(OR(F492="Days",F492="Caseload"),1,G492)*H492)/(IF(OR(F492="Days",F492="Caseload"),1,INDEX('3. Programs'!N:N,MATCH(D492,'3. Programs'!A:A,0)))*INDEX('3. Programs'!O:O,MATCH(D492,'3. Programs'!A:A,0))),""),0)</f>
        <v/>
      </c>
      <c r="J492" s="20" t="str">
        <f>IFERROR(IF($C492="Program",ROUNDDOWN(SUMIF('3. Programs'!$A:$A,$D492,'3. Programs'!Q:Q),2)*IFERROR(INDEX('3. Programs'!$O:$O,MATCH($D492,'3. Programs'!$A:$A,0)),0)*$I492,""),0)</f>
        <v/>
      </c>
      <c r="K492" s="15" t="str">
        <f>IFERROR(IF($C492="Program",ROUNDDOWN(SUMIF('3. Programs'!$A:$A,$D492,'3. Programs'!R:R),2)*IFERROR(INDEX('3. Programs'!$O:$O,MATCH($D492,'3. Programs'!$A:$A,0)),0)*$I492,""),0)</f>
        <v/>
      </c>
      <c r="L492" s="15" t="str">
        <f>IFERROR(IF($C492="Program",ROUNDDOWN(SUMIF('3. Programs'!$A:$A,$D492,'3. Programs'!S:S),2)*IFERROR(INDEX('3. Programs'!$O:$O,MATCH($D492,'3. Programs'!$A:$A,0)),0)*$I492,""),0)</f>
        <v/>
      </c>
      <c r="M492" s="17" t="str">
        <f t="shared" si="50"/>
        <v/>
      </c>
      <c r="N492" s="122"/>
      <c r="O492" s="123"/>
      <c r="P492" s="169"/>
      <c r="Q492" s="245"/>
      <c r="R492" s="124"/>
      <c r="S492" s="125"/>
      <c r="T492" s="125"/>
      <c r="U492" s="126"/>
      <c r="V492" s="19" t="str">
        <f t="shared" si="49"/>
        <v/>
      </c>
      <c r="W492" s="15" t="str">
        <f t="shared" si="45"/>
        <v/>
      </c>
      <c r="X492" s="16" t="str">
        <f t="shared" si="46"/>
        <v/>
      </c>
      <c r="Y492" s="16" t="str">
        <f t="shared" si="47"/>
        <v/>
      </c>
      <c r="Z492" s="16" t="str">
        <f t="shared" si="48"/>
        <v/>
      </c>
    </row>
    <row r="493" spans="1:26" x14ac:dyDescent="0.4">
      <c r="A493" s="140"/>
      <c r="B493" s="158" t="str">
        <f>IFERROR(VLOOKUP(A493,'1. Applicant Roster'!A:C,2,FALSE)&amp;", "&amp;LEFT(VLOOKUP(A493,'1. Applicant Roster'!A:C,3,FALSE),1)&amp;".","Enter valid WISEid")</f>
        <v>Enter valid WISEid</v>
      </c>
      <c r="C493" s="142"/>
      <c r="D493" s="143"/>
      <c r="E493" s="138" t="str">
        <f>IF(C493="Program",IFERROR(INDEX('3. Programs'!B:B,MATCH(D493,'3. Programs'!A:A,0)),"Enter valid program ID"),"")</f>
        <v/>
      </c>
      <c r="F493" s="289" t="str">
        <f>IF(C493="Program",IFERROR(INDEX('3. Programs'!L:L,MATCH(D493,'3. Programs'!A:A,0)),""),"")</f>
        <v/>
      </c>
      <c r="G493" s="97"/>
      <c r="H493" s="82"/>
      <c r="I493" s="291" t="str">
        <f>IFERROR(IF(C493="Program",(IF(OR(F493="Days",F493="Caseload"),1,G493)*H493)/(IF(OR(F493="Days",F493="Caseload"),1,INDEX('3. Programs'!N:N,MATCH(D493,'3. Programs'!A:A,0)))*INDEX('3. Programs'!O:O,MATCH(D493,'3. Programs'!A:A,0))),""),0)</f>
        <v/>
      </c>
      <c r="J493" s="20" t="str">
        <f>IFERROR(IF($C493="Program",ROUNDDOWN(SUMIF('3. Programs'!$A:$A,$D493,'3. Programs'!Q:Q),2)*IFERROR(INDEX('3. Programs'!$O:$O,MATCH($D493,'3. Programs'!$A:$A,0)),0)*$I493,""),0)</f>
        <v/>
      </c>
      <c r="K493" s="15" t="str">
        <f>IFERROR(IF($C493="Program",ROUNDDOWN(SUMIF('3. Programs'!$A:$A,$D493,'3. Programs'!R:R),2)*IFERROR(INDEX('3. Programs'!$O:$O,MATCH($D493,'3. Programs'!$A:$A,0)),0)*$I493,""),0)</f>
        <v/>
      </c>
      <c r="L493" s="15" t="str">
        <f>IFERROR(IF($C493="Program",ROUNDDOWN(SUMIF('3. Programs'!$A:$A,$D493,'3. Programs'!S:S),2)*IFERROR(INDEX('3. Programs'!$O:$O,MATCH($D493,'3. Programs'!$A:$A,0)),0)*$I493,""),0)</f>
        <v/>
      </c>
      <c r="M493" s="17" t="str">
        <f t="shared" si="50"/>
        <v/>
      </c>
      <c r="N493" s="122"/>
      <c r="O493" s="123"/>
      <c r="P493" s="169"/>
      <c r="Q493" s="245"/>
      <c r="R493" s="124"/>
      <c r="S493" s="125"/>
      <c r="T493" s="125"/>
      <c r="U493" s="126"/>
      <c r="V493" s="19" t="str">
        <f t="shared" si="49"/>
        <v/>
      </c>
      <c r="W493" s="15" t="str">
        <f t="shared" si="45"/>
        <v/>
      </c>
      <c r="X493" s="16" t="str">
        <f t="shared" si="46"/>
        <v/>
      </c>
      <c r="Y493" s="16" t="str">
        <f t="shared" si="47"/>
        <v/>
      </c>
      <c r="Z493" s="16" t="str">
        <f t="shared" si="48"/>
        <v/>
      </c>
    </row>
    <row r="494" spans="1:26" x14ac:dyDescent="0.4">
      <c r="A494" s="140"/>
      <c r="B494" s="158" t="str">
        <f>IFERROR(VLOOKUP(A494,'1. Applicant Roster'!A:C,2,FALSE)&amp;", "&amp;LEFT(VLOOKUP(A494,'1. Applicant Roster'!A:C,3,FALSE),1)&amp;".","Enter valid WISEid")</f>
        <v>Enter valid WISEid</v>
      </c>
      <c r="C494" s="142"/>
      <c r="D494" s="143"/>
      <c r="E494" s="138" t="str">
        <f>IF(C494="Program",IFERROR(INDEX('3. Programs'!B:B,MATCH(D494,'3. Programs'!A:A,0)),"Enter valid program ID"),"")</f>
        <v/>
      </c>
      <c r="F494" s="289" t="str">
        <f>IF(C494="Program",IFERROR(INDEX('3. Programs'!L:L,MATCH(D494,'3. Programs'!A:A,0)),""),"")</f>
        <v/>
      </c>
      <c r="G494" s="97"/>
      <c r="H494" s="82"/>
      <c r="I494" s="291" t="str">
        <f>IFERROR(IF(C494="Program",(IF(OR(F494="Days",F494="Caseload"),1,G494)*H494)/(IF(OR(F494="Days",F494="Caseload"),1,INDEX('3. Programs'!N:N,MATCH(D494,'3. Programs'!A:A,0)))*INDEX('3. Programs'!O:O,MATCH(D494,'3. Programs'!A:A,0))),""),0)</f>
        <v/>
      </c>
      <c r="J494" s="20" t="str">
        <f>IFERROR(IF($C494="Program",ROUNDDOWN(SUMIF('3. Programs'!$A:$A,$D494,'3. Programs'!Q:Q),2)*IFERROR(INDEX('3. Programs'!$O:$O,MATCH($D494,'3. Programs'!$A:$A,0)),0)*$I494,""),0)</f>
        <v/>
      </c>
      <c r="K494" s="15" t="str">
        <f>IFERROR(IF($C494="Program",ROUNDDOWN(SUMIF('3. Programs'!$A:$A,$D494,'3. Programs'!R:R),2)*IFERROR(INDEX('3. Programs'!$O:$O,MATCH($D494,'3. Programs'!$A:$A,0)),0)*$I494,""),0)</f>
        <v/>
      </c>
      <c r="L494" s="15" t="str">
        <f>IFERROR(IF($C494="Program",ROUNDDOWN(SUMIF('3. Programs'!$A:$A,$D494,'3. Programs'!S:S),2)*IFERROR(INDEX('3. Programs'!$O:$O,MATCH($D494,'3. Programs'!$A:$A,0)),0)*$I494,""),0)</f>
        <v/>
      </c>
      <c r="M494" s="17" t="str">
        <f t="shared" si="50"/>
        <v/>
      </c>
      <c r="N494" s="122"/>
      <c r="O494" s="123"/>
      <c r="P494" s="169"/>
      <c r="Q494" s="245"/>
      <c r="R494" s="124"/>
      <c r="S494" s="125"/>
      <c r="T494" s="125"/>
      <c r="U494" s="126"/>
      <c r="V494" s="19" t="str">
        <f t="shared" si="49"/>
        <v/>
      </c>
      <c r="W494" s="15" t="str">
        <f t="shared" si="45"/>
        <v/>
      </c>
      <c r="X494" s="16" t="str">
        <f t="shared" si="46"/>
        <v/>
      </c>
      <c r="Y494" s="16" t="str">
        <f t="shared" si="47"/>
        <v/>
      </c>
      <c r="Z494" s="16" t="str">
        <f t="shared" si="48"/>
        <v/>
      </c>
    </row>
    <row r="495" spans="1:26" x14ac:dyDescent="0.4">
      <c r="A495" s="140"/>
      <c r="B495" s="158" t="str">
        <f>IFERROR(VLOOKUP(A495,'1. Applicant Roster'!A:C,2,FALSE)&amp;", "&amp;LEFT(VLOOKUP(A495,'1. Applicant Roster'!A:C,3,FALSE),1)&amp;".","Enter valid WISEid")</f>
        <v>Enter valid WISEid</v>
      </c>
      <c r="C495" s="142"/>
      <c r="D495" s="143"/>
      <c r="E495" s="138" t="str">
        <f>IF(C495="Program",IFERROR(INDEX('3. Programs'!B:B,MATCH(D495,'3. Programs'!A:A,0)),"Enter valid program ID"),"")</f>
        <v/>
      </c>
      <c r="F495" s="289" t="str">
        <f>IF(C495="Program",IFERROR(INDEX('3. Programs'!L:L,MATCH(D495,'3. Programs'!A:A,0)),""),"")</f>
        <v/>
      </c>
      <c r="G495" s="97"/>
      <c r="H495" s="82"/>
      <c r="I495" s="291" t="str">
        <f>IFERROR(IF(C495="Program",(IF(OR(F495="Days",F495="Caseload"),1,G495)*H495)/(IF(OR(F495="Days",F495="Caseload"),1,INDEX('3. Programs'!N:N,MATCH(D495,'3. Programs'!A:A,0)))*INDEX('3. Programs'!O:O,MATCH(D495,'3. Programs'!A:A,0))),""),0)</f>
        <v/>
      </c>
      <c r="J495" s="20" t="str">
        <f>IFERROR(IF($C495="Program",ROUNDDOWN(SUMIF('3. Programs'!$A:$A,$D495,'3. Programs'!Q:Q),2)*IFERROR(INDEX('3. Programs'!$O:$O,MATCH($D495,'3. Programs'!$A:$A,0)),0)*$I495,""),0)</f>
        <v/>
      </c>
      <c r="K495" s="15" t="str">
        <f>IFERROR(IF($C495="Program",ROUNDDOWN(SUMIF('3. Programs'!$A:$A,$D495,'3. Programs'!R:R),2)*IFERROR(INDEX('3. Programs'!$O:$O,MATCH($D495,'3. Programs'!$A:$A,0)),0)*$I495,""),0)</f>
        <v/>
      </c>
      <c r="L495" s="15" t="str">
        <f>IFERROR(IF($C495="Program",ROUNDDOWN(SUMIF('3. Programs'!$A:$A,$D495,'3. Programs'!S:S),2)*IFERROR(INDEX('3. Programs'!$O:$O,MATCH($D495,'3. Programs'!$A:$A,0)),0)*$I495,""),0)</f>
        <v/>
      </c>
      <c r="M495" s="17" t="str">
        <f t="shared" si="50"/>
        <v/>
      </c>
      <c r="N495" s="122"/>
      <c r="O495" s="123"/>
      <c r="P495" s="169"/>
      <c r="Q495" s="245"/>
      <c r="R495" s="124"/>
      <c r="S495" s="125"/>
      <c r="T495" s="125"/>
      <c r="U495" s="126"/>
      <c r="V495" s="19" t="str">
        <f t="shared" si="49"/>
        <v/>
      </c>
      <c r="W495" s="15" t="str">
        <f t="shared" si="45"/>
        <v/>
      </c>
      <c r="X495" s="16" t="str">
        <f t="shared" si="46"/>
        <v/>
      </c>
      <c r="Y495" s="16" t="str">
        <f t="shared" si="47"/>
        <v/>
      </c>
      <c r="Z495" s="16" t="str">
        <f t="shared" si="48"/>
        <v/>
      </c>
    </row>
    <row r="496" spans="1:26" x14ac:dyDescent="0.4">
      <c r="A496" s="140"/>
      <c r="B496" s="158" t="str">
        <f>IFERROR(VLOOKUP(A496,'1. Applicant Roster'!A:C,2,FALSE)&amp;", "&amp;LEFT(VLOOKUP(A496,'1. Applicant Roster'!A:C,3,FALSE),1)&amp;".","Enter valid WISEid")</f>
        <v>Enter valid WISEid</v>
      </c>
      <c r="C496" s="142"/>
      <c r="D496" s="143"/>
      <c r="E496" s="138" t="str">
        <f>IF(C496="Program",IFERROR(INDEX('3. Programs'!B:B,MATCH(D496,'3. Programs'!A:A,0)),"Enter valid program ID"),"")</f>
        <v/>
      </c>
      <c r="F496" s="289" t="str">
        <f>IF(C496="Program",IFERROR(INDEX('3. Programs'!L:L,MATCH(D496,'3. Programs'!A:A,0)),""),"")</f>
        <v/>
      </c>
      <c r="G496" s="97"/>
      <c r="H496" s="82"/>
      <c r="I496" s="291" t="str">
        <f>IFERROR(IF(C496="Program",(IF(OR(F496="Days",F496="Caseload"),1,G496)*H496)/(IF(OR(F496="Days",F496="Caseload"),1,INDEX('3. Programs'!N:N,MATCH(D496,'3. Programs'!A:A,0)))*INDEX('3. Programs'!O:O,MATCH(D496,'3. Programs'!A:A,0))),""),0)</f>
        <v/>
      </c>
      <c r="J496" s="20" t="str">
        <f>IFERROR(IF($C496="Program",ROUNDDOWN(SUMIF('3. Programs'!$A:$A,$D496,'3. Programs'!Q:Q),2)*IFERROR(INDEX('3. Programs'!$O:$O,MATCH($D496,'3. Programs'!$A:$A,0)),0)*$I496,""),0)</f>
        <v/>
      </c>
      <c r="K496" s="15" t="str">
        <f>IFERROR(IF($C496="Program",ROUNDDOWN(SUMIF('3. Programs'!$A:$A,$D496,'3. Programs'!R:R),2)*IFERROR(INDEX('3. Programs'!$O:$O,MATCH($D496,'3. Programs'!$A:$A,0)),0)*$I496,""),0)</f>
        <v/>
      </c>
      <c r="L496" s="15" t="str">
        <f>IFERROR(IF($C496="Program",ROUNDDOWN(SUMIF('3. Programs'!$A:$A,$D496,'3. Programs'!S:S),2)*IFERROR(INDEX('3. Programs'!$O:$O,MATCH($D496,'3. Programs'!$A:$A,0)),0)*$I496,""),0)</f>
        <v/>
      </c>
      <c r="M496" s="17" t="str">
        <f t="shared" si="50"/>
        <v/>
      </c>
      <c r="N496" s="122"/>
      <c r="O496" s="123"/>
      <c r="P496" s="169"/>
      <c r="Q496" s="245"/>
      <c r="R496" s="124"/>
      <c r="S496" s="125"/>
      <c r="T496" s="125"/>
      <c r="U496" s="126"/>
      <c r="V496" s="19" t="str">
        <f t="shared" si="49"/>
        <v/>
      </c>
      <c r="W496" s="15" t="str">
        <f t="shared" si="45"/>
        <v/>
      </c>
      <c r="X496" s="16" t="str">
        <f t="shared" si="46"/>
        <v/>
      </c>
      <c r="Y496" s="16" t="str">
        <f t="shared" si="47"/>
        <v/>
      </c>
      <c r="Z496" s="16" t="str">
        <f t="shared" si="48"/>
        <v/>
      </c>
    </row>
    <row r="497" spans="1:26" x14ac:dyDescent="0.4">
      <c r="A497" s="140"/>
      <c r="B497" s="158" t="str">
        <f>IFERROR(VLOOKUP(A497,'1. Applicant Roster'!A:C,2,FALSE)&amp;", "&amp;LEFT(VLOOKUP(A497,'1. Applicant Roster'!A:C,3,FALSE),1)&amp;".","Enter valid WISEid")</f>
        <v>Enter valid WISEid</v>
      </c>
      <c r="C497" s="142"/>
      <c r="D497" s="143"/>
      <c r="E497" s="138" t="str">
        <f>IF(C497="Program",IFERROR(INDEX('3. Programs'!B:B,MATCH(D497,'3. Programs'!A:A,0)),"Enter valid program ID"),"")</f>
        <v/>
      </c>
      <c r="F497" s="289" t="str">
        <f>IF(C497="Program",IFERROR(INDEX('3. Programs'!L:L,MATCH(D497,'3. Programs'!A:A,0)),""),"")</f>
        <v/>
      </c>
      <c r="G497" s="97"/>
      <c r="H497" s="82"/>
      <c r="I497" s="291" t="str">
        <f>IFERROR(IF(C497="Program",(IF(OR(F497="Days",F497="Caseload"),1,G497)*H497)/(IF(OR(F497="Days",F497="Caseload"),1,INDEX('3. Programs'!N:N,MATCH(D497,'3. Programs'!A:A,0)))*INDEX('3. Programs'!O:O,MATCH(D497,'3. Programs'!A:A,0))),""),0)</f>
        <v/>
      </c>
      <c r="J497" s="20" t="str">
        <f>IFERROR(IF($C497="Program",ROUNDDOWN(SUMIF('3. Programs'!$A:$A,$D497,'3. Programs'!Q:Q),2)*IFERROR(INDEX('3. Programs'!$O:$O,MATCH($D497,'3. Programs'!$A:$A,0)),0)*$I497,""),0)</f>
        <v/>
      </c>
      <c r="K497" s="15" t="str">
        <f>IFERROR(IF($C497="Program",ROUNDDOWN(SUMIF('3. Programs'!$A:$A,$D497,'3. Programs'!R:R),2)*IFERROR(INDEX('3. Programs'!$O:$O,MATCH($D497,'3. Programs'!$A:$A,0)),0)*$I497,""),0)</f>
        <v/>
      </c>
      <c r="L497" s="15" t="str">
        <f>IFERROR(IF($C497="Program",ROUNDDOWN(SUMIF('3. Programs'!$A:$A,$D497,'3. Programs'!S:S),2)*IFERROR(INDEX('3. Programs'!$O:$O,MATCH($D497,'3. Programs'!$A:$A,0)),0)*$I497,""),0)</f>
        <v/>
      </c>
      <c r="M497" s="17" t="str">
        <f t="shared" si="50"/>
        <v/>
      </c>
      <c r="N497" s="122"/>
      <c r="O497" s="123"/>
      <c r="P497" s="169"/>
      <c r="Q497" s="245"/>
      <c r="R497" s="124"/>
      <c r="S497" s="125"/>
      <c r="T497" s="125"/>
      <c r="U497" s="126"/>
      <c r="V497" s="19" t="str">
        <f t="shared" si="49"/>
        <v/>
      </c>
      <c r="W497" s="15" t="str">
        <f t="shared" si="45"/>
        <v/>
      </c>
      <c r="X497" s="16" t="str">
        <f t="shared" si="46"/>
        <v/>
      </c>
      <c r="Y497" s="16" t="str">
        <f t="shared" si="47"/>
        <v/>
      </c>
      <c r="Z497" s="16" t="str">
        <f t="shared" si="48"/>
        <v/>
      </c>
    </row>
    <row r="498" spans="1:26" x14ac:dyDescent="0.4">
      <c r="A498" s="140"/>
      <c r="B498" s="158" t="str">
        <f>IFERROR(VLOOKUP(A498,'1. Applicant Roster'!A:C,2,FALSE)&amp;", "&amp;LEFT(VLOOKUP(A498,'1. Applicant Roster'!A:C,3,FALSE),1)&amp;".","Enter valid WISEid")</f>
        <v>Enter valid WISEid</v>
      </c>
      <c r="C498" s="142"/>
      <c r="D498" s="143"/>
      <c r="E498" s="138" t="str">
        <f>IF(C498="Program",IFERROR(INDEX('3. Programs'!B:B,MATCH(D498,'3. Programs'!A:A,0)),"Enter valid program ID"),"")</f>
        <v/>
      </c>
      <c r="F498" s="289" t="str">
        <f>IF(C498="Program",IFERROR(INDEX('3. Programs'!L:L,MATCH(D498,'3. Programs'!A:A,0)),""),"")</f>
        <v/>
      </c>
      <c r="G498" s="97"/>
      <c r="H498" s="82"/>
      <c r="I498" s="291" t="str">
        <f>IFERROR(IF(C498="Program",(IF(OR(F498="Days",F498="Caseload"),1,G498)*H498)/(IF(OR(F498="Days",F498="Caseload"),1,INDEX('3. Programs'!N:N,MATCH(D498,'3. Programs'!A:A,0)))*INDEX('3. Programs'!O:O,MATCH(D498,'3. Programs'!A:A,0))),""),0)</f>
        <v/>
      </c>
      <c r="J498" s="20" t="str">
        <f>IFERROR(IF($C498="Program",ROUNDDOWN(SUMIF('3. Programs'!$A:$A,$D498,'3. Programs'!Q:Q),2)*IFERROR(INDEX('3. Programs'!$O:$O,MATCH($D498,'3. Programs'!$A:$A,0)),0)*$I498,""),0)</f>
        <v/>
      </c>
      <c r="K498" s="15" t="str">
        <f>IFERROR(IF($C498="Program",ROUNDDOWN(SUMIF('3. Programs'!$A:$A,$D498,'3. Programs'!R:R),2)*IFERROR(INDEX('3. Programs'!$O:$O,MATCH($D498,'3. Programs'!$A:$A,0)),0)*$I498,""),0)</f>
        <v/>
      </c>
      <c r="L498" s="15" t="str">
        <f>IFERROR(IF($C498="Program",ROUNDDOWN(SUMIF('3. Programs'!$A:$A,$D498,'3. Programs'!S:S),2)*IFERROR(INDEX('3. Programs'!$O:$O,MATCH($D498,'3. Programs'!$A:$A,0)),0)*$I498,""),0)</f>
        <v/>
      </c>
      <c r="M498" s="17" t="str">
        <f t="shared" si="50"/>
        <v/>
      </c>
      <c r="N498" s="122"/>
      <c r="O498" s="123"/>
      <c r="P498" s="169"/>
      <c r="Q498" s="245"/>
      <c r="R498" s="124"/>
      <c r="S498" s="125"/>
      <c r="T498" s="125"/>
      <c r="U498" s="126"/>
      <c r="V498" s="19" t="str">
        <f t="shared" si="49"/>
        <v/>
      </c>
      <c r="W498" s="15" t="str">
        <f t="shared" si="45"/>
        <v/>
      </c>
      <c r="X498" s="16" t="str">
        <f t="shared" si="46"/>
        <v/>
      </c>
      <c r="Y498" s="16" t="str">
        <f t="shared" si="47"/>
        <v/>
      </c>
      <c r="Z498" s="16" t="str">
        <f t="shared" si="48"/>
        <v/>
      </c>
    </row>
    <row r="499" spans="1:26" x14ac:dyDescent="0.4">
      <c r="A499" s="140"/>
      <c r="B499" s="158" t="str">
        <f>IFERROR(VLOOKUP(A499,'1. Applicant Roster'!A:C,2,FALSE)&amp;", "&amp;LEFT(VLOOKUP(A499,'1. Applicant Roster'!A:C,3,FALSE),1)&amp;".","Enter valid WISEid")</f>
        <v>Enter valid WISEid</v>
      </c>
      <c r="C499" s="142"/>
      <c r="D499" s="143"/>
      <c r="E499" s="138" t="str">
        <f>IF(C499="Program",IFERROR(INDEX('3. Programs'!B:B,MATCH(D499,'3. Programs'!A:A,0)),"Enter valid program ID"),"")</f>
        <v/>
      </c>
      <c r="F499" s="289" t="str">
        <f>IF(C499="Program",IFERROR(INDEX('3. Programs'!L:L,MATCH(D499,'3. Programs'!A:A,0)),""),"")</f>
        <v/>
      </c>
      <c r="G499" s="97"/>
      <c r="H499" s="82"/>
      <c r="I499" s="291" t="str">
        <f>IFERROR(IF(C499="Program",(IF(OR(F499="Days",F499="Caseload"),1,G499)*H499)/(IF(OR(F499="Days",F499="Caseload"),1,INDEX('3. Programs'!N:N,MATCH(D499,'3. Programs'!A:A,0)))*INDEX('3. Programs'!O:O,MATCH(D499,'3. Programs'!A:A,0))),""),0)</f>
        <v/>
      </c>
      <c r="J499" s="20" t="str">
        <f>IFERROR(IF($C499="Program",ROUNDDOWN(SUMIF('3. Programs'!$A:$A,$D499,'3. Programs'!Q:Q),2)*IFERROR(INDEX('3. Programs'!$O:$O,MATCH($D499,'3. Programs'!$A:$A,0)),0)*$I499,""),0)</f>
        <v/>
      </c>
      <c r="K499" s="15" t="str">
        <f>IFERROR(IF($C499="Program",ROUNDDOWN(SUMIF('3. Programs'!$A:$A,$D499,'3. Programs'!R:R),2)*IFERROR(INDEX('3. Programs'!$O:$O,MATCH($D499,'3. Programs'!$A:$A,0)),0)*$I499,""),0)</f>
        <v/>
      </c>
      <c r="L499" s="15" t="str">
        <f>IFERROR(IF($C499="Program",ROUNDDOWN(SUMIF('3. Programs'!$A:$A,$D499,'3. Programs'!S:S),2)*IFERROR(INDEX('3. Programs'!$O:$O,MATCH($D499,'3. Programs'!$A:$A,0)),0)*$I499,""),0)</f>
        <v/>
      </c>
      <c r="M499" s="17" t="str">
        <f t="shared" si="50"/>
        <v/>
      </c>
      <c r="N499" s="122"/>
      <c r="O499" s="123"/>
      <c r="P499" s="169"/>
      <c r="Q499" s="245"/>
      <c r="R499" s="124"/>
      <c r="S499" s="125"/>
      <c r="T499" s="125"/>
      <c r="U499" s="126"/>
      <c r="V499" s="19" t="str">
        <f t="shared" si="49"/>
        <v/>
      </c>
      <c r="W499" s="15" t="str">
        <f t="shared" si="45"/>
        <v/>
      </c>
      <c r="X499" s="16" t="str">
        <f t="shared" si="46"/>
        <v/>
      </c>
      <c r="Y499" s="16" t="str">
        <f t="shared" si="47"/>
        <v/>
      </c>
      <c r="Z499" s="16" t="str">
        <f t="shared" si="48"/>
        <v/>
      </c>
    </row>
    <row r="500" spans="1:26" x14ac:dyDescent="0.4">
      <c r="A500" s="140"/>
      <c r="B500" s="158" t="str">
        <f>IFERROR(VLOOKUP(A500,'1. Applicant Roster'!A:C,2,FALSE)&amp;", "&amp;LEFT(VLOOKUP(A500,'1. Applicant Roster'!A:C,3,FALSE),1)&amp;".","Enter valid WISEid")</f>
        <v>Enter valid WISEid</v>
      </c>
      <c r="C500" s="142"/>
      <c r="D500" s="143"/>
      <c r="E500" s="138" t="str">
        <f>IF(C500="Program",IFERROR(INDEX('3. Programs'!B:B,MATCH(D500,'3. Programs'!A:A,0)),"Enter valid program ID"),"")</f>
        <v/>
      </c>
      <c r="F500" s="289" t="str">
        <f>IF(C500="Program",IFERROR(INDEX('3. Programs'!L:L,MATCH(D500,'3. Programs'!A:A,0)),""),"")</f>
        <v/>
      </c>
      <c r="G500" s="97"/>
      <c r="H500" s="82"/>
      <c r="I500" s="291" t="str">
        <f>IFERROR(IF(C500="Program",(IF(OR(F500="Days",F500="Caseload"),1,G500)*H500)/(IF(OR(F500="Days",F500="Caseload"),1,INDEX('3. Programs'!N:N,MATCH(D500,'3. Programs'!A:A,0)))*INDEX('3. Programs'!O:O,MATCH(D500,'3. Programs'!A:A,0))),""),0)</f>
        <v/>
      </c>
      <c r="J500" s="20" t="str">
        <f>IFERROR(IF($C500="Program",ROUNDDOWN(SUMIF('3. Programs'!$A:$A,$D500,'3. Programs'!Q:Q),2)*IFERROR(INDEX('3. Programs'!$O:$O,MATCH($D500,'3. Programs'!$A:$A,0)),0)*$I500,""),0)</f>
        <v/>
      </c>
      <c r="K500" s="15" t="str">
        <f>IFERROR(IF($C500="Program",ROUNDDOWN(SUMIF('3. Programs'!$A:$A,$D500,'3. Programs'!R:R),2)*IFERROR(INDEX('3. Programs'!$O:$O,MATCH($D500,'3. Programs'!$A:$A,0)),0)*$I500,""),0)</f>
        <v/>
      </c>
      <c r="L500" s="15" t="str">
        <f>IFERROR(IF($C500="Program",ROUNDDOWN(SUMIF('3. Programs'!$A:$A,$D500,'3. Programs'!S:S),2)*IFERROR(INDEX('3. Programs'!$O:$O,MATCH($D500,'3. Programs'!$A:$A,0)),0)*$I500,""),0)</f>
        <v/>
      </c>
      <c r="M500" s="17" t="str">
        <f t="shared" si="50"/>
        <v/>
      </c>
      <c r="N500" s="122"/>
      <c r="O500" s="123"/>
      <c r="P500" s="169"/>
      <c r="Q500" s="245"/>
      <c r="R500" s="124"/>
      <c r="S500" s="125"/>
      <c r="T500" s="125"/>
      <c r="U500" s="126"/>
      <c r="V500" s="19" t="str">
        <f t="shared" si="49"/>
        <v/>
      </c>
      <c r="W500" s="15" t="str">
        <f t="shared" si="45"/>
        <v/>
      </c>
      <c r="X500" s="16" t="str">
        <f t="shared" si="46"/>
        <v/>
      </c>
      <c r="Y500" s="16" t="str">
        <f t="shared" si="47"/>
        <v/>
      </c>
      <c r="Z500" s="16" t="str">
        <f t="shared" si="48"/>
        <v/>
      </c>
    </row>
    <row r="501" spans="1:26" x14ac:dyDescent="0.4">
      <c r="A501" s="140"/>
      <c r="B501" s="158" t="str">
        <f>IFERROR(VLOOKUP(A501,'1. Applicant Roster'!A:C,2,FALSE)&amp;", "&amp;LEFT(VLOOKUP(A501,'1. Applicant Roster'!A:C,3,FALSE),1)&amp;".","Enter valid WISEid")</f>
        <v>Enter valid WISEid</v>
      </c>
      <c r="C501" s="142"/>
      <c r="D501" s="143"/>
      <c r="E501" s="138" t="str">
        <f>IF(C501="Program",IFERROR(INDEX('3. Programs'!B:B,MATCH(D501,'3. Programs'!A:A,0)),"Enter valid program ID"),"")</f>
        <v/>
      </c>
      <c r="F501" s="289" t="str">
        <f>IF(C501="Program",IFERROR(INDEX('3. Programs'!L:L,MATCH(D501,'3. Programs'!A:A,0)),""),"")</f>
        <v/>
      </c>
      <c r="G501" s="97"/>
      <c r="H501" s="82"/>
      <c r="I501" s="291" t="str">
        <f>IFERROR(IF(C501="Program",(IF(OR(F501="Days",F501="Caseload"),1,G501)*H501)/(IF(OR(F501="Days",F501="Caseload"),1,INDEX('3. Programs'!N:N,MATCH(D501,'3. Programs'!A:A,0)))*INDEX('3. Programs'!O:O,MATCH(D501,'3. Programs'!A:A,0))),""),0)</f>
        <v/>
      </c>
      <c r="J501" s="20" t="str">
        <f>IFERROR(IF($C501="Program",ROUNDDOWN(SUMIF('3. Programs'!$A:$A,$D501,'3. Programs'!Q:Q),2)*IFERROR(INDEX('3. Programs'!$O:$O,MATCH($D501,'3. Programs'!$A:$A,0)),0)*$I501,""),0)</f>
        <v/>
      </c>
      <c r="K501" s="15" t="str">
        <f>IFERROR(IF($C501="Program",ROUNDDOWN(SUMIF('3. Programs'!$A:$A,$D501,'3. Programs'!R:R),2)*IFERROR(INDEX('3. Programs'!$O:$O,MATCH($D501,'3. Programs'!$A:$A,0)),0)*$I501,""),0)</f>
        <v/>
      </c>
      <c r="L501" s="15" t="str">
        <f>IFERROR(IF($C501="Program",ROUNDDOWN(SUMIF('3. Programs'!$A:$A,$D501,'3. Programs'!S:S),2)*IFERROR(INDEX('3. Programs'!$O:$O,MATCH($D501,'3. Programs'!$A:$A,0)),0)*$I501,""),0)</f>
        <v/>
      </c>
      <c r="M501" s="17" t="str">
        <f t="shared" si="50"/>
        <v/>
      </c>
      <c r="N501" s="122"/>
      <c r="O501" s="123"/>
      <c r="P501" s="169"/>
      <c r="Q501" s="245"/>
      <c r="R501" s="124"/>
      <c r="S501" s="125"/>
      <c r="T501" s="125"/>
      <c r="U501" s="126"/>
      <c r="V501" s="19" t="str">
        <f t="shared" si="49"/>
        <v/>
      </c>
      <c r="W501" s="15" t="str">
        <f t="shared" si="45"/>
        <v/>
      </c>
      <c r="X501" s="16" t="str">
        <f t="shared" si="46"/>
        <v/>
      </c>
      <c r="Y501" s="16" t="str">
        <f t="shared" si="47"/>
        <v/>
      </c>
      <c r="Z501" s="16" t="str">
        <f t="shared" si="48"/>
        <v/>
      </c>
    </row>
    <row r="502" spans="1:26" x14ac:dyDescent="0.4">
      <c r="A502" s="140"/>
      <c r="B502" s="158" t="str">
        <f>IFERROR(VLOOKUP(A502,'1. Applicant Roster'!A:C,2,FALSE)&amp;", "&amp;LEFT(VLOOKUP(A502,'1. Applicant Roster'!A:C,3,FALSE),1)&amp;".","Enter valid WISEid")</f>
        <v>Enter valid WISEid</v>
      </c>
      <c r="C502" s="142"/>
      <c r="D502" s="143"/>
      <c r="E502" s="138" t="str">
        <f>IF(C502="Program",IFERROR(INDEX('3. Programs'!B:B,MATCH(D502,'3. Programs'!A:A,0)),"Enter valid program ID"),"")</f>
        <v/>
      </c>
      <c r="F502" s="289" t="str">
        <f>IF(C502="Program",IFERROR(INDEX('3. Programs'!L:L,MATCH(D502,'3. Programs'!A:A,0)),""),"")</f>
        <v/>
      </c>
      <c r="G502" s="97"/>
      <c r="H502" s="82"/>
      <c r="I502" s="291" t="str">
        <f>IFERROR(IF(C502="Program",(IF(OR(F502="Days",F502="Caseload"),1,G502)*H502)/(IF(OR(F502="Days",F502="Caseload"),1,INDEX('3. Programs'!N:N,MATCH(D502,'3. Programs'!A:A,0)))*INDEX('3. Programs'!O:O,MATCH(D502,'3. Programs'!A:A,0))),""),0)</f>
        <v/>
      </c>
      <c r="J502" s="20" t="str">
        <f>IFERROR(IF($C502="Program",ROUNDDOWN(SUMIF('3. Programs'!$A:$A,$D502,'3. Programs'!Q:Q),2)*IFERROR(INDEX('3. Programs'!$O:$O,MATCH($D502,'3. Programs'!$A:$A,0)),0)*$I502,""),0)</f>
        <v/>
      </c>
      <c r="K502" s="15" t="str">
        <f>IFERROR(IF($C502="Program",ROUNDDOWN(SUMIF('3. Programs'!$A:$A,$D502,'3. Programs'!R:R),2)*IFERROR(INDEX('3. Programs'!$O:$O,MATCH($D502,'3. Programs'!$A:$A,0)),0)*$I502,""),0)</f>
        <v/>
      </c>
      <c r="L502" s="15" t="str">
        <f>IFERROR(IF($C502="Program",ROUNDDOWN(SUMIF('3. Programs'!$A:$A,$D502,'3. Programs'!S:S),2)*IFERROR(INDEX('3. Programs'!$O:$O,MATCH($D502,'3. Programs'!$A:$A,0)),0)*$I502,""),0)</f>
        <v/>
      </c>
      <c r="M502" s="17" t="str">
        <f t="shared" si="50"/>
        <v/>
      </c>
      <c r="N502" s="122"/>
      <c r="O502" s="123"/>
      <c r="P502" s="169"/>
      <c r="Q502" s="245"/>
      <c r="R502" s="124"/>
      <c r="S502" s="125"/>
      <c r="T502" s="125"/>
      <c r="U502" s="126"/>
      <c r="V502" s="19" t="str">
        <f t="shared" si="49"/>
        <v/>
      </c>
      <c r="W502" s="15" t="str">
        <f t="shared" si="45"/>
        <v/>
      </c>
      <c r="X502" s="16" t="str">
        <f t="shared" si="46"/>
        <v/>
      </c>
      <c r="Y502" s="16" t="str">
        <f t="shared" si="47"/>
        <v/>
      </c>
      <c r="Z502" s="16" t="str">
        <f t="shared" si="48"/>
        <v/>
      </c>
    </row>
    <row r="503" spans="1:26" x14ac:dyDescent="0.4">
      <c r="A503" s="140"/>
      <c r="B503" s="158" t="str">
        <f>IFERROR(VLOOKUP(A503,'1. Applicant Roster'!A:C,2,FALSE)&amp;", "&amp;LEFT(VLOOKUP(A503,'1. Applicant Roster'!A:C,3,FALSE),1)&amp;".","Enter valid WISEid")</f>
        <v>Enter valid WISEid</v>
      </c>
      <c r="C503" s="142"/>
      <c r="D503" s="143"/>
      <c r="E503" s="138" t="str">
        <f>IF(C503="Program",IFERROR(INDEX('3. Programs'!B:B,MATCH(D503,'3. Programs'!A:A,0)),"Enter valid program ID"),"")</f>
        <v/>
      </c>
      <c r="F503" s="289" t="str">
        <f>IF(C503="Program",IFERROR(INDEX('3. Programs'!L:L,MATCH(D503,'3. Programs'!A:A,0)),""),"")</f>
        <v/>
      </c>
      <c r="G503" s="97"/>
      <c r="H503" s="82"/>
      <c r="I503" s="291" t="str">
        <f>IFERROR(IF(C503="Program",(IF(OR(F503="Days",F503="Caseload"),1,G503)*H503)/(IF(OR(F503="Days",F503="Caseload"),1,INDEX('3. Programs'!N:N,MATCH(D503,'3. Programs'!A:A,0)))*INDEX('3. Programs'!O:O,MATCH(D503,'3. Programs'!A:A,0))),""),0)</f>
        <v/>
      </c>
      <c r="J503" s="20" t="str">
        <f>IFERROR(IF($C503="Program",ROUNDDOWN(SUMIF('3. Programs'!$A:$A,$D503,'3. Programs'!Q:Q),2)*IFERROR(INDEX('3. Programs'!$O:$O,MATCH($D503,'3. Programs'!$A:$A,0)),0)*$I503,""),0)</f>
        <v/>
      </c>
      <c r="K503" s="15" t="str">
        <f>IFERROR(IF($C503="Program",ROUNDDOWN(SUMIF('3. Programs'!$A:$A,$D503,'3. Programs'!R:R),2)*IFERROR(INDEX('3. Programs'!$O:$O,MATCH($D503,'3. Programs'!$A:$A,0)),0)*$I503,""),0)</f>
        <v/>
      </c>
      <c r="L503" s="15" t="str">
        <f>IFERROR(IF($C503="Program",ROUNDDOWN(SUMIF('3. Programs'!$A:$A,$D503,'3. Programs'!S:S),2)*IFERROR(INDEX('3. Programs'!$O:$O,MATCH($D503,'3. Programs'!$A:$A,0)),0)*$I503,""),0)</f>
        <v/>
      </c>
      <c r="M503" s="17" t="str">
        <f t="shared" si="50"/>
        <v/>
      </c>
      <c r="N503" s="122"/>
      <c r="O503" s="123"/>
      <c r="P503" s="169"/>
      <c r="Q503" s="245"/>
      <c r="R503" s="124"/>
      <c r="S503" s="125"/>
      <c r="T503" s="125"/>
      <c r="U503" s="126"/>
      <c r="V503" s="19" t="str">
        <f t="shared" si="49"/>
        <v/>
      </c>
      <c r="W503" s="15" t="str">
        <f t="shared" si="45"/>
        <v/>
      </c>
      <c r="X503" s="16" t="str">
        <f t="shared" si="46"/>
        <v/>
      </c>
      <c r="Y503" s="16" t="str">
        <f t="shared" si="47"/>
        <v/>
      </c>
      <c r="Z503" s="16" t="str">
        <f t="shared" si="48"/>
        <v/>
      </c>
    </row>
    <row r="504" spans="1:26" x14ac:dyDescent="0.4">
      <c r="A504" s="140"/>
      <c r="B504" s="158" t="str">
        <f>IFERROR(VLOOKUP(A504,'1. Applicant Roster'!A:C,2,FALSE)&amp;", "&amp;LEFT(VLOOKUP(A504,'1. Applicant Roster'!A:C,3,FALSE),1)&amp;".","Enter valid WISEid")</f>
        <v>Enter valid WISEid</v>
      </c>
      <c r="C504" s="142"/>
      <c r="D504" s="143"/>
      <c r="E504" s="138" t="str">
        <f>IF(C504="Program",IFERROR(INDEX('3. Programs'!B:B,MATCH(D504,'3. Programs'!A:A,0)),"Enter valid program ID"),"")</f>
        <v/>
      </c>
      <c r="F504" s="289" t="str">
        <f>IF(C504="Program",IFERROR(INDEX('3. Programs'!L:L,MATCH(D504,'3. Programs'!A:A,0)),""),"")</f>
        <v/>
      </c>
      <c r="G504" s="97"/>
      <c r="H504" s="82"/>
      <c r="I504" s="291" t="str">
        <f>IFERROR(IF(C504="Program",(IF(OR(F504="Days",F504="Caseload"),1,G504)*H504)/(IF(OR(F504="Days",F504="Caseload"),1,INDEX('3. Programs'!N:N,MATCH(D504,'3. Programs'!A:A,0)))*INDEX('3. Programs'!O:O,MATCH(D504,'3. Programs'!A:A,0))),""),0)</f>
        <v/>
      </c>
      <c r="J504" s="20" t="str">
        <f>IFERROR(IF($C504="Program",ROUNDDOWN(SUMIF('3. Programs'!$A:$A,$D504,'3. Programs'!Q:Q),2)*IFERROR(INDEX('3. Programs'!$O:$O,MATCH($D504,'3. Programs'!$A:$A,0)),0)*$I504,""),0)</f>
        <v/>
      </c>
      <c r="K504" s="15" t="str">
        <f>IFERROR(IF($C504="Program",ROUNDDOWN(SUMIF('3. Programs'!$A:$A,$D504,'3. Programs'!R:R),2)*IFERROR(INDEX('3. Programs'!$O:$O,MATCH($D504,'3. Programs'!$A:$A,0)),0)*$I504,""),0)</f>
        <v/>
      </c>
      <c r="L504" s="15" t="str">
        <f>IFERROR(IF($C504="Program",ROUNDDOWN(SUMIF('3. Programs'!$A:$A,$D504,'3. Programs'!S:S),2)*IFERROR(INDEX('3. Programs'!$O:$O,MATCH($D504,'3. Programs'!$A:$A,0)),0)*$I504,""),0)</f>
        <v/>
      </c>
      <c r="M504" s="17" t="str">
        <f t="shared" si="50"/>
        <v/>
      </c>
      <c r="N504" s="122"/>
      <c r="O504" s="123"/>
      <c r="P504" s="169"/>
      <c r="Q504" s="245"/>
      <c r="R504" s="124"/>
      <c r="S504" s="125"/>
      <c r="T504" s="125"/>
      <c r="U504" s="126"/>
      <c r="V504" s="19" t="str">
        <f t="shared" si="49"/>
        <v/>
      </c>
      <c r="W504" s="15" t="str">
        <f t="shared" si="45"/>
        <v/>
      </c>
      <c r="X504" s="16" t="str">
        <f t="shared" si="46"/>
        <v/>
      </c>
      <c r="Y504" s="16" t="str">
        <f t="shared" si="47"/>
        <v/>
      </c>
      <c r="Z504" s="16" t="str">
        <f t="shared" si="48"/>
        <v/>
      </c>
    </row>
    <row r="505" spans="1:26" x14ac:dyDescent="0.4">
      <c r="A505" s="140"/>
      <c r="B505" s="158" t="str">
        <f>IFERROR(VLOOKUP(A505,'1. Applicant Roster'!A:C,2,FALSE)&amp;", "&amp;LEFT(VLOOKUP(A505,'1. Applicant Roster'!A:C,3,FALSE),1)&amp;".","Enter valid WISEid")</f>
        <v>Enter valid WISEid</v>
      </c>
      <c r="C505" s="142"/>
      <c r="D505" s="143"/>
      <c r="E505" s="138" t="str">
        <f>IF(C505="Program",IFERROR(INDEX('3. Programs'!B:B,MATCH(D505,'3. Programs'!A:A,0)),"Enter valid program ID"),"")</f>
        <v/>
      </c>
      <c r="F505" s="289" t="str">
        <f>IF(C505="Program",IFERROR(INDEX('3. Programs'!L:L,MATCH(D505,'3. Programs'!A:A,0)),""),"")</f>
        <v/>
      </c>
      <c r="G505" s="97"/>
      <c r="H505" s="82"/>
      <c r="I505" s="291" t="str">
        <f>IFERROR(IF(C505="Program",(IF(OR(F505="Days",F505="Caseload"),1,G505)*H505)/(IF(OR(F505="Days",F505="Caseload"),1,INDEX('3. Programs'!N:N,MATCH(D505,'3. Programs'!A:A,0)))*INDEX('3. Programs'!O:O,MATCH(D505,'3. Programs'!A:A,0))),""),0)</f>
        <v/>
      </c>
      <c r="J505" s="20" t="str">
        <f>IFERROR(IF($C505="Program",ROUNDDOWN(SUMIF('3. Programs'!$A:$A,$D505,'3. Programs'!Q:Q),2)*IFERROR(INDEX('3. Programs'!$O:$O,MATCH($D505,'3. Programs'!$A:$A,0)),0)*$I505,""),0)</f>
        <v/>
      </c>
      <c r="K505" s="15" t="str">
        <f>IFERROR(IF($C505="Program",ROUNDDOWN(SUMIF('3. Programs'!$A:$A,$D505,'3. Programs'!R:R),2)*IFERROR(INDEX('3. Programs'!$O:$O,MATCH($D505,'3. Programs'!$A:$A,0)),0)*$I505,""),0)</f>
        <v/>
      </c>
      <c r="L505" s="15" t="str">
        <f>IFERROR(IF($C505="Program",ROUNDDOWN(SUMIF('3. Programs'!$A:$A,$D505,'3. Programs'!S:S),2)*IFERROR(INDEX('3. Programs'!$O:$O,MATCH($D505,'3. Programs'!$A:$A,0)),0)*$I505,""),0)</f>
        <v/>
      </c>
      <c r="M505" s="17" t="str">
        <f t="shared" si="50"/>
        <v/>
      </c>
      <c r="N505" s="122"/>
      <c r="O505" s="123"/>
      <c r="P505" s="169"/>
      <c r="Q505" s="245"/>
      <c r="R505" s="124"/>
      <c r="S505" s="125"/>
      <c r="T505" s="125"/>
      <c r="U505" s="126"/>
      <c r="V505" s="19" t="str">
        <f t="shared" si="49"/>
        <v/>
      </c>
      <c r="W505" s="15" t="str">
        <f t="shared" si="45"/>
        <v/>
      </c>
      <c r="X505" s="16" t="str">
        <f t="shared" si="46"/>
        <v/>
      </c>
      <c r="Y505" s="16" t="str">
        <f t="shared" si="47"/>
        <v/>
      </c>
      <c r="Z505" s="16" t="str">
        <f t="shared" si="48"/>
        <v/>
      </c>
    </row>
    <row r="506" spans="1:26" x14ac:dyDescent="0.4">
      <c r="A506" s="140"/>
      <c r="B506" s="158" t="str">
        <f>IFERROR(VLOOKUP(A506,'1. Applicant Roster'!A:C,2,FALSE)&amp;", "&amp;LEFT(VLOOKUP(A506,'1. Applicant Roster'!A:C,3,FALSE),1)&amp;".","Enter valid WISEid")</f>
        <v>Enter valid WISEid</v>
      </c>
      <c r="C506" s="142"/>
      <c r="D506" s="143"/>
      <c r="E506" s="138" t="str">
        <f>IF(C506="Program",IFERROR(INDEX('3. Programs'!B:B,MATCH(D506,'3. Programs'!A:A,0)),"Enter valid program ID"),"")</f>
        <v/>
      </c>
      <c r="F506" s="289" t="str">
        <f>IF(C506="Program",IFERROR(INDEX('3. Programs'!L:L,MATCH(D506,'3. Programs'!A:A,0)),""),"")</f>
        <v/>
      </c>
      <c r="G506" s="97"/>
      <c r="H506" s="82"/>
      <c r="I506" s="291" t="str">
        <f>IFERROR(IF(C506="Program",(IF(OR(F506="Days",F506="Caseload"),1,G506)*H506)/(IF(OR(F506="Days",F506="Caseload"),1,INDEX('3. Programs'!N:N,MATCH(D506,'3. Programs'!A:A,0)))*INDEX('3. Programs'!O:O,MATCH(D506,'3. Programs'!A:A,0))),""),0)</f>
        <v/>
      </c>
      <c r="J506" s="20" t="str">
        <f>IFERROR(IF($C506="Program",ROUNDDOWN(SUMIF('3. Programs'!$A:$A,$D506,'3. Programs'!Q:Q),2)*IFERROR(INDEX('3. Programs'!$O:$O,MATCH($D506,'3. Programs'!$A:$A,0)),0)*$I506,""),0)</f>
        <v/>
      </c>
      <c r="K506" s="15" t="str">
        <f>IFERROR(IF($C506="Program",ROUNDDOWN(SUMIF('3. Programs'!$A:$A,$D506,'3. Programs'!R:R),2)*IFERROR(INDEX('3. Programs'!$O:$O,MATCH($D506,'3. Programs'!$A:$A,0)),0)*$I506,""),0)</f>
        <v/>
      </c>
      <c r="L506" s="15" t="str">
        <f>IFERROR(IF($C506="Program",ROUNDDOWN(SUMIF('3. Programs'!$A:$A,$D506,'3. Programs'!S:S),2)*IFERROR(INDEX('3. Programs'!$O:$O,MATCH($D506,'3. Programs'!$A:$A,0)),0)*$I506,""),0)</f>
        <v/>
      </c>
      <c r="M506" s="17" t="str">
        <f t="shared" si="50"/>
        <v/>
      </c>
      <c r="N506" s="122"/>
      <c r="O506" s="123"/>
      <c r="P506" s="169"/>
      <c r="Q506" s="245"/>
      <c r="R506" s="124"/>
      <c r="S506" s="125"/>
      <c r="T506" s="125"/>
      <c r="U506" s="126"/>
      <c r="V506" s="19" t="str">
        <f t="shared" si="49"/>
        <v/>
      </c>
      <c r="W506" s="15" t="str">
        <f t="shared" si="45"/>
        <v/>
      </c>
      <c r="X506" s="16" t="str">
        <f t="shared" si="46"/>
        <v/>
      </c>
      <c r="Y506" s="16" t="str">
        <f t="shared" si="47"/>
        <v/>
      </c>
      <c r="Z506" s="16" t="str">
        <f t="shared" si="48"/>
        <v/>
      </c>
    </row>
    <row r="507" spans="1:26" x14ac:dyDescent="0.4">
      <c r="A507" s="140"/>
      <c r="B507" s="158" t="str">
        <f>IFERROR(VLOOKUP(A507,'1. Applicant Roster'!A:C,2,FALSE)&amp;", "&amp;LEFT(VLOOKUP(A507,'1. Applicant Roster'!A:C,3,FALSE),1)&amp;".","Enter valid WISEid")</f>
        <v>Enter valid WISEid</v>
      </c>
      <c r="C507" s="142"/>
      <c r="D507" s="143"/>
      <c r="E507" s="138" t="str">
        <f>IF(C507="Program",IFERROR(INDEX('3. Programs'!B:B,MATCH(D507,'3. Programs'!A:A,0)),"Enter valid program ID"),"")</f>
        <v/>
      </c>
      <c r="F507" s="289" t="str">
        <f>IF(C507="Program",IFERROR(INDEX('3. Programs'!L:L,MATCH(D507,'3. Programs'!A:A,0)),""),"")</f>
        <v/>
      </c>
      <c r="G507" s="97"/>
      <c r="H507" s="82"/>
      <c r="I507" s="291" t="str">
        <f>IFERROR(IF(C507="Program",(IF(OR(F507="Days",F507="Caseload"),1,G507)*H507)/(IF(OR(F507="Days",F507="Caseload"),1,INDEX('3. Programs'!N:N,MATCH(D507,'3. Programs'!A:A,0)))*INDEX('3. Programs'!O:O,MATCH(D507,'3. Programs'!A:A,0))),""),0)</f>
        <v/>
      </c>
      <c r="J507" s="20" t="str">
        <f>IFERROR(IF($C507="Program",ROUNDDOWN(SUMIF('3. Programs'!$A:$A,$D507,'3. Programs'!Q:Q),2)*IFERROR(INDEX('3. Programs'!$O:$O,MATCH($D507,'3. Programs'!$A:$A,0)),0)*$I507,""),0)</f>
        <v/>
      </c>
      <c r="K507" s="15" t="str">
        <f>IFERROR(IF($C507="Program",ROUNDDOWN(SUMIF('3. Programs'!$A:$A,$D507,'3. Programs'!R:R),2)*IFERROR(INDEX('3. Programs'!$O:$O,MATCH($D507,'3. Programs'!$A:$A,0)),0)*$I507,""),0)</f>
        <v/>
      </c>
      <c r="L507" s="15" t="str">
        <f>IFERROR(IF($C507="Program",ROUNDDOWN(SUMIF('3. Programs'!$A:$A,$D507,'3. Programs'!S:S),2)*IFERROR(INDEX('3. Programs'!$O:$O,MATCH($D507,'3. Programs'!$A:$A,0)),0)*$I507,""),0)</f>
        <v/>
      </c>
      <c r="M507" s="17" t="str">
        <f t="shared" si="50"/>
        <v/>
      </c>
      <c r="N507" s="122"/>
      <c r="O507" s="123"/>
      <c r="P507" s="169"/>
      <c r="Q507" s="245"/>
      <c r="R507" s="124"/>
      <c r="S507" s="125"/>
      <c r="T507" s="125"/>
      <c r="U507" s="126"/>
      <c r="V507" s="19" t="str">
        <f t="shared" si="49"/>
        <v/>
      </c>
      <c r="W507" s="15" t="str">
        <f t="shared" si="45"/>
        <v/>
      </c>
      <c r="X507" s="16" t="str">
        <f t="shared" si="46"/>
        <v/>
      </c>
      <c r="Y507" s="16" t="str">
        <f t="shared" si="47"/>
        <v/>
      </c>
      <c r="Z507" s="16" t="str">
        <f t="shared" si="48"/>
        <v/>
      </c>
    </row>
    <row r="508" spans="1:26" x14ac:dyDescent="0.4">
      <c r="A508" s="140"/>
      <c r="B508" s="158" t="str">
        <f>IFERROR(VLOOKUP(A508,'1. Applicant Roster'!A:C,2,FALSE)&amp;", "&amp;LEFT(VLOOKUP(A508,'1. Applicant Roster'!A:C,3,FALSE),1)&amp;".","Enter valid WISEid")</f>
        <v>Enter valid WISEid</v>
      </c>
      <c r="C508" s="142"/>
      <c r="D508" s="143"/>
      <c r="E508" s="138" t="str">
        <f>IF(C508="Program",IFERROR(INDEX('3. Programs'!B:B,MATCH(D508,'3. Programs'!A:A,0)),"Enter valid program ID"),"")</f>
        <v/>
      </c>
      <c r="F508" s="289" t="str">
        <f>IF(C508="Program",IFERROR(INDEX('3. Programs'!L:L,MATCH(D508,'3. Programs'!A:A,0)),""),"")</f>
        <v/>
      </c>
      <c r="G508" s="97"/>
      <c r="H508" s="82"/>
      <c r="I508" s="291" t="str">
        <f>IFERROR(IF(C508="Program",(IF(OR(F508="Days",F508="Caseload"),1,G508)*H508)/(IF(OR(F508="Days",F508="Caseload"),1,INDEX('3. Programs'!N:N,MATCH(D508,'3. Programs'!A:A,0)))*INDEX('3. Programs'!O:O,MATCH(D508,'3. Programs'!A:A,0))),""),0)</f>
        <v/>
      </c>
      <c r="J508" s="20" t="str">
        <f>IFERROR(IF($C508="Program",ROUNDDOWN(SUMIF('3. Programs'!$A:$A,$D508,'3. Programs'!Q:Q),2)*IFERROR(INDEX('3. Programs'!$O:$O,MATCH($D508,'3. Programs'!$A:$A,0)),0)*$I508,""),0)</f>
        <v/>
      </c>
      <c r="K508" s="15" t="str">
        <f>IFERROR(IF($C508="Program",ROUNDDOWN(SUMIF('3. Programs'!$A:$A,$D508,'3. Programs'!R:R),2)*IFERROR(INDEX('3. Programs'!$O:$O,MATCH($D508,'3. Programs'!$A:$A,0)),0)*$I508,""),0)</f>
        <v/>
      </c>
      <c r="L508" s="15" t="str">
        <f>IFERROR(IF($C508="Program",ROUNDDOWN(SUMIF('3. Programs'!$A:$A,$D508,'3. Programs'!S:S),2)*IFERROR(INDEX('3. Programs'!$O:$O,MATCH($D508,'3. Programs'!$A:$A,0)),0)*$I508,""),0)</f>
        <v/>
      </c>
      <c r="M508" s="17" t="str">
        <f t="shared" si="50"/>
        <v/>
      </c>
      <c r="N508" s="122"/>
      <c r="O508" s="123"/>
      <c r="P508" s="169"/>
      <c r="Q508" s="245"/>
      <c r="R508" s="124"/>
      <c r="S508" s="125"/>
      <c r="T508" s="125"/>
      <c r="U508" s="126"/>
      <c r="V508" s="19" t="str">
        <f t="shared" si="49"/>
        <v/>
      </c>
      <c r="W508" s="15" t="str">
        <f t="shared" si="45"/>
        <v/>
      </c>
      <c r="X508" s="16" t="str">
        <f t="shared" si="46"/>
        <v/>
      </c>
      <c r="Y508" s="16" t="str">
        <f t="shared" si="47"/>
        <v/>
      </c>
      <c r="Z508" s="16" t="str">
        <f t="shared" si="48"/>
        <v/>
      </c>
    </row>
    <row r="509" spans="1:26" x14ac:dyDescent="0.4">
      <c r="A509" s="140"/>
      <c r="B509" s="158" t="str">
        <f>IFERROR(VLOOKUP(A509,'1. Applicant Roster'!A:C,2,FALSE)&amp;", "&amp;LEFT(VLOOKUP(A509,'1. Applicant Roster'!A:C,3,FALSE),1)&amp;".","Enter valid WISEid")</f>
        <v>Enter valid WISEid</v>
      </c>
      <c r="C509" s="142"/>
      <c r="D509" s="143"/>
      <c r="E509" s="138" t="str">
        <f>IF(C509="Program",IFERROR(INDEX('3. Programs'!B:B,MATCH(D509,'3. Programs'!A:A,0)),"Enter valid program ID"),"")</f>
        <v/>
      </c>
      <c r="F509" s="289" t="str">
        <f>IF(C509="Program",IFERROR(INDEX('3. Programs'!L:L,MATCH(D509,'3. Programs'!A:A,0)),""),"")</f>
        <v/>
      </c>
      <c r="G509" s="97"/>
      <c r="H509" s="82"/>
      <c r="I509" s="291" t="str">
        <f>IFERROR(IF(C509="Program",(IF(OR(F509="Days",F509="Caseload"),1,G509)*H509)/(IF(OR(F509="Days",F509="Caseload"),1,INDEX('3. Programs'!N:N,MATCH(D509,'3. Programs'!A:A,0)))*INDEX('3. Programs'!O:O,MATCH(D509,'3. Programs'!A:A,0))),""),0)</f>
        <v/>
      </c>
      <c r="J509" s="20" t="str">
        <f>IFERROR(IF($C509="Program",ROUNDDOWN(SUMIF('3. Programs'!$A:$A,$D509,'3. Programs'!Q:Q),2)*IFERROR(INDEX('3. Programs'!$O:$O,MATCH($D509,'3. Programs'!$A:$A,0)),0)*$I509,""),0)</f>
        <v/>
      </c>
      <c r="K509" s="15" t="str">
        <f>IFERROR(IF($C509="Program",ROUNDDOWN(SUMIF('3. Programs'!$A:$A,$D509,'3. Programs'!R:R),2)*IFERROR(INDEX('3. Programs'!$O:$O,MATCH($D509,'3. Programs'!$A:$A,0)),0)*$I509,""),0)</f>
        <v/>
      </c>
      <c r="L509" s="15" t="str">
        <f>IFERROR(IF($C509="Program",ROUNDDOWN(SUMIF('3. Programs'!$A:$A,$D509,'3. Programs'!S:S),2)*IFERROR(INDEX('3. Programs'!$O:$O,MATCH($D509,'3. Programs'!$A:$A,0)),0)*$I509,""),0)</f>
        <v/>
      </c>
      <c r="M509" s="17" t="str">
        <f t="shared" si="50"/>
        <v/>
      </c>
      <c r="N509" s="122"/>
      <c r="O509" s="123"/>
      <c r="P509" s="169"/>
      <c r="Q509" s="245"/>
      <c r="R509" s="124"/>
      <c r="S509" s="125"/>
      <c r="T509" s="125"/>
      <c r="U509" s="126"/>
      <c r="V509" s="19" t="str">
        <f t="shared" si="49"/>
        <v/>
      </c>
      <c r="W509" s="15" t="str">
        <f t="shared" si="45"/>
        <v/>
      </c>
      <c r="X509" s="16" t="str">
        <f t="shared" si="46"/>
        <v/>
      </c>
      <c r="Y509" s="16" t="str">
        <f t="shared" si="47"/>
        <v/>
      </c>
      <c r="Z509" s="16" t="str">
        <f t="shared" si="48"/>
        <v/>
      </c>
    </row>
    <row r="510" spans="1:26" x14ac:dyDescent="0.4">
      <c r="A510" s="140"/>
      <c r="B510" s="158" t="str">
        <f>IFERROR(VLOOKUP(A510,'1. Applicant Roster'!A:C,2,FALSE)&amp;", "&amp;LEFT(VLOOKUP(A510,'1. Applicant Roster'!A:C,3,FALSE),1)&amp;".","Enter valid WISEid")</f>
        <v>Enter valid WISEid</v>
      </c>
      <c r="C510" s="142"/>
      <c r="D510" s="143"/>
      <c r="E510" s="138" t="str">
        <f>IF(C510="Program",IFERROR(INDEX('3. Programs'!B:B,MATCH(D510,'3. Programs'!A:A,0)),"Enter valid program ID"),"")</f>
        <v/>
      </c>
      <c r="F510" s="289" t="str">
        <f>IF(C510="Program",IFERROR(INDEX('3. Programs'!L:L,MATCH(D510,'3. Programs'!A:A,0)),""),"")</f>
        <v/>
      </c>
      <c r="G510" s="97"/>
      <c r="H510" s="82"/>
      <c r="I510" s="291" t="str">
        <f>IFERROR(IF(C510="Program",(IF(OR(F510="Days",F510="Caseload"),1,G510)*H510)/(IF(OR(F510="Days",F510="Caseload"),1,INDEX('3. Programs'!N:N,MATCH(D510,'3. Programs'!A:A,0)))*INDEX('3. Programs'!O:O,MATCH(D510,'3. Programs'!A:A,0))),""),0)</f>
        <v/>
      </c>
      <c r="J510" s="20" t="str">
        <f>IFERROR(IF($C510="Program",ROUNDDOWN(SUMIF('3. Programs'!$A:$A,$D510,'3. Programs'!Q:Q),2)*IFERROR(INDEX('3. Programs'!$O:$O,MATCH($D510,'3. Programs'!$A:$A,0)),0)*$I510,""),0)</f>
        <v/>
      </c>
      <c r="K510" s="15" t="str">
        <f>IFERROR(IF($C510="Program",ROUNDDOWN(SUMIF('3. Programs'!$A:$A,$D510,'3. Programs'!R:R),2)*IFERROR(INDEX('3. Programs'!$O:$O,MATCH($D510,'3. Programs'!$A:$A,0)),0)*$I510,""),0)</f>
        <v/>
      </c>
      <c r="L510" s="15" t="str">
        <f>IFERROR(IF($C510="Program",ROUNDDOWN(SUMIF('3. Programs'!$A:$A,$D510,'3. Programs'!S:S),2)*IFERROR(INDEX('3. Programs'!$O:$O,MATCH($D510,'3. Programs'!$A:$A,0)),0)*$I510,""),0)</f>
        <v/>
      </c>
      <c r="M510" s="17" t="str">
        <f t="shared" si="50"/>
        <v/>
      </c>
      <c r="N510" s="122"/>
      <c r="O510" s="123"/>
      <c r="P510" s="169"/>
      <c r="Q510" s="245"/>
      <c r="R510" s="124"/>
      <c r="S510" s="125"/>
      <c r="T510" s="125"/>
      <c r="U510" s="126"/>
      <c r="V510" s="19" t="str">
        <f t="shared" si="49"/>
        <v/>
      </c>
      <c r="W510" s="15" t="str">
        <f t="shared" si="45"/>
        <v/>
      </c>
      <c r="X510" s="16" t="str">
        <f t="shared" si="46"/>
        <v/>
      </c>
      <c r="Y510" s="16" t="str">
        <f t="shared" si="47"/>
        <v/>
      </c>
      <c r="Z510" s="16" t="str">
        <f t="shared" si="48"/>
        <v/>
      </c>
    </row>
    <row r="511" spans="1:26" x14ac:dyDescent="0.4">
      <c r="A511" s="140"/>
      <c r="B511" s="158" t="str">
        <f>IFERROR(VLOOKUP(A511,'1. Applicant Roster'!A:C,2,FALSE)&amp;", "&amp;LEFT(VLOOKUP(A511,'1. Applicant Roster'!A:C,3,FALSE),1)&amp;".","Enter valid WISEid")</f>
        <v>Enter valid WISEid</v>
      </c>
      <c r="C511" s="142"/>
      <c r="D511" s="143"/>
      <c r="E511" s="138" t="str">
        <f>IF(C511="Program",IFERROR(INDEX('3. Programs'!B:B,MATCH(D511,'3. Programs'!A:A,0)),"Enter valid program ID"),"")</f>
        <v/>
      </c>
      <c r="F511" s="289" t="str">
        <f>IF(C511="Program",IFERROR(INDEX('3. Programs'!L:L,MATCH(D511,'3. Programs'!A:A,0)),""),"")</f>
        <v/>
      </c>
      <c r="G511" s="97"/>
      <c r="H511" s="82"/>
      <c r="I511" s="291" t="str">
        <f>IFERROR(IF(C511="Program",(IF(OR(F511="Days",F511="Caseload"),1,G511)*H511)/(IF(OR(F511="Days",F511="Caseload"),1,INDEX('3. Programs'!N:N,MATCH(D511,'3. Programs'!A:A,0)))*INDEX('3. Programs'!O:O,MATCH(D511,'3. Programs'!A:A,0))),""),0)</f>
        <v/>
      </c>
      <c r="J511" s="20" t="str">
        <f>IFERROR(IF($C511="Program",ROUNDDOWN(SUMIF('3. Programs'!$A:$A,$D511,'3. Programs'!Q:Q),2)*IFERROR(INDEX('3. Programs'!$O:$O,MATCH($D511,'3. Programs'!$A:$A,0)),0)*$I511,""),0)</f>
        <v/>
      </c>
      <c r="K511" s="15" t="str">
        <f>IFERROR(IF($C511="Program",ROUNDDOWN(SUMIF('3. Programs'!$A:$A,$D511,'3. Programs'!R:R),2)*IFERROR(INDEX('3. Programs'!$O:$O,MATCH($D511,'3. Programs'!$A:$A,0)),0)*$I511,""),0)</f>
        <v/>
      </c>
      <c r="L511" s="15" t="str">
        <f>IFERROR(IF($C511="Program",ROUNDDOWN(SUMIF('3. Programs'!$A:$A,$D511,'3. Programs'!S:S),2)*IFERROR(INDEX('3. Programs'!$O:$O,MATCH($D511,'3. Programs'!$A:$A,0)),0)*$I511,""),0)</f>
        <v/>
      </c>
      <c r="M511" s="17" t="str">
        <f t="shared" si="50"/>
        <v/>
      </c>
      <c r="N511" s="122"/>
      <c r="O511" s="123"/>
      <c r="P511" s="169"/>
      <c r="Q511" s="245"/>
      <c r="R511" s="124"/>
      <c r="S511" s="125"/>
      <c r="T511" s="125"/>
      <c r="U511" s="126"/>
      <c r="V511" s="19" t="str">
        <f t="shared" si="49"/>
        <v/>
      </c>
      <c r="W511" s="15" t="str">
        <f t="shared" si="45"/>
        <v/>
      </c>
      <c r="X511" s="16" t="str">
        <f t="shared" si="46"/>
        <v/>
      </c>
      <c r="Y511" s="16" t="str">
        <f t="shared" si="47"/>
        <v/>
      </c>
      <c r="Z511" s="16" t="str">
        <f t="shared" si="48"/>
        <v/>
      </c>
    </row>
    <row r="512" spans="1:26" x14ac:dyDescent="0.4">
      <c r="A512" s="140"/>
      <c r="B512" s="158" t="str">
        <f>IFERROR(VLOOKUP(A512,'1. Applicant Roster'!A:C,2,FALSE)&amp;", "&amp;LEFT(VLOOKUP(A512,'1. Applicant Roster'!A:C,3,FALSE),1)&amp;".","Enter valid WISEid")</f>
        <v>Enter valid WISEid</v>
      </c>
      <c r="C512" s="142"/>
      <c r="D512" s="143"/>
      <c r="E512" s="138" t="str">
        <f>IF(C512="Program",IFERROR(INDEX('3. Programs'!B:B,MATCH(D512,'3. Programs'!A:A,0)),"Enter valid program ID"),"")</f>
        <v/>
      </c>
      <c r="F512" s="289" t="str">
        <f>IF(C512="Program",IFERROR(INDEX('3. Programs'!L:L,MATCH(D512,'3. Programs'!A:A,0)),""),"")</f>
        <v/>
      </c>
      <c r="G512" s="97"/>
      <c r="H512" s="82"/>
      <c r="I512" s="291" t="str">
        <f>IFERROR(IF(C512="Program",(IF(OR(F512="Days",F512="Caseload"),1,G512)*H512)/(IF(OR(F512="Days",F512="Caseload"),1,INDEX('3. Programs'!N:N,MATCH(D512,'3. Programs'!A:A,0)))*INDEX('3. Programs'!O:O,MATCH(D512,'3. Programs'!A:A,0))),""),0)</f>
        <v/>
      </c>
      <c r="J512" s="20" t="str">
        <f>IFERROR(IF($C512="Program",ROUNDDOWN(SUMIF('3. Programs'!$A:$A,$D512,'3. Programs'!Q:Q),2)*IFERROR(INDEX('3. Programs'!$O:$O,MATCH($D512,'3. Programs'!$A:$A,0)),0)*$I512,""),0)</f>
        <v/>
      </c>
      <c r="K512" s="15" t="str">
        <f>IFERROR(IF($C512="Program",ROUNDDOWN(SUMIF('3. Programs'!$A:$A,$D512,'3. Programs'!R:R),2)*IFERROR(INDEX('3. Programs'!$O:$O,MATCH($D512,'3. Programs'!$A:$A,0)),0)*$I512,""),0)</f>
        <v/>
      </c>
      <c r="L512" s="15" t="str">
        <f>IFERROR(IF($C512="Program",ROUNDDOWN(SUMIF('3. Programs'!$A:$A,$D512,'3. Programs'!S:S),2)*IFERROR(INDEX('3. Programs'!$O:$O,MATCH($D512,'3. Programs'!$A:$A,0)),0)*$I512,""),0)</f>
        <v/>
      </c>
      <c r="M512" s="17" t="str">
        <f t="shared" si="50"/>
        <v/>
      </c>
      <c r="N512" s="122"/>
      <c r="O512" s="123"/>
      <c r="P512" s="169"/>
      <c r="Q512" s="245"/>
      <c r="R512" s="124"/>
      <c r="S512" s="125"/>
      <c r="T512" s="125"/>
      <c r="U512" s="126"/>
      <c r="V512" s="19" t="str">
        <f t="shared" si="49"/>
        <v/>
      </c>
      <c r="W512" s="15" t="str">
        <f t="shared" si="45"/>
        <v/>
      </c>
      <c r="X512" s="16" t="str">
        <f t="shared" si="46"/>
        <v/>
      </c>
      <c r="Y512" s="16" t="str">
        <f t="shared" si="47"/>
        <v/>
      </c>
      <c r="Z512" s="16" t="str">
        <f t="shared" si="48"/>
        <v/>
      </c>
    </row>
    <row r="513" spans="1:26" x14ac:dyDescent="0.4">
      <c r="A513" s="140"/>
      <c r="B513" s="158" t="str">
        <f>IFERROR(VLOOKUP(A513,'1. Applicant Roster'!A:C,2,FALSE)&amp;", "&amp;LEFT(VLOOKUP(A513,'1. Applicant Roster'!A:C,3,FALSE),1)&amp;".","Enter valid WISEid")</f>
        <v>Enter valid WISEid</v>
      </c>
      <c r="C513" s="142"/>
      <c r="D513" s="143"/>
      <c r="E513" s="138" t="str">
        <f>IF(C513="Program",IFERROR(INDEX('3. Programs'!B:B,MATCH(D513,'3. Programs'!A:A,0)),"Enter valid program ID"),"")</f>
        <v/>
      </c>
      <c r="F513" s="289" t="str">
        <f>IF(C513="Program",IFERROR(INDEX('3. Programs'!L:L,MATCH(D513,'3. Programs'!A:A,0)),""),"")</f>
        <v/>
      </c>
      <c r="G513" s="97"/>
      <c r="H513" s="82"/>
      <c r="I513" s="291" t="str">
        <f>IFERROR(IF(C513="Program",(IF(OR(F513="Days",F513="Caseload"),1,G513)*H513)/(IF(OR(F513="Days",F513="Caseload"),1,INDEX('3. Programs'!N:N,MATCH(D513,'3. Programs'!A:A,0)))*INDEX('3. Programs'!O:O,MATCH(D513,'3. Programs'!A:A,0))),""),0)</f>
        <v/>
      </c>
      <c r="J513" s="20" t="str">
        <f>IFERROR(IF($C513="Program",ROUNDDOWN(SUMIF('3. Programs'!$A:$A,$D513,'3. Programs'!Q:Q),2)*IFERROR(INDEX('3. Programs'!$O:$O,MATCH($D513,'3. Programs'!$A:$A,0)),0)*$I513,""),0)</f>
        <v/>
      </c>
      <c r="K513" s="15" t="str">
        <f>IFERROR(IF($C513="Program",ROUNDDOWN(SUMIF('3. Programs'!$A:$A,$D513,'3. Programs'!R:R),2)*IFERROR(INDEX('3. Programs'!$O:$O,MATCH($D513,'3. Programs'!$A:$A,0)),0)*$I513,""),0)</f>
        <v/>
      </c>
      <c r="L513" s="15" t="str">
        <f>IFERROR(IF($C513="Program",ROUNDDOWN(SUMIF('3. Programs'!$A:$A,$D513,'3. Programs'!S:S),2)*IFERROR(INDEX('3. Programs'!$O:$O,MATCH($D513,'3. Programs'!$A:$A,0)),0)*$I513,""),0)</f>
        <v/>
      </c>
      <c r="M513" s="17" t="str">
        <f t="shared" si="50"/>
        <v/>
      </c>
      <c r="N513" s="122"/>
      <c r="O513" s="123"/>
      <c r="P513" s="169"/>
      <c r="Q513" s="245"/>
      <c r="R513" s="124"/>
      <c r="S513" s="125"/>
      <c r="T513" s="125"/>
      <c r="U513" s="126"/>
      <c r="V513" s="19" t="str">
        <f t="shared" si="49"/>
        <v/>
      </c>
      <c r="W513" s="15" t="str">
        <f t="shared" si="45"/>
        <v/>
      </c>
      <c r="X513" s="16" t="str">
        <f t="shared" si="46"/>
        <v/>
      </c>
      <c r="Y513" s="16" t="str">
        <f t="shared" si="47"/>
        <v/>
      </c>
      <c r="Z513" s="16" t="str">
        <f t="shared" si="48"/>
        <v/>
      </c>
    </row>
    <row r="514" spans="1:26" x14ac:dyDescent="0.4">
      <c r="A514" s="140"/>
      <c r="B514" s="158" t="str">
        <f>IFERROR(VLOOKUP(A514,'1. Applicant Roster'!A:C,2,FALSE)&amp;", "&amp;LEFT(VLOOKUP(A514,'1. Applicant Roster'!A:C,3,FALSE),1)&amp;".","Enter valid WISEid")</f>
        <v>Enter valid WISEid</v>
      </c>
      <c r="C514" s="142"/>
      <c r="D514" s="143"/>
      <c r="E514" s="138" t="str">
        <f>IF(C514="Program",IFERROR(INDEX('3. Programs'!B:B,MATCH(D514,'3. Programs'!A:A,0)),"Enter valid program ID"),"")</f>
        <v/>
      </c>
      <c r="F514" s="289" t="str">
        <f>IF(C514="Program",IFERROR(INDEX('3. Programs'!L:L,MATCH(D514,'3. Programs'!A:A,0)),""),"")</f>
        <v/>
      </c>
      <c r="G514" s="97"/>
      <c r="H514" s="82"/>
      <c r="I514" s="291" t="str">
        <f>IFERROR(IF(C514="Program",(IF(OR(F514="Days",F514="Caseload"),1,G514)*H514)/(IF(OR(F514="Days",F514="Caseload"),1,INDEX('3. Programs'!N:N,MATCH(D514,'3. Programs'!A:A,0)))*INDEX('3. Programs'!O:O,MATCH(D514,'3. Programs'!A:A,0))),""),0)</f>
        <v/>
      </c>
      <c r="J514" s="20" t="str">
        <f>IFERROR(IF($C514="Program",ROUNDDOWN(SUMIF('3. Programs'!$A:$A,$D514,'3. Programs'!Q:Q),2)*IFERROR(INDEX('3. Programs'!$O:$O,MATCH($D514,'3. Programs'!$A:$A,0)),0)*$I514,""),0)</f>
        <v/>
      </c>
      <c r="K514" s="15" t="str">
        <f>IFERROR(IF($C514="Program",ROUNDDOWN(SUMIF('3. Programs'!$A:$A,$D514,'3. Programs'!R:R),2)*IFERROR(INDEX('3. Programs'!$O:$O,MATCH($D514,'3. Programs'!$A:$A,0)),0)*$I514,""),0)</f>
        <v/>
      </c>
      <c r="L514" s="15" t="str">
        <f>IFERROR(IF($C514="Program",ROUNDDOWN(SUMIF('3. Programs'!$A:$A,$D514,'3. Programs'!S:S),2)*IFERROR(INDEX('3. Programs'!$O:$O,MATCH($D514,'3. Programs'!$A:$A,0)),0)*$I514,""),0)</f>
        <v/>
      </c>
      <c r="M514" s="17" t="str">
        <f t="shared" si="50"/>
        <v/>
      </c>
      <c r="N514" s="122"/>
      <c r="O514" s="123"/>
      <c r="P514" s="169"/>
      <c r="Q514" s="245"/>
      <c r="R514" s="124"/>
      <c r="S514" s="125"/>
      <c r="T514" s="125"/>
      <c r="U514" s="126"/>
      <c r="V514" s="19" t="str">
        <f t="shared" si="49"/>
        <v/>
      </c>
      <c r="W514" s="15" t="str">
        <f t="shared" si="45"/>
        <v/>
      </c>
      <c r="X514" s="16" t="str">
        <f t="shared" si="46"/>
        <v/>
      </c>
      <c r="Y514" s="16" t="str">
        <f t="shared" si="47"/>
        <v/>
      </c>
      <c r="Z514" s="16" t="str">
        <f t="shared" si="48"/>
        <v/>
      </c>
    </row>
    <row r="515" spans="1:26" x14ac:dyDescent="0.4">
      <c r="A515" s="140"/>
      <c r="B515" s="158" t="str">
        <f>IFERROR(VLOOKUP(A515,'1. Applicant Roster'!A:C,2,FALSE)&amp;", "&amp;LEFT(VLOOKUP(A515,'1. Applicant Roster'!A:C,3,FALSE),1)&amp;".","Enter valid WISEid")</f>
        <v>Enter valid WISEid</v>
      </c>
      <c r="C515" s="142"/>
      <c r="D515" s="143"/>
      <c r="E515" s="138" t="str">
        <f>IF(C515="Program",IFERROR(INDEX('3. Programs'!B:B,MATCH(D515,'3. Programs'!A:A,0)),"Enter valid program ID"),"")</f>
        <v/>
      </c>
      <c r="F515" s="289" t="str">
        <f>IF(C515="Program",IFERROR(INDEX('3. Programs'!L:L,MATCH(D515,'3. Programs'!A:A,0)),""),"")</f>
        <v/>
      </c>
      <c r="G515" s="97"/>
      <c r="H515" s="82"/>
      <c r="I515" s="291" t="str">
        <f>IFERROR(IF(C515="Program",(IF(OR(F515="Days",F515="Caseload"),1,G515)*H515)/(IF(OR(F515="Days",F515="Caseload"),1,INDEX('3. Programs'!N:N,MATCH(D515,'3. Programs'!A:A,0)))*INDEX('3. Programs'!O:O,MATCH(D515,'3. Programs'!A:A,0))),""),0)</f>
        <v/>
      </c>
      <c r="J515" s="20" t="str">
        <f>IFERROR(IF($C515="Program",ROUNDDOWN(SUMIF('3. Programs'!$A:$A,$D515,'3. Programs'!Q:Q),2)*IFERROR(INDEX('3. Programs'!$O:$O,MATCH($D515,'3. Programs'!$A:$A,0)),0)*$I515,""),0)</f>
        <v/>
      </c>
      <c r="K515" s="15" t="str">
        <f>IFERROR(IF($C515="Program",ROUNDDOWN(SUMIF('3. Programs'!$A:$A,$D515,'3. Programs'!R:R),2)*IFERROR(INDEX('3. Programs'!$O:$O,MATCH($D515,'3. Programs'!$A:$A,0)),0)*$I515,""),0)</f>
        <v/>
      </c>
      <c r="L515" s="15" t="str">
        <f>IFERROR(IF($C515="Program",ROUNDDOWN(SUMIF('3. Programs'!$A:$A,$D515,'3. Programs'!S:S),2)*IFERROR(INDEX('3. Programs'!$O:$O,MATCH($D515,'3. Programs'!$A:$A,0)),0)*$I515,""),0)</f>
        <v/>
      </c>
      <c r="M515" s="17" t="str">
        <f t="shared" si="50"/>
        <v/>
      </c>
      <c r="N515" s="122"/>
      <c r="O515" s="123"/>
      <c r="P515" s="169"/>
      <c r="Q515" s="245"/>
      <c r="R515" s="124"/>
      <c r="S515" s="125"/>
      <c r="T515" s="125"/>
      <c r="U515" s="126"/>
      <c r="V515" s="19" t="str">
        <f t="shared" si="49"/>
        <v/>
      </c>
      <c r="W515" s="15" t="str">
        <f t="shared" si="45"/>
        <v/>
      </c>
      <c r="X515" s="16" t="str">
        <f t="shared" si="46"/>
        <v/>
      </c>
      <c r="Y515" s="16" t="str">
        <f t="shared" si="47"/>
        <v/>
      </c>
      <c r="Z515" s="16" t="str">
        <f t="shared" si="48"/>
        <v/>
      </c>
    </row>
    <row r="516" spans="1:26" x14ac:dyDescent="0.4">
      <c r="A516" s="140"/>
      <c r="B516" s="158" t="str">
        <f>IFERROR(VLOOKUP(A516,'1. Applicant Roster'!A:C,2,FALSE)&amp;", "&amp;LEFT(VLOOKUP(A516,'1. Applicant Roster'!A:C,3,FALSE),1)&amp;".","Enter valid WISEid")</f>
        <v>Enter valid WISEid</v>
      </c>
      <c r="C516" s="142"/>
      <c r="D516" s="143"/>
      <c r="E516" s="138" t="str">
        <f>IF(C516="Program",IFERROR(INDEX('3. Programs'!B:B,MATCH(D516,'3. Programs'!A:A,0)),"Enter valid program ID"),"")</f>
        <v/>
      </c>
      <c r="F516" s="289" t="str">
        <f>IF(C516="Program",IFERROR(INDEX('3. Programs'!L:L,MATCH(D516,'3. Programs'!A:A,0)),""),"")</f>
        <v/>
      </c>
      <c r="G516" s="97"/>
      <c r="H516" s="82"/>
      <c r="I516" s="291" t="str">
        <f>IFERROR(IF(C516="Program",(IF(OR(F516="Days",F516="Caseload"),1,G516)*H516)/(IF(OR(F516="Days",F516="Caseload"),1,INDEX('3. Programs'!N:N,MATCH(D516,'3. Programs'!A:A,0)))*INDEX('3. Programs'!O:O,MATCH(D516,'3. Programs'!A:A,0))),""),0)</f>
        <v/>
      </c>
      <c r="J516" s="20" t="str">
        <f>IFERROR(IF($C516="Program",ROUNDDOWN(SUMIF('3. Programs'!$A:$A,$D516,'3. Programs'!Q:Q),2)*IFERROR(INDEX('3. Programs'!$O:$O,MATCH($D516,'3. Programs'!$A:$A,0)),0)*$I516,""),0)</f>
        <v/>
      </c>
      <c r="K516" s="15" t="str">
        <f>IFERROR(IF($C516="Program",ROUNDDOWN(SUMIF('3. Programs'!$A:$A,$D516,'3. Programs'!R:R),2)*IFERROR(INDEX('3. Programs'!$O:$O,MATCH($D516,'3. Programs'!$A:$A,0)),0)*$I516,""),0)</f>
        <v/>
      </c>
      <c r="L516" s="15" t="str">
        <f>IFERROR(IF($C516="Program",ROUNDDOWN(SUMIF('3. Programs'!$A:$A,$D516,'3. Programs'!S:S),2)*IFERROR(INDEX('3. Programs'!$O:$O,MATCH($D516,'3. Programs'!$A:$A,0)),0)*$I516,""),0)</f>
        <v/>
      </c>
      <c r="M516" s="17" t="str">
        <f t="shared" si="50"/>
        <v/>
      </c>
      <c r="N516" s="122"/>
      <c r="O516" s="123"/>
      <c r="P516" s="169"/>
      <c r="Q516" s="245"/>
      <c r="R516" s="124"/>
      <c r="S516" s="125"/>
      <c r="T516" s="125"/>
      <c r="U516" s="126"/>
      <c r="V516" s="19" t="str">
        <f t="shared" si="49"/>
        <v/>
      </c>
      <c r="W516" s="15" t="str">
        <f t="shared" si="45"/>
        <v/>
      </c>
      <c r="X516" s="16" t="str">
        <f t="shared" si="46"/>
        <v/>
      </c>
      <c r="Y516" s="16" t="str">
        <f t="shared" si="47"/>
        <v/>
      </c>
      <c r="Z516" s="16" t="str">
        <f t="shared" si="48"/>
        <v/>
      </c>
    </row>
    <row r="517" spans="1:26" x14ac:dyDescent="0.4">
      <c r="A517" s="140"/>
      <c r="B517" s="158" t="str">
        <f>IFERROR(VLOOKUP(A517,'1. Applicant Roster'!A:C,2,FALSE)&amp;", "&amp;LEFT(VLOOKUP(A517,'1. Applicant Roster'!A:C,3,FALSE),1)&amp;".","Enter valid WISEid")</f>
        <v>Enter valid WISEid</v>
      </c>
      <c r="C517" s="142"/>
      <c r="D517" s="143"/>
      <c r="E517" s="138" t="str">
        <f>IF(C517="Program",IFERROR(INDEX('3. Programs'!B:B,MATCH(D517,'3. Programs'!A:A,0)),"Enter valid program ID"),"")</f>
        <v/>
      </c>
      <c r="F517" s="289" t="str">
        <f>IF(C517="Program",IFERROR(INDEX('3. Programs'!L:L,MATCH(D517,'3. Programs'!A:A,0)),""),"")</f>
        <v/>
      </c>
      <c r="G517" s="97"/>
      <c r="H517" s="82"/>
      <c r="I517" s="291" t="str">
        <f>IFERROR(IF(C517="Program",(IF(OR(F517="Days",F517="Caseload"),1,G517)*H517)/(IF(OR(F517="Days",F517="Caseload"),1,INDEX('3. Programs'!N:N,MATCH(D517,'3. Programs'!A:A,0)))*INDEX('3. Programs'!O:O,MATCH(D517,'3. Programs'!A:A,0))),""),0)</f>
        <v/>
      </c>
      <c r="J517" s="20" t="str">
        <f>IFERROR(IF($C517="Program",ROUNDDOWN(SUMIF('3. Programs'!$A:$A,$D517,'3. Programs'!Q:Q),2)*IFERROR(INDEX('3. Programs'!$O:$O,MATCH($D517,'3. Programs'!$A:$A,0)),0)*$I517,""),0)</f>
        <v/>
      </c>
      <c r="K517" s="15" t="str">
        <f>IFERROR(IF($C517="Program",ROUNDDOWN(SUMIF('3. Programs'!$A:$A,$D517,'3. Programs'!R:R),2)*IFERROR(INDEX('3. Programs'!$O:$O,MATCH($D517,'3. Programs'!$A:$A,0)),0)*$I517,""),0)</f>
        <v/>
      </c>
      <c r="L517" s="15" t="str">
        <f>IFERROR(IF($C517="Program",ROUNDDOWN(SUMIF('3. Programs'!$A:$A,$D517,'3. Programs'!S:S),2)*IFERROR(INDEX('3. Programs'!$O:$O,MATCH($D517,'3. Programs'!$A:$A,0)),0)*$I517,""),0)</f>
        <v/>
      </c>
      <c r="M517" s="17" t="str">
        <f t="shared" si="50"/>
        <v/>
      </c>
      <c r="N517" s="122"/>
      <c r="O517" s="123"/>
      <c r="P517" s="169"/>
      <c r="Q517" s="245"/>
      <c r="R517" s="124"/>
      <c r="S517" s="125"/>
      <c r="T517" s="125"/>
      <c r="U517" s="126"/>
      <c r="V517" s="19" t="str">
        <f t="shared" si="49"/>
        <v/>
      </c>
      <c r="W517" s="15" t="str">
        <f t="shared" si="45"/>
        <v/>
      </c>
      <c r="X517" s="16" t="str">
        <f t="shared" si="46"/>
        <v/>
      </c>
      <c r="Y517" s="16" t="str">
        <f t="shared" si="47"/>
        <v/>
      </c>
      <c r="Z517" s="16" t="str">
        <f t="shared" si="48"/>
        <v/>
      </c>
    </row>
    <row r="518" spans="1:26" x14ac:dyDescent="0.4">
      <c r="A518" s="140"/>
      <c r="B518" s="158" t="str">
        <f>IFERROR(VLOOKUP(A518,'1. Applicant Roster'!A:C,2,FALSE)&amp;", "&amp;LEFT(VLOOKUP(A518,'1. Applicant Roster'!A:C,3,FALSE),1)&amp;".","Enter valid WISEid")</f>
        <v>Enter valid WISEid</v>
      </c>
      <c r="C518" s="142"/>
      <c r="D518" s="143"/>
      <c r="E518" s="138" t="str">
        <f>IF(C518="Program",IFERROR(INDEX('3. Programs'!B:B,MATCH(D518,'3. Programs'!A:A,0)),"Enter valid program ID"),"")</f>
        <v/>
      </c>
      <c r="F518" s="289" t="str">
        <f>IF(C518="Program",IFERROR(INDEX('3. Programs'!L:L,MATCH(D518,'3. Programs'!A:A,0)),""),"")</f>
        <v/>
      </c>
      <c r="G518" s="97"/>
      <c r="H518" s="82"/>
      <c r="I518" s="291" t="str">
        <f>IFERROR(IF(C518="Program",(IF(OR(F518="Days",F518="Caseload"),1,G518)*H518)/(IF(OR(F518="Days",F518="Caseload"),1,INDEX('3. Programs'!N:N,MATCH(D518,'3. Programs'!A:A,0)))*INDEX('3. Programs'!O:O,MATCH(D518,'3. Programs'!A:A,0))),""),0)</f>
        <v/>
      </c>
      <c r="J518" s="20" t="str">
        <f>IFERROR(IF($C518="Program",ROUNDDOWN(SUMIF('3. Programs'!$A:$A,$D518,'3. Programs'!Q:Q),2)*IFERROR(INDEX('3. Programs'!$O:$O,MATCH($D518,'3. Programs'!$A:$A,0)),0)*$I518,""),0)</f>
        <v/>
      </c>
      <c r="K518" s="15" t="str">
        <f>IFERROR(IF($C518="Program",ROUNDDOWN(SUMIF('3. Programs'!$A:$A,$D518,'3. Programs'!R:R),2)*IFERROR(INDEX('3. Programs'!$O:$O,MATCH($D518,'3. Programs'!$A:$A,0)),0)*$I518,""),0)</f>
        <v/>
      </c>
      <c r="L518" s="15" t="str">
        <f>IFERROR(IF($C518="Program",ROUNDDOWN(SUMIF('3. Programs'!$A:$A,$D518,'3. Programs'!S:S),2)*IFERROR(INDEX('3. Programs'!$O:$O,MATCH($D518,'3. Programs'!$A:$A,0)),0)*$I518,""),0)</f>
        <v/>
      </c>
      <c r="M518" s="17" t="str">
        <f t="shared" si="50"/>
        <v/>
      </c>
      <c r="N518" s="122"/>
      <c r="O518" s="123"/>
      <c r="P518" s="169"/>
      <c r="Q518" s="245"/>
      <c r="R518" s="124"/>
      <c r="S518" s="125"/>
      <c r="T518" s="125"/>
      <c r="U518" s="126"/>
      <c r="V518" s="19" t="str">
        <f t="shared" si="49"/>
        <v/>
      </c>
      <c r="W518" s="15" t="str">
        <f t="shared" si="45"/>
        <v/>
      </c>
      <c r="X518" s="16" t="str">
        <f t="shared" si="46"/>
        <v/>
      </c>
      <c r="Y518" s="16" t="str">
        <f t="shared" si="47"/>
        <v/>
      </c>
      <c r="Z518" s="16" t="str">
        <f t="shared" si="48"/>
        <v/>
      </c>
    </row>
    <row r="519" spans="1:26" x14ac:dyDescent="0.4">
      <c r="A519" s="140"/>
      <c r="B519" s="158" t="str">
        <f>IFERROR(VLOOKUP(A519,'1. Applicant Roster'!A:C,2,FALSE)&amp;", "&amp;LEFT(VLOOKUP(A519,'1. Applicant Roster'!A:C,3,FALSE),1)&amp;".","Enter valid WISEid")</f>
        <v>Enter valid WISEid</v>
      </c>
      <c r="C519" s="142"/>
      <c r="D519" s="143"/>
      <c r="E519" s="138" t="str">
        <f>IF(C519="Program",IFERROR(INDEX('3. Programs'!B:B,MATCH(D519,'3. Programs'!A:A,0)),"Enter valid program ID"),"")</f>
        <v/>
      </c>
      <c r="F519" s="289" t="str">
        <f>IF(C519="Program",IFERROR(INDEX('3. Programs'!L:L,MATCH(D519,'3. Programs'!A:A,0)),""),"")</f>
        <v/>
      </c>
      <c r="G519" s="97"/>
      <c r="H519" s="82"/>
      <c r="I519" s="291" t="str">
        <f>IFERROR(IF(C519="Program",(IF(OR(F519="Days",F519="Caseload"),1,G519)*H519)/(IF(OR(F519="Days",F519="Caseload"),1,INDEX('3. Programs'!N:N,MATCH(D519,'3. Programs'!A:A,0)))*INDEX('3. Programs'!O:O,MATCH(D519,'3. Programs'!A:A,0))),""),0)</f>
        <v/>
      </c>
      <c r="J519" s="20" t="str">
        <f>IFERROR(IF($C519="Program",ROUNDDOWN(SUMIF('3. Programs'!$A:$A,$D519,'3. Programs'!Q:Q),2)*IFERROR(INDEX('3. Programs'!$O:$O,MATCH($D519,'3. Programs'!$A:$A,0)),0)*$I519,""),0)</f>
        <v/>
      </c>
      <c r="K519" s="15" t="str">
        <f>IFERROR(IF($C519="Program",ROUNDDOWN(SUMIF('3. Programs'!$A:$A,$D519,'3. Programs'!R:R),2)*IFERROR(INDEX('3. Programs'!$O:$O,MATCH($D519,'3. Programs'!$A:$A,0)),0)*$I519,""),0)</f>
        <v/>
      </c>
      <c r="L519" s="15" t="str">
        <f>IFERROR(IF($C519="Program",ROUNDDOWN(SUMIF('3. Programs'!$A:$A,$D519,'3. Programs'!S:S),2)*IFERROR(INDEX('3. Programs'!$O:$O,MATCH($D519,'3. Programs'!$A:$A,0)),0)*$I519,""),0)</f>
        <v/>
      </c>
      <c r="M519" s="17" t="str">
        <f t="shared" si="50"/>
        <v/>
      </c>
      <c r="N519" s="122"/>
      <c r="O519" s="123"/>
      <c r="P519" s="169"/>
      <c r="Q519" s="245"/>
      <c r="R519" s="124"/>
      <c r="S519" s="125"/>
      <c r="T519" s="125"/>
      <c r="U519" s="126"/>
      <c r="V519" s="19" t="str">
        <f t="shared" si="49"/>
        <v/>
      </c>
      <c r="W519" s="15" t="str">
        <f t="shared" si="45"/>
        <v/>
      </c>
      <c r="X519" s="16" t="str">
        <f t="shared" si="46"/>
        <v/>
      </c>
      <c r="Y519" s="16" t="str">
        <f t="shared" si="47"/>
        <v/>
      </c>
      <c r="Z519" s="16" t="str">
        <f t="shared" si="48"/>
        <v/>
      </c>
    </row>
    <row r="520" spans="1:26" x14ac:dyDescent="0.4">
      <c r="A520" s="140"/>
      <c r="B520" s="158" t="str">
        <f>IFERROR(VLOOKUP(A520,'1. Applicant Roster'!A:C,2,FALSE)&amp;", "&amp;LEFT(VLOOKUP(A520,'1. Applicant Roster'!A:C,3,FALSE),1)&amp;".","Enter valid WISEid")</f>
        <v>Enter valid WISEid</v>
      </c>
      <c r="C520" s="142"/>
      <c r="D520" s="143"/>
      <c r="E520" s="138" t="str">
        <f>IF(C520="Program",IFERROR(INDEX('3. Programs'!B:B,MATCH(D520,'3. Programs'!A:A,0)),"Enter valid program ID"),"")</f>
        <v/>
      </c>
      <c r="F520" s="289" t="str">
        <f>IF(C520="Program",IFERROR(INDEX('3. Programs'!L:L,MATCH(D520,'3. Programs'!A:A,0)),""),"")</f>
        <v/>
      </c>
      <c r="G520" s="97"/>
      <c r="H520" s="82"/>
      <c r="I520" s="291" t="str">
        <f>IFERROR(IF(C520="Program",(IF(OR(F520="Days",F520="Caseload"),1,G520)*H520)/(IF(OR(F520="Days",F520="Caseload"),1,INDEX('3. Programs'!N:N,MATCH(D520,'3. Programs'!A:A,0)))*INDEX('3. Programs'!O:O,MATCH(D520,'3. Programs'!A:A,0))),""),0)</f>
        <v/>
      </c>
      <c r="J520" s="20" t="str">
        <f>IFERROR(IF($C520="Program",ROUNDDOWN(SUMIF('3. Programs'!$A:$A,$D520,'3. Programs'!Q:Q),2)*IFERROR(INDEX('3. Programs'!$O:$O,MATCH($D520,'3. Programs'!$A:$A,0)),0)*$I520,""),0)</f>
        <v/>
      </c>
      <c r="K520" s="15" t="str">
        <f>IFERROR(IF($C520="Program",ROUNDDOWN(SUMIF('3. Programs'!$A:$A,$D520,'3. Programs'!R:R),2)*IFERROR(INDEX('3. Programs'!$O:$O,MATCH($D520,'3. Programs'!$A:$A,0)),0)*$I520,""),0)</f>
        <v/>
      </c>
      <c r="L520" s="15" t="str">
        <f>IFERROR(IF($C520="Program",ROUNDDOWN(SUMIF('3. Programs'!$A:$A,$D520,'3. Programs'!S:S),2)*IFERROR(INDEX('3. Programs'!$O:$O,MATCH($D520,'3. Programs'!$A:$A,0)),0)*$I520,""),0)</f>
        <v/>
      </c>
      <c r="M520" s="17" t="str">
        <f t="shared" si="50"/>
        <v/>
      </c>
      <c r="N520" s="122"/>
      <c r="O520" s="123"/>
      <c r="P520" s="169"/>
      <c r="Q520" s="245"/>
      <c r="R520" s="124"/>
      <c r="S520" s="125"/>
      <c r="T520" s="125"/>
      <c r="U520" s="126"/>
      <c r="V520" s="19" t="str">
        <f t="shared" si="49"/>
        <v/>
      </c>
      <c r="W520" s="15" t="str">
        <f t="shared" si="45"/>
        <v/>
      </c>
      <c r="X520" s="16" t="str">
        <f t="shared" si="46"/>
        <v/>
      </c>
      <c r="Y520" s="16" t="str">
        <f t="shared" si="47"/>
        <v/>
      </c>
      <c r="Z520" s="16" t="str">
        <f t="shared" si="48"/>
        <v/>
      </c>
    </row>
    <row r="521" spans="1:26" x14ac:dyDescent="0.4">
      <c r="A521" s="140"/>
      <c r="B521" s="158" t="str">
        <f>IFERROR(VLOOKUP(A521,'1. Applicant Roster'!A:C,2,FALSE)&amp;", "&amp;LEFT(VLOOKUP(A521,'1. Applicant Roster'!A:C,3,FALSE),1)&amp;".","Enter valid WISEid")</f>
        <v>Enter valid WISEid</v>
      </c>
      <c r="C521" s="142"/>
      <c r="D521" s="143"/>
      <c r="E521" s="138" t="str">
        <f>IF(C521="Program",IFERROR(INDEX('3. Programs'!B:B,MATCH(D521,'3. Programs'!A:A,0)),"Enter valid program ID"),"")</f>
        <v/>
      </c>
      <c r="F521" s="289" t="str">
        <f>IF(C521="Program",IFERROR(INDEX('3. Programs'!L:L,MATCH(D521,'3. Programs'!A:A,0)),""),"")</f>
        <v/>
      </c>
      <c r="G521" s="97"/>
      <c r="H521" s="82"/>
      <c r="I521" s="291" t="str">
        <f>IFERROR(IF(C521="Program",(IF(OR(F521="Days",F521="Caseload"),1,G521)*H521)/(IF(OR(F521="Days",F521="Caseload"),1,INDEX('3. Programs'!N:N,MATCH(D521,'3. Programs'!A:A,0)))*INDEX('3. Programs'!O:O,MATCH(D521,'3. Programs'!A:A,0))),""),0)</f>
        <v/>
      </c>
      <c r="J521" s="20" t="str">
        <f>IFERROR(IF($C521="Program",ROUNDDOWN(SUMIF('3. Programs'!$A:$A,$D521,'3. Programs'!Q:Q),2)*IFERROR(INDEX('3. Programs'!$O:$O,MATCH($D521,'3. Programs'!$A:$A,0)),0)*$I521,""),0)</f>
        <v/>
      </c>
      <c r="K521" s="15" t="str">
        <f>IFERROR(IF($C521="Program",ROUNDDOWN(SUMIF('3. Programs'!$A:$A,$D521,'3. Programs'!R:R),2)*IFERROR(INDEX('3. Programs'!$O:$O,MATCH($D521,'3. Programs'!$A:$A,0)),0)*$I521,""),0)</f>
        <v/>
      </c>
      <c r="L521" s="15" t="str">
        <f>IFERROR(IF($C521="Program",ROUNDDOWN(SUMIF('3. Programs'!$A:$A,$D521,'3. Programs'!S:S),2)*IFERROR(INDEX('3. Programs'!$O:$O,MATCH($D521,'3. Programs'!$A:$A,0)),0)*$I521,""),0)</f>
        <v/>
      </c>
      <c r="M521" s="17" t="str">
        <f t="shared" si="50"/>
        <v/>
      </c>
      <c r="N521" s="122"/>
      <c r="O521" s="123"/>
      <c r="P521" s="169"/>
      <c r="Q521" s="245"/>
      <c r="R521" s="124"/>
      <c r="S521" s="125"/>
      <c r="T521" s="125"/>
      <c r="U521" s="126"/>
      <c r="V521" s="19" t="str">
        <f t="shared" si="49"/>
        <v/>
      </c>
      <c r="W521" s="15" t="str">
        <f t="shared" ref="W521:W584" si="51">IF($C521="Program",J521,IF($C521="Child-Specific",R521+S521,""))</f>
        <v/>
      </c>
      <c r="X521" s="16" t="str">
        <f t="shared" ref="X521:X584" si="52">IF($C521="Program",K521,IF($C521="Child-Specific",T521,""))</f>
        <v/>
      </c>
      <c r="Y521" s="16" t="str">
        <f t="shared" ref="Y521:Y584" si="53">IF($C521="Program",L521,IF($C521="Child-Specific",U521,""))</f>
        <v/>
      </c>
      <c r="Z521" s="16" t="str">
        <f t="shared" ref="Z521:Z584" si="54">IF(OR(C521="Child-Specific",C521="Program"),SUM(W521:Y521),"")</f>
        <v/>
      </c>
    </row>
    <row r="522" spans="1:26" x14ac:dyDescent="0.4">
      <c r="A522" s="140"/>
      <c r="B522" s="158" t="str">
        <f>IFERROR(VLOOKUP(A522,'1. Applicant Roster'!A:C,2,FALSE)&amp;", "&amp;LEFT(VLOOKUP(A522,'1. Applicant Roster'!A:C,3,FALSE),1)&amp;".","Enter valid WISEid")</f>
        <v>Enter valid WISEid</v>
      </c>
      <c r="C522" s="142"/>
      <c r="D522" s="143"/>
      <c r="E522" s="138" t="str">
        <f>IF(C522="Program",IFERROR(INDEX('3. Programs'!B:B,MATCH(D522,'3. Programs'!A:A,0)),"Enter valid program ID"),"")</f>
        <v/>
      </c>
      <c r="F522" s="289" t="str">
        <f>IF(C522="Program",IFERROR(INDEX('3. Programs'!L:L,MATCH(D522,'3. Programs'!A:A,0)),""),"")</f>
        <v/>
      </c>
      <c r="G522" s="97"/>
      <c r="H522" s="82"/>
      <c r="I522" s="291" t="str">
        <f>IFERROR(IF(C522="Program",(IF(OR(F522="Days",F522="Caseload"),1,G522)*H522)/(IF(OR(F522="Days",F522="Caseload"),1,INDEX('3. Programs'!N:N,MATCH(D522,'3. Programs'!A:A,0)))*INDEX('3. Programs'!O:O,MATCH(D522,'3. Programs'!A:A,0))),""),0)</f>
        <v/>
      </c>
      <c r="J522" s="20" t="str">
        <f>IFERROR(IF($C522="Program",ROUNDDOWN(SUMIF('3. Programs'!$A:$A,$D522,'3. Programs'!Q:Q),2)*IFERROR(INDEX('3. Programs'!$O:$O,MATCH($D522,'3. Programs'!$A:$A,0)),0)*$I522,""),0)</f>
        <v/>
      </c>
      <c r="K522" s="15" t="str">
        <f>IFERROR(IF($C522="Program",ROUNDDOWN(SUMIF('3. Programs'!$A:$A,$D522,'3. Programs'!R:R),2)*IFERROR(INDEX('3. Programs'!$O:$O,MATCH($D522,'3. Programs'!$A:$A,0)),0)*$I522,""),0)</f>
        <v/>
      </c>
      <c r="L522" s="15" t="str">
        <f>IFERROR(IF($C522="Program",ROUNDDOWN(SUMIF('3. Programs'!$A:$A,$D522,'3. Programs'!S:S),2)*IFERROR(INDEX('3. Programs'!$O:$O,MATCH($D522,'3. Programs'!$A:$A,0)),0)*$I522,""),0)</f>
        <v/>
      </c>
      <c r="M522" s="17" t="str">
        <f t="shared" si="50"/>
        <v/>
      </c>
      <c r="N522" s="122"/>
      <c r="O522" s="123"/>
      <c r="P522" s="169"/>
      <c r="Q522" s="245"/>
      <c r="R522" s="124"/>
      <c r="S522" s="125"/>
      <c r="T522" s="125"/>
      <c r="U522" s="126"/>
      <c r="V522" s="19" t="str">
        <f t="shared" ref="V522:V585" si="55">IF($C522="Child-Specific",SUM(R522:U522),"")</f>
        <v/>
      </c>
      <c r="W522" s="15" t="str">
        <f t="shared" si="51"/>
        <v/>
      </c>
      <c r="X522" s="16" t="str">
        <f t="shared" si="52"/>
        <v/>
      </c>
      <c r="Y522" s="16" t="str">
        <f t="shared" si="53"/>
        <v/>
      </c>
      <c r="Z522" s="16" t="str">
        <f t="shared" si="54"/>
        <v/>
      </c>
    </row>
    <row r="523" spans="1:26" x14ac:dyDescent="0.4">
      <c r="A523" s="140"/>
      <c r="B523" s="158" t="str">
        <f>IFERROR(VLOOKUP(A523,'1. Applicant Roster'!A:C,2,FALSE)&amp;", "&amp;LEFT(VLOOKUP(A523,'1. Applicant Roster'!A:C,3,FALSE),1)&amp;".","Enter valid WISEid")</f>
        <v>Enter valid WISEid</v>
      </c>
      <c r="C523" s="142"/>
      <c r="D523" s="143"/>
      <c r="E523" s="138" t="str">
        <f>IF(C523="Program",IFERROR(INDEX('3. Programs'!B:B,MATCH(D523,'3. Programs'!A:A,0)),"Enter valid program ID"),"")</f>
        <v/>
      </c>
      <c r="F523" s="289" t="str">
        <f>IF(C523="Program",IFERROR(INDEX('3. Programs'!L:L,MATCH(D523,'3. Programs'!A:A,0)),""),"")</f>
        <v/>
      </c>
      <c r="G523" s="97"/>
      <c r="H523" s="82"/>
      <c r="I523" s="291" t="str">
        <f>IFERROR(IF(C523="Program",(IF(OR(F523="Days",F523="Caseload"),1,G523)*H523)/(IF(OR(F523="Days",F523="Caseload"),1,INDEX('3. Programs'!N:N,MATCH(D523,'3. Programs'!A:A,0)))*INDEX('3. Programs'!O:O,MATCH(D523,'3. Programs'!A:A,0))),""),0)</f>
        <v/>
      </c>
      <c r="J523" s="20" t="str">
        <f>IFERROR(IF($C523="Program",ROUNDDOWN(SUMIF('3. Programs'!$A:$A,$D523,'3. Programs'!Q:Q),2)*IFERROR(INDEX('3. Programs'!$O:$O,MATCH($D523,'3. Programs'!$A:$A,0)),0)*$I523,""),0)</f>
        <v/>
      </c>
      <c r="K523" s="15" t="str">
        <f>IFERROR(IF($C523="Program",ROUNDDOWN(SUMIF('3. Programs'!$A:$A,$D523,'3. Programs'!R:R),2)*IFERROR(INDEX('3. Programs'!$O:$O,MATCH($D523,'3. Programs'!$A:$A,0)),0)*$I523,""),0)</f>
        <v/>
      </c>
      <c r="L523" s="15" t="str">
        <f>IFERROR(IF($C523="Program",ROUNDDOWN(SUMIF('3. Programs'!$A:$A,$D523,'3. Programs'!S:S),2)*IFERROR(INDEX('3. Programs'!$O:$O,MATCH($D523,'3. Programs'!$A:$A,0)),0)*$I523,""),0)</f>
        <v/>
      </c>
      <c r="M523" s="17" t="str">
        <f t="shared" ref="M523:M586" si="56">IF($C523="Program",SUM(J523:L523),"")</f>
        <v/>
      </c>
      <c r="N523" s="122"/>
      <c r="O523" s="123"/>
      <c r="P523" s="169"/>
      <c r="Q523" s="245"/>
      <c r="R523" s="124"/>
      <c r="S523" s="125"/>
      <c r="T523" s="125"/>
      <c r="U523" s="126"/>
      <c r="V523" s="19" t="str">
        <f t="shared" si="55"/>
        <v/>
      </c>
      <c r="W523" s="15" t="str">
        <f t="shared" si="51"/>
        <v/>
      </c>
      <c r="X523" s="16" t="str">
        <f t="shared" si="52"/>
        <v/>
      </c>
      <c r="Y523" s="16" t="str">
        <f t="shared" si="53"/>
        <v/>
      </c>
      <c r="Z523" s="16" t="str">
        <f t="shared" si="54"/>
        <v/>
      </c>
    </row>
    <row r="524" spans="1:26" x14ac:dyDescent="0.4">
      <c r="A524" s="140"/>
      <c r="B524" s="158" t="str">
        <f>IFERROR(VLOOKUP(A524,'1. Applicant Roster'!A:C,2,FALSE)&amp;", "&amp;LEFT(VLOOKUP(A524,'1. Applicant Roster'!A:C,3,FALSE),1)&amp;".","Enter valid WISEid")</f>
        <v>Enter valid WISEid</v>
      </c>
      <c r="C524" s="142"/>
      <c r="D524" s="143"/>
      <c r="E524" s="138" t="str">
        <f>IF(C524="Program",IFERROR(INDEX('3. Programs'!B:B,MATCH(D524,'3. Programs'!A:A,0)),"Enter valid program ID"),"")</f>
        <v/>
      </c>
      <c r="F524" s="289" t="str">
        <f>IF(C524="Program",IFERROR(INDEX('3. Programs'!L:L,MATCH(D524,'3. Programs'!A:A,0)),""),"")</f>
        <v/>
      </c>
      <c r="G524" s="97"/>
      <c r="H524" s="82"/>
      <c r="I524" s="291" t="str">
        <f>IFERROR(IF(C524="Program",(IF(OR(F524="Days",F524="Caseload"),1,G524)*H524)/(IF(OR(F524="Days",F524="Caseload"),1,INDEX('3. Programs'!N:N,MATCH(D524,'3. Programs'!A:A,0)))*INDEX('3. Programs'!O:O,MATCH(D524,'3. Programs'!A:A,0))),""),0)</f>
        <v/>
      </c>
      <c r="J524" s="20" t="str">
        <f>IFERROR(IF($C524="Program",ROUNDDOWN(SUMIF('3. Programs'!$A:$A,$D524,'3. Programs'!Q:Q),2)*IFERROR(INDEX('3. Programs'!$O:$O,MATCH($D524,'3. Programs'!$A:$A,0)),0)*$I524,""),0)</f>
        <v/>
      </c>
      <c r="K524" s="15" t="str">
        <f>IFERROR(IF($C524="Program",ROUNDDOWN(SUMIF('3. Programs'!$A:$A,$D524,'3. Programs'!R:R),2)*IFERROR(INDEX('3. Programs'!$O:$O,MATCH($D524,'3. Programs'!$A:$A,0)),0)*$I524,""),0)</f>
        <v/>
      </c>
      <c r="L524" s="15" t="str">
        <f>IFERROR(IF($C524="Program",ROUNDDOWN(SUMIF('3. Programs'!$A:$A,$D524,'3. Programs'!S:S),2)*IFERROR(INDEX('3. Programs'!$O:$O,MATCH($D524,'3. Programs'!$A:$A,0)),0)*$I524,""),0)</f>
        <v/>
      </c>
      <c r="M524" s="17" t="str">
        <f t="shared" si="56"/>
        <v/>
      </c>
      <c r="N524" s="122"/>
      <c r="O524" s="123"/>
      <c r="P524" s="169"/>
      <c r="Q524" s="245"/>
      <c r="R524" s="124"/>
      <c r="S524" s="125"/>
      <c r="T524" s="125"/>
      <c r="U524" s="126"/>
      <c r="V524" s="19" t="str">
        <f t="shared" si="55"/>
        <v/>
      </c>
      <c r="W524" s="15" t="str">
        <f t="shared" si="51"/>
        <v/>
      </c>
      <c r="X524" s="16" t="str">
        <f t="shared" si="52"/>
        <v/>
      </c>
      <c r="Y524" s="16" t="str">
        <f t="shared" si="53"/>
        <v/>
      </c>
      <c r="Z524" s="16" t="str">
        <f t="shared" si="54"/>
        <v/>
      </c>
    </row>
    <row r="525" spans="1:26" x14ac:dyDescent="0.4">
      <c r="A525" s="140"/>
      <c r="B525" s="158" t="str">
        <f>IFERROR(VLOOKUP(A525,'1. Applicant Roster'!A:C,2,FALSE)&amp;", "&amp;LEFT(VLOOKUP(A525,'1. Applicant Roster'!A:C,3,FALSE),1)&amp;".","Enter valid WISEid")</f>
        <v>Enter valid WISEid</v>
      </c>
      <c r="C525" s="142"/>
      <c r="D525" s="143"/>
      <c r="E525" s="138" t="str">
        <f>IF(C525="Program",IFERROR(INDEX('3. Programs'!B:B,MATCH(D525,'3. Programs'!A:A,0)),"Enter valid program ID"),"")</f>
        <v/>
      </c>
      <c r="F525" s="289" t="str">
        <f>IF(C525="Program",IFERROR(INDEX('3. Programs'!L:L,MATCH(D525,'3. Programs'!A:A,0)),""),"")</f>
        <v/>
      </c>
      <c r="G525" s="97"/>
      <c r="H525" s="82"/>
      <c r="I525" s="291" t="str">
        <f>IFERROR(IF(C525="Program",(IF(OR(F525="Days",F525="Caseload"),1,G525)*H525)/(IF(OR(F525="Days",F525="Caseload"),1,INDEX('3. Programs'!N:N,MATCH(D525,'3. Programs'!A:A,0)))*INDEX('3. Programs'!O:O,MATCH(D525,'3. Programs'!A:A,0))),""),0)</f>
        <v/>
      </c>
      <c r="J525" s="20" t="str">
        <f>IFERROR(IF($C525="Program",ROUNDDOWN(SUMIF('3. Programs'!$A:$A,$D525,'3. Programs'!Q:Q),2)*IFERROR(INDEX('3. Programs'!$O:$O,MATCH($D525,'3. Programs'!$A:$A,0)),0)*$I525,""),0)</f>
        <v/>
      </c>
      <c r="K525" s="15" t="str">
        <f>IFERROR(IF($C525="Program",ROUNDDOWN(SUMIF('3. Programs'!$A:$A,$D525,'3. Programs'!R:R),2)*IFERROR(INDEX('3. Programs'!$O:$O,MATCH($D525,'3. Programs'!$A:$A,0)),0)*$I525,""),0)</f>
        <v/>
      </c>
      <c r="L525" s="15" t="str">
        <f>IFERROR(IF($C525="Program",ROUNDDOWN(SUMIF('3. Programs'!$A:$A,$D525,'3. Programs'!S:S),2)*IFERROR(INDEX('3. Programs'!$O:$O,MATCH($D525,'3. Programs'!$A:$A,0)),0)*$I525,""),0)</f>
        <v/>
      </c>
      <c r="M525" s="17" t="str">
        <f t="shared" si="56"/>
        <v/>
      </c>
      <c r="N525" s="122"/>
      <c r="O525" s="123"/>
      <c r="P525" s="169"/>
      <c r="Q525" s="245"/>
      <c r="R525" s="124"/>
      <c r="S525" s="125"/>
      <c r="T525" s="125"/>
      <c r="U525" s="126"/>
      <c r="V525" s="19" t="str">
        <f t="shared" si="55"/>
        <v/>
      </c>
      <c r="W525" s="15" t="str">
        <f t="shared" si="51"/>
        <v/>
      </c>
      <c r="X525" s="16" t="str">
        <f t="shared" si="52"/>
        <v/>
      </c>
      <c r="Y525" s="16" t="str">
        <f t="shared" si="53"/>
        <v/>
      </c>
      <c r="Z525" s="16" t="str">
        <f t="shared" si="54"/>
        <v/>
      </c>
    </row>
    <row r="526" spans="1:26" x14ac:dyDescent="0.4">
      <c r="A526" s="140"/>
      <c r="B526" s="158" t="str">
        <f>IFERROR(VLOOKUP(A526,'1. Applicant Roster'!A:C,2,FALSE)&amp;", "&amp;LEFT(VLOOKUP(A526,'1. Applicant Roster'!A:C,3,FALSE),1)&amp;".","Enter valid WISEid")</f>
        <v>Enter valid WISEid</v>
      </c>
      <c r="C526" s="142"/>
      <c r="D526" s="143"/>
      <c r="E526" s="138" t="str">
        <f>IF(C526="Program",IFERROR(INDEX('3. Programs'!B:B,MATCH(D526,'3. Programs'!A:A,0)),"Enter valid program ID"),"")</f>
        <v/>
      </c>
      <c r="F526" s="289" t="str">
        <f>IF(C526="Program",IFERROR(INDEX('3. Programs'!L:L,MATCH(D526,'3. Programs'!A:A,0)),""),"")</f>
        <v/>
      </c>
      <c r="G526" s="97"/>
      <c r="H526" s="82"/>
      <c r="I526" s="291" t="str">
        <f>IFERROR(IF(C526="Program",(IF(OR(F526="Days",F526="Caseload"),1,G526)*H526)/(IF(OR(F526="Days",F526="Caseload"),1,INDEX('3. Programs'!N:N,MATCH(D526,'3. Programs'!A:A,0)))*INDEX('3. Programs'!O:O,MATCH(D526,'3. Programs'!A:A,0))),""),0)</f>
        <v/>
      </c>
      <c r="J526" s="20" t="str">
        <f>IFERROR(IF($C526="Program",ROUNDDOWN(SUMIF('3. Programs'!$A:$A,$D526,'3. Programs'!Q:Q),2)*IFERROR(INDEX('3. Programs'!$O:$O,MATCH($D526,'3. Programs'!$A:$A,0)),0)*$I526,""),0)</f>
        <v/>
      </c>
      <c r="K526" s="15" t="str">
        <f>IFERROR(IF($C526="Program",ROUNDDOWN(SUMIF('3. Programs'!$A:$A,$D526,'3. Programs'!R:R),2)*IFERROR(INDEX('3. Programs'!$O:$O,MATCH($D526,'3. Programs'!$A:$A,0)),0)*$I526,""),0)</f>
        <v/>
      </c>
      <c r="L526" s="15" t="str">
        <f>IFERROR(IF($C526="Program",ROUNDDOWN(SUMIF('3. Programs'!$A:$A,$D526,'3. Programs'!S:S),2)*IFERROR(INDEX('3. Programs'!$O:$O,MATCH($D526,'3. Programs'!$A:$A,0)),0)*$I526,""),0)</f>
        <v/>
      </c>
      <c r="M526" s="17" t="str">
        <f t="shared" si="56"/>
        <v/>
      </c>
      <c r="N526" s="122"/>
      <c r="O526" s="123"/>
      <c r="P526" s="169"/>
      <c r="Q526" s="245"/>
      <c r="R526" s="124"/>
      <c r="S526" s="125"/>
      <c r="T526" s="125"/>
      <c r="U526" s="126"/>
      <c r="V526" s="19" t="str">
        <f t="shared" si="55"/>
        <v/>
      </c>
      <c r="W526" s="15" t="str">
        <f t="shared" si="51"/>
        <v/>
      </c>
      <c r="X526" s="16" t="str">
        <f t="shared" si="52"/>
        <v/>
      </c>
      <c r="Y526" s="16" t="str">
        <f t="shared" si="53"/>
        <v/>
      </c>
      <c r="Z526" s="16" t="str">
        <f t="shared" si="54"/>
        <v/>
      </c>
    </row>
    <row r="527" spans="1:26" x14ac:dyDescent="0.4">
      <c r="A527" s="140"/>
      <c r="B527" s="158" t="str">
        <f>IFERROR(VLOOKUP(A527,'1. Applicant Roster'!A:C,2,FALSE)&amp;", "&amp;LEFT(VLOOKUP(A527,'1. Applicant Roster'!A:C,3,FALSE),1)&amp;".","Enter valid WISEid")</f>
        <v>Enter valid WISEid</v>
      </c>
      <c r="C527" s="142"/>
      <c r="D527" s="143"/>
      <c r="E527" s="138" t="str">
        <f>IF(C527="Program",IFERROR(INDEX('3. Programs'!B:B,MATCH(D527,'3. Programs'!A:A,0)),"Enter valid program ID"),"")</f>
        <v/>
      </c>
      <c r="F527" s="289" t="str">
        <f>IF(C527="Program",IFERROR(INDEX('3. Programs'!L:L,MATCH(D527,'3. Programs'!A:A,0)),""),"")</f>
        <v/>
      </c>
      <c r="G527" s="97"/>
      <c r="H527" s="82"/>
      <c r="I527" s="291" t="str">
        <f>IFERROR(IF(C527="Program",(IF(OR(F527="Days",F527="Caseload"),1,G527)*H527)/(IF(OR(F527="Days",F527="Caseload"),1,INDEX('3. Programs'!N:N,MATCH(D527,'3. Programs'!A:A,0)))*INDEX('3. Programs'!O:O,MATCH(D527,'3. Programs'!A:A,0))),""),0)</f>
        <v/>
      </c>
      <c r="J527" s="20" t="str">
        <f>IFERROR(IF($C527="Program",ROUNDDOWN(SUMIF('3. Programs'!$A:$A,$D527,'3. Programs'!Q:Q),2)*IFERROR(INDEX('3. Programs'!$O:$O,MATCH($D527,'3. Programs'!$A:$A,0)),0)*$I527,""),0)</f>
        <v/>
      </c>
      <c r="K527" s="15" t="str">
        <f>IFERROR(IF($C527="Program",ROUNDDOWN(SUMIF('3. Programs'!$A:$A,$D527,'3. Programs'!R:R),2)*IFERROR(INDEX('3. Programs'!$O:$O,MATCH($D527,'3. Programs'!$A:$A,0)),0)*$I527,""),0)</f>
        <v/>
      </c>
      <c r="L527" s="15" t="str">
        <f>IFERROR(IF($C527="Program",ROUNDDOWN(SUMIF('3. Programs'!$A:$A,$D527,'3. Programs'!S:S),2)*IFERROR(INDEX('3. Programs'!$O:$O,MATCH($D527,'3. Programs'!$A:$A,0)),0)*$I527,""),0)</f>
        <v/>
      </c>
      <c r="M527" s="17" t="str">
        <f t="shared" si="56"/>
        <v/>
      </c>
      <c r="N527" s="122"/>
      <c r="O527" s="123"/>
      <c r="P527" s="169"/>
      <c r="Q527" s="245"/>
      <c r="R527" s="124"/>
      <c r="S527" s="125"/>
      <c r="T527" s="125"/>
      <c r="U527" s="126"/>
      <c r="V527" s="19" t="str">
        <f t="shared" si="55"/>
        <v/>
      </c>
      <c r="W527" s="15" t="str">
        <f t="shared" si="51"/>
        <v/>
      </c>
      <c r="X527" s="16" t="str">
        <f t="shared" si="52"/>
        <v/>
      </c>
      <c r="Y527" s="16" t="str">
        <f t="shared" si="53"/>
        <v/>
      </c>
      <c r="Z527" s="16" t="str">
        <f t="shared" si="54"/>
        <v/>
      </c>
    </row>
    <row r="528" spans="1:26" x14ac:dyDescent="0.4">
      <c r="A528" s="140"/>
      <c r="B528" s="158" t="str">
        <f>IFERROR(VLOOKUP(A528,'1. Applicant Roster'!A:C,2,FALSE)&amp;", "&amp;LEFT(VLOOKUP(A528,'1. Applicant Roster'!A:C,3,FALSE),1)&amp;".","Enter valid WISEid")</f>
        <v>Enter valid WISEid</v>
      </c>
      <c r="C528" s="142"/>
      <c r="D528" s="143"/>
      <c r="E528" s="138" t="str">
        <f>IF(C528="Program",IFERROR(INDEX('3. Programs'!B:B,MATCH(D528,'3. Programs'!A:A,0)),"Enter valid program ID"),"")</f>
        <v/>
      </c>
      <c r="F528" s="289" t="str">
        <f>IF(C528="Program",IFERROR(INDEX('3. Programs'!L:L,MATCH(D528,'3. Programs'!A:A,0)),""),"")</f>
        <v/>
      </c>
      <c r="G528" s="97"/>
      <c r="H528" s="82"/>
      <c r="I528" s="291" t="str">
        <f>IFERROR(IF(C528="Program",(IF(OR(F528="Days",F528="Caseload"),1,G528)*H528)/(IF(OR(F528="Days",F528="Caseload"),1,INDEX('3. Programs'!N:N,MATCH(D528,'3. Programs'!A:A,0)))*INDEX('3. Programs'!O:O,MATCH(D528,'3. Programs'!A:A,0))),""),0)</f>
        <v/>
      </c>
      <c r="J528" s="20" t="str">
        <f>IFERROR(IF($C528="Program",ROUNDDOWN(SUMIF('3. Programs'!$A:$A,$D528,'3. Programs'!Q:Q),2)*IFERROR(INDEX('3. Programs'!$O:$O,MATCH($D528,'3. Programs'!$A:$A,0)),0)*$I528,""),0)</f>
        <v/>
      </c>
      <c r="K528" s="15" t="str">
        <f>IFERROR(IF($C528="Program",ROUNDDOWN(SUMIF('3. Programs'!$A:$A,$D528,'3. Programs'!R:R),2)*IFERROR(INDEX('3. Programs'!$O:$O,MATCH($D528,'3. Programs'!$A:$A,0)),0)*$I528,""),0)</f>
        <v/>
      </c>
      <c r="L528" s="15" t="str">
        <f>IFERROR(IF($C528="Program",ROUNDDOWN(SUMIF('3. Programs'!$A:$A,$D528,'3. Programs'!S:S),2)*IFERROR(INDEX('3. Programs'!$O:$O,MATCH($D528,'3. Programs'!$A:$A,0)),0)*$I528,""),0)</f>
        <v/>
      </c>
      <c r="M528" s="17" t="str">
        <f t="shared" si="56"/>
        <v/>
      </c>
      <c r="N528" s="122"/>
      <c r="O528" s="123"/>
      <c r="P528" s="169"/>
      <c r="Q528" s="245"/>
      <c r="R528" s="124"/>
      <c r="S528" s="125"/>
      <c r="T528" s="125"/>
      <c r="U528" s="126"/>
      <c r="V528" s="19" t="str">
        <f t="shared" si="55"/>
        <v/>
      </c>
      <c r="W528" s="15" t="str">
        <f t="shared" si="51"/>
        <v/>
      </c>
      <c r="X528" s="16" t="str">
        <f t="shared" si="52"/>
        <v/>
      </c>
      <c r="Y528" s="16" t="str">
        <f t="shared" si="53"/>
        <v/>
      </c>
      <c r="Z528" s="16" t="str">
        <f t="shared" si="54"/>
        <v/>
      </c>
    </row>
    <row r="529" spans="1:26" x14ac:dyDescent="0.4">
      <c r="A529" s="140"/>
      <c r="B529" s="158" t="str">
        <f>IFERROR(VLOOKUP(A529,'1. Applicant Roster'!A:C,2,FALSE)&amp;", "&amp;LEFT(VLOOKUP(A529,'1. Applicant Roster'!A:C,3,FALSE),1)&amp;".","Enter valid WISEid")</f>
        <v>Enter valid WISEid</v>
      </c>
      <c r="C529" s="142"/>
      <c r="D529" s="143"/>
      <c r="E529" s="138" t="str">
        <f>IF(C529="Program",IFERROR(INDEX('3. Programs'!B:B,MATCH(D529,'3. Programs'!A:A,0)),"Enter valid program ID"),"")</f>
        <v/>
      </c>
      <c r="F529" s="289" t="str">
        <f>IF(C529="Program",IFERROR(INDEX('3. Programs'!L:L,MATCH(D529,'3. Programs'!A:A,0)),""),"")</f>
        <v/>
      </c>
      <c r="G529" s="97"/>
      <c r="H529" s="82"/>
      <c r="I529" s="291" t="str">
        <f>IFERROR(IF(C529="Program",(IF(OR(F529="Days",F529="Caseload"),1,G529)*H529)/(IF(OR(F529="Days",F529="Caseload"),1,INDEX('3. Programs'!N:N,MATCH(D529,'3. Programs'!A:A,0)))*INDEX('3. Programs'!O:O,MATCH(D529,'3. Programs'!A:A,0))),""),0)</f>
        <v/>
      </c>
      <c r="J529" s="20" t="str">
        <f>IFERROR(IF($C529="Program",ROUNDDOWN(SUMIF('3. Programs'!$A:$A,$D529,'3. Programs'!Q:Q),2)*IFERROR(INDEX('3. Programs'!$O:$O,MATCH($D529,'3. Programs'!$A:$A,0)),0)*$I529,""),0)</f>
        <v/>
      </c>
      <c r="K529" s="15" t="str">
        <f>IFERROR(IF($C529="Program",ROUNDDOWN(SUMIF('3. Programs'!$A:$A,$D529,'3. Programs'!R:R),2)*IFERROR(INDEX('3. Programs'!$O:$O,MATCH($D529,'3. Programs'!$A:$A,0)),0)*$I529,""),0)</f>
        <v/>
      </c>
      <c r="L529" s="15" t="str">
        <f>IFERROR(IF($C529="Program",ROUNDDOWN(SUMIF('3. Programs'!$A:$A,$D529,'3. Programs'!S:S),2)*IFERROR(INDEX('3. Programs'!$O:$O,MATCH($D529,'3. Programs'!$A:$A,0)),0)*$I529,""),0)</f>
        <v/>
      </c>
      <c r="M529" s="17" t="str">
        <f t="shared" si="56"/>
        <v/>
      </c>
      <c r="N529" s="122"/>
      <c r="O529" s="123"/>
      <c r="P529" s="169"/>
      <c r="Q529" s="245"/>
      <c r="R529" s="124"/>
      <c r="S529" s="125"/>
      <c r="T529" s="125"/>
      <c r="U529" s="126"/>
      <c r="V529" s="19" t="str">
        <f t="shared" si="55"/>
        <v/>
      </c>
      <c r="W529" s="15" t="str">
        <f t="shared" si="51"/>
        <v/>
      </c>
      <c r="X529" s="16" t="str">
        <f t="shared" si="52"/>
        <v/>
      </c>
      <c r="Y529" s="16" t="str">
        <f t="shared" si="53"/>
        <v/>
      </c>
      <c r="Z529" s="16" t="str">
        <f t="shared" si="54"/>
        <v/>
      </c>
    </row>
    <row r="530" spans="1:26" x14ac:dyDescent="0.4">
      <c r="A530" s="140"/>
      <c r="B530" s="158" t="str">
        <f>IFERROR(VLOOKUP(A530,'1. Applicant Roster'!A:C,2,FALSE)&amp;", "&amp;LEFT(VLOOKUP(A530,'1. Applicant Roster'!A:C,3,FALSE),1)&amp;".","Enter valid WISEid")</f>
        <v>Enter valid WISEid</v>
      </c>
      <c r="C530" s="142"/>
      <c r="D530" s="143"/>
      <c r="E530" s="138" t="str">
        <f>IF(C530="Program",IFERROR(INDEX('3. Programs'!B:B,MATCH(D530,'3. Programs'!A:A,0)),"Enter valid program ID"),"")</f>
        <v/>
      </c>
      <c r="F530" s="289" t="str">
        <f>IF(C530="Program",IFERROR(INDEX('3. Programs'!L:L,MATCH(D530,'3. Programs'!A:A,0)),""),"")</f>
        <v/>
      </c>
      <c r="G530" s="97"/>
      <c r="H530" s="82"/>
      <c r="I530" s="291" t="str">
        <f>IFERROR(IF(C530="Program",(IF(OR(F530="Days",F530="Caseload"),1,G530)*H530)/(IF(OR(F530="Days",F530="Caseload"),1,INDEX('3. Programs'!N:N,MATCH(D530,'3. Programs'!A:A,0)))*INDEX('3. Programs'!O:O,MATCH(D530,'3. Programs'!A:A,0))),""),0)</f>
        <v/>
      </c>
      <c r="J530" s="20" t="str">
        <f>IFERROR(IF($C530="Program",ROUNDDOWN(SUMIF('3. Programs'!$A:$A,$D530,'3. Programs'!Q:Q),2)*IFERROR(INDEX('3. Programs'!$O:$O,MATCH($D530,'3. Programs'!$A:$A,0)),0)*$I530,""),0)</f>
        <v/>
      </c>
      <c r="K530" s="15" t="str">
        <f>IFERROR(IF($C530="Program",ROUNDDOWN(SUMIF('3. Programs'!$A:$A,$D530,'3. Programs'!R:R),2)*IFERROR(INDEX('3. Programs'!$O:$O,MATCH($D530,'3. Programs'!$A:$A,0)),0)*$I530,""),0)</f>
        <v/>
      </c>
      <c r="L530" s="15" t="str">
        <f>IFERROR(IF($C530="Program",ROUNDDOWN(SUMIF('3. Programs'!$A:$A,$D530,'3. Programs'!S:S),2)*IFERROR(INDEX('3. Programs'!$O:$O,MATCH($D530,'3. Programs'!$A:$A,0)),0)*$I530,""),0)</f>
        <v/>
      </c>
      <c r="M530" s="17" t="str">
        <f t="shared" si="56"/>
        <v/>
      </c>
      <c r="N530" s="122"/>
      <c r="O530" s="123"/>
      <c r="P530" s="169"/>
      <c r="Q530" s="245"/>
      <c r="R530" s="124"/>
      <c r="S530" s="125"/>
      <c r="T530" s="125"/>
      <c r="U530" s="126"/>
      <c r="V530" s="19" t="str">
        <f t="shared" si="55"/>
        <v/>
      </c>
      <c r="W530" s="15" t="str">
        <f t="shared" si="51"/>
        <v/>
      </c>
      <c r="X530" s="16" t="str">
        <f t="shared" si="52"/>
        <v/>
      </c>
      <c r="Y530" s="16" t="str">
        <f t="shared" si="53"/>
        <v/>
      </c>
      <c r="Z530" s="16" t="str">
        <f t="shared" si="54"/>
        <v/>
      </c>
    </row>
    <row r="531" spans="1:26" x14ac:dyDescent="0.4">
      <c r="A531" s="140"/>
      <c r="B531" s="158" t="str">
        <f>IFERROR(VLOOKUP(A531,'1. Applicant Roster'!A:C,2,FALSE)&amp;", "&amp;LEFT(VLOOKUP(A531,'1. Applicant Roster'!A:C,3,FALSE),1)&amp;".","Enter valid WISEid")</f>
        <v>Enter valid WISEid</v>
      </c>
      <c r="C531" s="142"/>
      <c r="D531" s="143"/>
      <c r="E531" s="138" t="str">
        <f>IF(C531="Program",IFERROR(INDEX('3. Programs'!B:B,MATCH(D531,'3. Programs'!A:A,0)),"Enter valid program ID"),"")</f>
        <v/>
      </c>
      <c r="F531" s="289" t="str">
        <f>IF(C531="Program",IFERROR(INDEX('3. Programs'!L:L,MATCH(D531,'3. Programs'!A:A,0)),""),"")</f>
        <v/>
      </c>
      <c r="G531" s="97"/>
      <c r="H531" s="82"/>
      <c r="I531" s="291" t="str">
        <f>IFERROR(IF(C531="Program",(IF(OR(F531="Days",F531="Caseload"),1,G531)*H531)/(IF(OR(F531="Days",F531="Caseload"),1,INDEX('3. Programs'!N:N,MATCH(D531,'3. Programs'!A:A,0)))*INDEX('3. Programs'!O:O,MATCH(D531,'3. Programs'!A:A,0))),""),0)</f>
        <v/>
      </c>
      <c r="J531" s="20" t="str">
        <f>IFERROR(IF($C531="Program",ROUNDDOWN(SUMIF('3. Programs'!$A:$A,$D531,'3. Programs'!Q:Q),2)*IFERROR(INDEX('3. Programs'!$O:$O,MATCH($D531,'3. Programs'!$A:$A,0)),0)*$I531,""),0)</f>
        <v/>
      </c>
      <c r="K531" s="15" t="str">
        <f>IFERROR(IF($C531="Program",ROUNDDOWN(SUMIF('3. Programs'!$A:$A,$D531,'3. Programs'!R:R),2)*IFERROR(INDEX('3. Programs'!$O:$O,MATCH($D531,'3. Programs'!$A:$A,0)),0)*$I531,""),0)</f>
        <v/>
      </c>
      <c r="L531" s="15" t="str">
        <f>IFERROR(IF($C531="Program",ROUNDDOWN(SUMIF('3. Programs'!$A:$A,$D531,'3. Programs'!S:S),2)*IFERROR(INDEX('3. Programs'!$O:$O,MATCH($D531,'3. Programs'!$A:$A,0)),0)*$I531,""),0)</f>
        <v/>
      </c>
      <c r="M531" s="17" t="str">
        <f t="shared" si="56"/>
        <v/>
      </c>
      <c r="N531" s="122"/>
      <c r="O531" s="123"/>
      <c r="P531" s="169"/>
      <c r="Q531" s="245"/>
      <c r="R531" s="124"/>
      <c r="S531" s="125"/>
      <c r="T531" s="125"/>
      <c r="U531" s="126"/>
      <c r="V531" s="19" t="str">
        <f t="shared" si="55"/>
        <v/>
      </c>
      <c r="W531" s="15" t="str">
        <f t="shared" si="51"/>
        <v/>
      </c>
      <c r="X531" s="16" t="str">
        <f t="shared" si="52"/>
        <v/>
      </c>
      <c r="Y531" s="16" t="str">
        <f t="shared" si="53"/>
        <v/>
      </c>
      <c r="Z531" s="16" t="str">
        <f t="shared" si="54"/>
        <v/>
      </c>
    </row>
    <row r="532" spans="1:26" x14ac:dyDescent="0.4">
      <c r="A532" s="140"/>
      <c r="B532" s="158" t="str">
        <f>IFERROR(VLOOKUP(A532,'1. Applicant Roster'!A:C,2,FALSE)&amp;", "&amp;LEFT(VLOOKUP(A532,'1. Applicant Roster'!A:C,3,FALSE),1)&amp;".","Enter valid WISEid")</f>
        <v>Enter valid WISEid</v>
      </c>
      <c r="C532" s="142"/>
      <c r="D532" s="143"/>
      <c r="E532" s="138" t="str">
        <f>IF(C532="Program",IFERROR(INDEX('3. Programs'!B:B,MATCH(D532,'3. Programs'!A:A,0)),"Enter valid program ID"),"")</f>
        <v/>
      </c>
      <c r="F532" s="289" t="str">
        <f>IF(C532="Program",IFERROR(INDEX('3. Programs'!L:L,MATCH(D532,'3. Programs'!A:A,0)),""),"")</f>
        <v/>
      </c>
      <c r="G532" s="97"/>
      <c r="H532" s="82"/>
      <c r="I532" s="291" t="str">
        <f>IFERROR(IF(C532="Program",(IF(OR(F532="Days",F532="Caseload"),1,G532)*H532)/(IF(OR(F532="Days",F532="Caseload"),1,INDEX('3. Programs'!N:N,MATCH(D532,'3. Programs'!A:A,0)))*INDEX('3. Programs'!O:O,MATCH(D532,'3. Programs'!A:A,0))),""),0)</f>
        <v/>
      </c>
      <c r="J532" s="20" t="str">
        <f>IFERROR(IF($C532="Program",ROUNDDOWN(SUMIF('3. Programs'!$A:$A,$D532,'3. Programs'!Q:Q),2)*IFERROR(INDEX('3. Programs'!$O:$O,MATCH($D532,'3. Programs'!$A:$A,0)),0)*$I532,""),0)</f>
        <v/>
      </c>
      <c r="K532" s="15" t="str">
        <f>IFERROR(IF($C532="Program",ROUNDDOWN(SUMIF('3. Programs'!$A:$A,$D532,'3. Programs'!R:R),2)*IFERROR(INDEX('3. Programs'!$O:$O,MATCH($D532,'3. Programs'!$A:$A,0)),0)*$I532,""),0)</f>
        <v/>
      </c>
      <c r="L532" s="15" t="str">
        <f>IFERROR(IF($C532="Program",ROUNDDOWN(SUMIF('3. Programs'!$A:$A,$D532,'3. Programs'!S:S),2)*IFERROR(INDEX('3. Programs'!$O:$O,MATCH($D532,'3. Programs'!$A:$A,0)),0)*$I532,""),0)</f>
        <v/>
      </c>
      <c r="M532" s="17" t="str">
        <f t="shared" si="56"/>
        <v/>
      </c>
      <c r="N532" s="122"/>
      <c r="O532" s="123"/>
      <c r="P532" s="169"/>
      <c r="Q532" s="245"/>
      <c r="R532" s="124"/>
      <c r="S532" s="125"/>
      <c r="T532" s="125"/>
      <c r="U532" s="126"/>
      <c r="V532" s="19" t="str">
        <f t="shared" si="55"/>
        <v/>
      </c>
      <c r="W532" s="15" t="str">
        <f t="shared" si="51"/>
        <v/>
      </c>
      <c r="X532" s="16" t="str">
        <f t="shared" si="52"/>
        <v/>
      </c>
      <c r="Y532" s="16" t="str">
        <f t="shared" si="53"/>
        <v/>
      </c>
      <c r="Z532" s="16" t="str">
        <f t="shared" si="54"/>
        <v/>
      </c>
    </row>
    <row r="533" spans="1:26" x14ac:dyDescent="0.4">
      <c r="A533" s="140"/>
      <c r="B533" s="158" t="str">
        <f>IFERROR(VLOOKUP(A533,'1. Applicant Roster'!A:C,2,FALSE)&amp;", "&amp;LEFT(VLOOKUP(A533,'1. Applicant Roster'!A:C,3,FALSE),1)&amp;".","Enter valid WISEid")</f>
        <v>Enter valid WISEid</v>
      </c>
      <c r="C533" s="142"/>
      <c r="D533" s="143"/>
      <c r="E533" s="138" t="str">
        <f>IF(C533="Program",IFERROR(INDEX('3. Programs'!B:B,MATCH(D533,'3. Programs'!A:A,0)),"Enter valid program ID"),"")</f>
        <v/>
      </c>
      <c r="F533" s="289" t="str">
        <f>IF(C533="Program",IFERROR(INDEX('3. Programs'!L:L,MATCH(D533,'3. Programs'!A:A,0)),""),"")</f>
        <v/>
      </c>
      <c r="G533" s="97"/>
      <c r="H533" s="82"/>
      <c r="I533" s="291" t="str">
        <f>IFERROR(IF(C533="Program",(IF(OR(F533="Days",F533="Caseload"),1,G533)*H533)/(IF(OR(F533="Days",F533="Caseload"),1,INDEX('3. Programs'!N:N,MATCH(D533,'3. Programs'!A:A,0)))*INDEX('3. Programs'!O:O,MATCH(D533,'3. Programs'!A:A,0))),""),0)</f>
        <v/>
      </c>
      <c r="J533" s="20" t="str">
        <f>IFERROR(IF($C533="Program",ROUNDDOWN(SUMIF('3. Programs'!$A:$A,$D533,'3. Programs'!Q:Q),2)*IFERROR(INDEX('3. Programs'!$O:$O,MATCH($D533,'3. Programs'!$A:$A,0)),0)*$I533,""),0)</f>
        <v/>
      </c>
      <c r="K533" s="15" t="str">
        <f>IFERROR(IF($C533="Program",ROUNDDOWN(SUMIF('3. Programs'!$A:$A,$D533,'3. Programs'!R:R),2)*IFERROR(INDEX('3. Programs'!$O:$O,MATCH($D533,'3. Programs'!$A:$A,0)),0)*$I533,""),0)</f>
        <v/>
      </c>
      <c r="L533" s="15" t="str">
        <f>IFERROR(IF($C533="Program",ROUNDDOWN(SUMIF('3. Programs'!$A:$A,$D533,'3. Programs'!S:S),2)*IFERROR(INDEX('3. Programs'!$O:$O,MATCH($D533,'3. Programs'!$A:$A,0)),0)*$I533,""),0)</f>
        <v/>
      </c>
      <c r="M533" s="17" t="str">
        <f t="shared" si="56"/>
        <v/>
      </c>
      <c r="N533" s="122"/>
      <c r="O533" s="123"/>
      <c r="P533" s="169"/>
      <c r="Q533" s="245"/>
      <c r="R533" s="124"/>
      <c r="S533" s="125"/>
      <c r="T533" s="125"/>
      <c r="U533" s="126"/>
      <c r="V533" s="19" t="str">
        <f t="shared" si="55"/>
        <v/>
      </c>
      <c r="W533" s="15" t="str">
        <f t="shared" si="51"/>
        <v/>
      </c>
      <c r="X533" s="16" t="str">
        <f t="shared" si="52"/>
        <v/>
      </c>
      <c r="Y533" s="16" t="str">
        <f t="shared" si="53"/>
        <v/>
      </c>
      <c r="Z533" s="16" t="str">
        <f t="shared" si="54"/>
        <v/>
      </c>
    </row>
    <row r="534" spans="1:26" x14ac:dyDescent="0.4">
      <c r="A534" s="140"/>
      <c r="B534" s="158" t="str">
        <f>IFERROR(VLOOKUP(A534,'1. Applicant Roster'!A:C,2,FALSE)&amp;", "&amp;LEFT(VLOOKUP(A534,'1. Applicant Roster'!A:C,3,FALSE),1)&amp;".","Enter valid WISEid")</f>
        <v>Enter valid WISEid</v>
      </c>
      <c r="C534" s="142"/>
      <c r="D534" s="143"/>
      <c r="E534" s="138" t="str">
        <f>IF(C534="Program",IFERROR(INDEX('3. Programs'!B:B,MATCH(D534,'3. Programs'!A:A,0)),"Enter valid program ID"),"")</f>
        <v/>
      </c>
      <c r="F534" s="289" t="str">
        <f>IF(C534="Program",IFERROR(INDEX('3. Programs'!L:L,MATCH(D534,'3. Programs'!A:A,0)),""),"")</f>
        <v/>
      </c>
      <c r="G534" s="97"/>
      <c r="H534" s="82"/>
      <c r="I534" s="291" t="str">
        <f>IFERROR(IF(C534="Program",(IF(OR(F534="Days",F534="Caseload"),1,G534)*H534)/(IF(OR(F534="Days",F534="Caseload"),1,INDEX('3. Programs'!N:N,MATCH(D534,'3. Programs'!A:A,0)))*INDEX('3. Programs'!O:O,MATCH(D534,'3. Programs'!A:A,0))),""),0)</f>
        <v/>
      </c>
      <c r="J534" s="20" t="str">
        <f>IFERROR(IF($C534="Program",ROUNDDOWN(SUMIF('3. Programs'!$A:$A,$D534,'3. Programs'!Q:Q),2)*IFERROR(INDEX('3. Programs'!$O:$O,MATCH($D534,'3. Programs'!$A:$A,0)),0)*$I534,""),0)</f>
        <v/>
      </c>
      <c r="K534" s="15" t="str">
        <f>IFERROR(IF($C534="Program",ROUNDDOWN(SUMIF('3. Programs'!$A:$A,$D534,'3. Programs'!R:R),2)*IFERROR(INDEX('3. Programs'!$O:$O,MATCH($D534,'3. Programs'!$A:$A,0)),0)*$I534,""),0)</f>
        <v/>
      </c>
      <c r="L534" s="15" t="str">
        <f>IFERROR(IF($C534="Program",ROUNDDOWN(SUMIF('3. Programs'!$A:$A,$D534,'3. Programs'!S:S),2)*IFERROR(INDEX('3. Programs'!$O:$O,MATCH($D534,'3. Programs'!$A:$A,0)),0)*$I534,""),0)</f>
        <v/>
      </c>
      <c r="M534" s="17" t="str">
        <f t="shared" si="56"/>
        <v/>
      </c>
      <c r="N534" s="122"/>
      <c r="O534" s="123"/>
      <c r="P534" s="169"/>
      <c r="Q534" s="245"/>
      <c r="R534" s="124"/>
      <c r="S534" s="125"/>
      <c r="T534" s="125"/>
      <c r="U534" s="126"/>
      <c r="V534" s="19" t="str">
        <f t="shared" si="55"/>
        <v/>
      </c>
      <c r="W534" s="15" t="str">
        <f t="shared" si="51"/>
        <v/>
      </c>
      <c r="X534" s="16" t="str">
        <f t="shared" si="52"/>
        <v/>
      </c>
      <c r="Y534" s="16" t="str">
        <f t="shared" si="53"/>
        <v/>
      </c>
      <c r="Z534" s="16" t="str">
        <f t="shared" si="54"/>
        <v/>
      </c>
    </row>
    <row r="535" spans="1:26" x14ac:dyDescent="0.4">
      <c r="A535" s="140"/>
      <c r="B535" s="158" t="str">
        <f>IFERROR(VLOOKUP(A535,'1. Applicant Roster'!A:C,2,FALSE)&amp;", "&amp;LEFT(VLOOKUP(A535,'1. Applicant Roster'!A:C,3,FALSE),1)&amp;".","Enter valid WISEid")</f>
        <v>Enter valid WISEid</v>
      </c>
      <c r="C535" s="142"/>
      <c r="D535" s="143"/>
      <c r="E535" s="138" t="str">
        <f>IF(C535="Program",IFERROR(INDEX('3. Programs'!B:B,MATCH(D535,'3. Programs'!A:A,0)),"Enter valid program ID"),"")</f>
        <v/>
      </c>
      <c r="F535" s="289" t="str">
        <f>IF(C535="Program",IFERROR(INDEX('3. Programs'!L:L,MATCH(D535,'3. Programs'!A:A,0)),""),"")</f>
        <v/>
      </c>
      <c r="G535" s="97"/>
      <c r="H535" s="82"/>
      <c r="I535" s="291" t="str">
        <f>IFERROR(IF(C535="Program",(IF(OR(F535="Days",F535="Caseload"),1,G535)*H535)/(IF(OR(F535="Days",F535="Caseload"),1,INDEX('3. Programs'!N:N,MATCH(D535,'3. Programs'!A:A,0)))*INDEX('3. Programs'!O:O,MATCH(D535,'3. Programs'!A:A,0))),""),0)</f>
        <v/>
      </c>
      <c r="J535" s="20" t="str">
        <f>IFERROR(IF($C535="Program",ROUNDDOWN(SUMIF('3. Programs'!$A:$A,$D535,'3. Programs'!Q:Q),2)*IFERROR(INDEX('3. Programs'!$O:$O,MATCH($D535,'3. Programs'!$A:$A,0)),0)*$I535,""),0)</f>
        <v/>
      </c>
      <c r="K535" s="15" t="str">
        <f>IFERROR(IF($C535="Program",ROUNDDOWN(SUMIF('3. Programs'!$A:$A,$D535,'3. Programs'!R:R),2)*IFERROR(INDEX('3. Programs'!$O:$O,MATCH($D535,'3. Programs'!$A:$A,0)),0)*$I535,""),0)</f>
        <v/>
      </c>
      <c r="L535" s="15" t="str">
        <f>IFERROR(IF($C535="Program",ROUNDDOWN(SUMIF('3. Programs'!$A:$A,$D535,'3. Programs'!S:S),2)*IFERROR(INDEX('3. Programs'!$O:$O,MATCH($D535,'3. Programs'!$A:$A,0)),0)*$I535,""),0)</f>
        <v/>
      </c>
      <c r="M535" s="17" t="str">
        <f t="shared" si="56"/>
        <v/>
      </c>
      <c r="N535" s="122"/>
      <c r="O535" s="123"/>
      <c r="P535" s="169"/>
      <c r="Q535" s="245"/>
      <c r="R535" s="124"/>
      <c r="S535" s="125"/>
      <c r="T535" s="125"/>
      <c r="U535" s="126"/>
      <c r="V535" s="19" t="str">
        <f t="shared" si="55"/>
        <v/>
      </c>
      <c r="W535" s="15" t="str">
        <f t="shared" si="51"/>
        <v/>
      </c>
      <c r="X535" s="16" t="str">
        <f t="shared" si="52"/>
        <v/>
      </c>
      <c r="Y535" s="16" t="str">
        <f t="shared" si="53"/>
        <v/>
      </c>
      <c r="Z535" s="16" t="str">
        <f t="shared" si="54"/>
        <v/>
      </c>
    </row>
    <row r="536" spans="1:26" x14ac:dyDescent="0.4">
      <c r="A536" s="140"/>
      <c r="B536" s="158" t="str">
        <f>IFERROR(VLOOKUP(A536,'1. Applicant Roster'!A:C,2,FALSE)&amp;", "&amp;LEFT(VLOOKUP(A536,'1. Applicant Roster'!A:C,3,FALSE),1)&amp;".","Enter valid WISEid")</f>
        <v>Enter valid WISEid</v>
      </c>
      <c r="C536" s="142"/>
      <c r="D536" s="143"/>
      <c r="E536" s="138" t="str">
        <f>IF(C536="Program",IFERROR(INDEX('3. Programs'!B:B,MATCH(D536,'3. Programs'!A:A,0)),"Enter valid program ID"),"")</f>
        <v/>
      </c>
      <c r="F536" s="289" t="str">
        <f>IF(C536="Program",IFERROR(INDEX('3. Programs'!L:L,MATCH(D536,'3. Programs'!A:A,0)),""),"")</f>
        <v/>
      </c>
      <c r="G536" s="97"/>
      <c r="H536" s="82"/>
      <c r="I536" s="291" t="str">
        <f>IFERROR(IF(C536="Program",(IF(OR(F536="Days",F536="Caseload"),1,G536)*H536)/(IF(OR(F536="Days",F536="Caseload"),1,INDEX('3. Programs'!N:N,MATCH(D536,'3. Programs'!A:A,0)))*INDEX('3. Programs'!O:O,MATCH(D536,'3. Programs'!A:A,0))),""),0)</f>
        <v/>
      </c>
      <c r="J536" s="20" t="str">
        <f>IFERROR(IF($C536="Program",ROUNDDOWN(SUMIF('3. Programs'!$A:$A,$D536,'3. Programs'!Q:Q),2)*IFERROR(INDEX('3. Programs'!$O:$O,MATCH($D536,'3. Programs'!$A:$A,0)),0)*$I536,""),0)</f>
        <v/>
      </c>
      <c r="K536" s="15" t="str">
        <f>IFERROR(IF($C536="Program",ROUNDDOWN(SUMIF('3. Programs'!$A:$A,$D536,'3. Programs'!R:R),2)*IFERROR(INDEX('3. Programs'!$O:$O,MATCH($D536,'3. Programs'!$A:$A,0)),0)*$I536,""),0)</f>
        <v/>
      </c>
      <c r="L536" s="15" t="str">
        <f>IFERROR(IF($C536="Program",ROUNDDOWN(SUMIF('3. Programs'!$A:$A,$D536,'3. Programs'!S:S),2)*IFERROR(INDEX('3. Programs'!$O:$O,MATCH($D536,'3. Programs'!$A:$A,0)),0)*$I536,""),0)</f>
        <v/>
      </c>
      <c r="M536" s="17" t="str">
        <f t="shared" si="56"/>
        <v/>
      </c>
      <c r="N536" s="122"/>
      <c r="O536" s="123"/>
      <c r="P536" s="169"/>
      <c r="Q536" s="245"/>
      <c r="R536" s="124"/>
      <c r="S536" s="125"/>
      <c r="T536" s="125"/>
      <c r="U536" s="126"/>
      <c r="V536" s="19" t="str">
        <f t="shared" si="55"/>
        <v/>
      </c>
      <c r="W536" s="15" t="str">
        <f t="shared" si="51"/>
        <v/>
      </c>
      <c r="X536" s="16" t="str">
        <f t="shared" si="52"/>
        <v/>
      </c>
      <c r="Y536" s="16" t="str">
        <f t="shared" si="53"/>
        <v/>
      </c>
      <c r="Z536" s="16" t="str">
        <f t="shared" si="54"/>
        <v/>
      </c>
    </row>
    <row r="537" spans="1:26" x14ac:dyDescent="0.4">
      <c r="A537" s="140"/>
      <c r="B537" s="158" t="str">
        <f>IFERROR(VLOOKUP(A537,'1. Applicant Roster'!A:C,2,FALSE)&amp;", "&amp;LEFT(VLOOKUP(A537,'1. Applicant Roster'!A:C,3,FALSE),1)&amp;".","Enter valid WISEid")</f>
        <v>Enter valid WISEid</v>
      </c>
      <c r="C537" s="142"/>
      <c r="D537" s="143"/>
      <c r="E537" s="138" t="str">
        <f>IF(C537="Program",IFERROR(INDEX('3. Programs'!B:B,MATCH(D537,'3. Programs'!A:A,0)),"Enter valid program ID"),"")</f>
        <v/>
      </c>
      <c r="F537" s="289" t="str">
        <f>IF(C537="Program",IFERROR(INDEX('3. Programs'!L:L,MATCH(D537,'3. Programs'!A:A,0)),""),"")</f>
        <v/>
      </c>
      <c r="G537" s="97"/>
      <c r="H537" s="82"/>
      <c r="I537" s="291" t="str">
        <f>IFERROR(IF(C537="Program",(IF(OR(F537="Days",F537="Caseload"),1,G537)*H537)/(IF(OR(F537="Days",F537="Caseload"),1,INDEX('3. Programs'!N:N,MATCH(D537,'3. Programs'!A:A,0)))*INDEX('3. Programs'!O:O,MATCH(D537,'3. Programs'!A:A,0))),""),0)</f>
        <v/>
      </c>
      <c r="J537" s="20" t="str">
        <f>IFERROR(IF($C537="Program",ROUNDDOWN(SUMIF('3. Programs'!$A:$A,$D537,'3. Programs'!Q:Q),2)*IFERROR(INDEX('3. Programs'!$O:$O,MATCH($D537,'3. Programs'!$A:$A,0)),0)*$I537,""),0)</f>
        <v/>
      </c>
      <c r="K537" s="15" t="str">
        <f>IFERROR(IF($C537="Program",ROUNDDOWN(SUMIF('3. Programs'!$A:$A,$D537,'3. Programs'!R:R),2)*IFERROR(INDEX('3. Programs'!$O:$O,MATCH($D537,'3. Programs'!$A:$A,0)),0)*$I537,""),0)</f>
        <v/>
      </c>
      <c r="L537" s="15" t="str">
        <f>IFERROR(IF($C537="Program",ROUNDDOWN(SUMIF('3. Programs'!$A:$A,$D537,'3. Programs'!S:S),2)*IFERROR(INDEX('3. Programs'!$O:$O,MATCH($D537,'3. Programs'!$A:$A,0)),0)*$I537,""),0)</f>
        <v/>
      </c>
      <c r="M537" s="17" t="str">
        <f t="shared" si="56"/>
        <v/>
      </c>
      <c r="N537" s="122"/>
      <c r="O537" s="123"/>
      <c r="P537" s="169"/>
      <c r="Q537" s="245"/>
      <c r="R537" s="124"/>
      <c r="S537" s="125"/>
      <c r="T537" s="125"/>
      <c r="U537" s="126"/>
      <c r="V537" s="19" t="str">
        <f t="shared" si="55"/>
        <v/>
      </c>
      <c r="W537" s="15" t="str">
        <f t="shared" si="51"/>
        <v/>
      </c>
      <c r="X537" s="16" t="str">
        <f t="shared" si="52"/>
        <v/>
      </c>
      <c r="Y537" s="16" t="str">
        <f t="shared" si="53"/>
        <v/>
      </c>
      <c r="Z537" s="16" t="str">
        <f t="shared" si="54"/>
        <v/>
      </c>
    </row>
    <row r="538" spans="1:26" x14ac:dyDescent="0.4">
      <c r="A538" s="140"/>
      <c r="B538" s="158" t="str">
        <f>IFERROR(VLOOKUP(A538,'1. Applicant Roster'!A:C,2,FALSE)&amp;", "&amp;LEFT(VLOOKUP(A538,'1. Applicant Roster'!A:C,3,FALSE),1)&amp;".","Enter valid WISEid")</f>
        <v>Enter valid WISEid</v>
      </c>
      <c r="C538" s="142"/>
      <c r="D538" s="143"/>
      <c r="E538" s="138" t="str">
        <f>IF(C538="Program",IFERROR(INDEX('3. Programs'!B:B,MATCH(D538,'3. Programs'!A:A,0)),"Enter valid program ID"),"")</f>
        <v/>
      </c>
      <c r="F538" s="289" t="str">
        <f>IF(C538="Program",IFERROR(INDEX('3. Programs'!L:L,MATCH(D538,'3. Programs'!A:A,0)),""),"")</f>
        <v/>
      </c>
      <c r="G538" s="97"/>
      <c r="H538" s="82"/>
      <c r="I538" s="291" t="str">
        <f>IFERROR(IF(C538="Program",(IF(OR(F538="Days",F538="Caseload"),1,G538)*H538)/(IF(OR(F538="Days",F538="Caseload"),1,INDEX('3. Programs'!N:N,MATCH(D538,'3. Programs'!A:A,0)))*INDEX('3. Programs'!O:O,MATCH(D538,'3. Programs'!A:A,0))),""),0)</f>
        <v/>
      </c>
      <c r="J538" s="20" t="str">
        <f>IFERROR(IF($C538="Program",ROUNDDOWN(SUMIF('3. Programs'!$A:$A,$D538,'3. Programs'!Q:Q),2)*IFERROR(INDEX('3. Programs'!$O:$O,MATCH($D538,'3. Programs'!$A:$A,0)),0)*$I538,""),0)</f>
        <v/>
      </c>
      <c r="K538" s="15" t="str">
        <f>IFERROR(IF($C538="Program",ROUNDDOWN(SUMIF('3. Programs'!$A:$A,$D538,'3. Programs'!R:R),2)*IFERROR(INDEX('3. Programs'!$O:$O,MATCH($D538,'3. Programs'!$A:$A,0)),0)*$I538,""),0)</f>
        <v/>
      </c>
      <c r="L538" s="15" t="str">
        <f>IFERROR(IF($C538="Program",ROUNDDOWN(SUMIF('3. Programs'!$A:$A,$D538,'3. Programs'!S:S),2)*IFERROR(INDEX('3. Programs'!$O:$O,MATCH($D538,'3. Programs'!$A:$A,0)),0)*$I538,""),0)</f>
        <v/>
      </c>
      <c r="M538" s="17" t="str">
        <f t="shared" si="56"/>
        <v/>
      </c>
      <c r="N538" s="122"/>
      <c r="O538" s="123"/>
      <c r="P538" s="169"/>
      <c r="Q538" s="245"/>
      <c r="R538" s="124"/>
      <c r="S538" s="125"/>
      <c r="T538" s="125"/>
      <c r="U538" s="126"/>
      <c r="V538" s="19" t="str">
        <f t="shared" si="55"/>
        <v/>
      </c>
      <c r="W538" s="15" t="str">
        <f t="shared" si="51"/>
        <v/>
      </c>
      <c r="X538" s="16" t="str">
        <f t="shared" si="52"/>
        <v/>
      </c>
      <c r="Y538" s="16" t="str">
        <f t="shared" si="53"/>
        <v/>
      </c>
      <c r="Z538" s="16" t="str">
        <f t="shared" si="54"/>
        <v/>
      </c>
    </row>
    <row r="539" spans="1:26" x14ac:dyDescent="0.4">
      <c r="A539" s="140"/>
      <c r="B539" s="158" t="str">
        <f>IFERROR(VLOOKUP(A539,'1. Applicant Roster'!A:C,2,FALSE)&amp;", "&amp;LEFT(VLOOKUP(A539,'1. Applicant Roster'!A:C,3,FALSE),1)&amp;".","Enter valid WISEid")</f>
        <v>Enter valid WISEid</v>
      </c>
      <c r="C539" s="142"/>
      <c r="D539" s="143"/>
      <c r="E539" s="138" t="str">
        <f>IF(C539="Program",IFERROR(INDEX('3. Programs'!B:B,MATCH(D539,'3. Programs'!A:A,0)),"Enter valid program ID"),"")</f>
        <v/>
      </c>
      <c r="F539" s="289" t="str">
        <f>IF(C539="Program",IFERROR(INDEX('3. Programs'!L:L,MATCH(D539,'3. Programs'!A:A,0)),""),"")</f>
        <v/>
      </c>
      <c r="G539" s="97"/>
      <c r="H539" s="82"/>
      <c r="I539" s="291" t="str">
        <f>IFERROR(IF(C539="Program",(IF(OR(F539="Days",F539="Caseload"),1,G539)*H539)/(IF(OR(F539="Days",F539="Caseload"),1,INDEX('3. Programs'!N:N,MATCH(D539,'3. Programs'!A:A,0)))*INDEX('3. Programs'!O:O,MATCH(D539,'3. Programs'!A:A,0))),""),0)</f>
        <v/>
      </c>
      <c r="J539" s="20" t="str">
        <f>IFERROR(IF($C539="Program",ROUNDDOWN(SUMIF('3. Programs'!$A:$A,$D539,'3. Programs'!Q:Q),2)*IFERROR(INDEX('3. Programs'!$O:$O,MATCH($D539,'3. Programs'!$A:$A,0)),0)*$I539,""),0)</f>
        <v/>
      </c>
      <c r="K539" s="15" t="str">
        <f>IFERROR(IF($C539="Program",ROUNDDOWN(SUMIF('3. Programs'!$A:$A,$D539,'3. Programs'!R:R),2)*IFERROR(INDEX('3. Programs'!$O:$O,MATCH($D539,'3. Programs'!$A:$A,0)),0)*$I539,""),0)</f>
        <v/>
      </c>
      <c r="L539" s="15" t="str">
        <f>IFERROR(IF($C539="Program",ROUNDDOWN(SUMIF('3. Programs'!$A:$A,$D539,'3. Programs'!S:S),2)*IFERROR(INDEX('3. Programs'!$O:$O,MATCH($D539,'3. Programs'!$A:$A,0)),0)*$I539,""),0)</f>
        <v/>
      </c>
      <c r="M539" s="17" t="str">
        <f t="shared" si="56"/>
        <v/>
      </c>
      <c r="N539" s="122"/>
      <c r="O539" s="123"/>
      <c r="P539" s="169"/>
      <c r="Q539" s="245"/>
      <c r="R539" s="124"/>
      <c r="S539" s="125"/>
      <c r="T539" s="125"/>
      <c r="U539" s="126"/>
      <c r="V539" s="19" t="str">
        <f t="shared" si="55"/>
        <v/>
      </c>
      <c r="W539" s="15" t="str">
        <f t="shared" si="51"/>
        <v/>
      </c>
      <c r="X539" s="16" t="str">
        <f t="shared" si="52"/>
        <v/>
      </c>
      <c r="Y539" s="16" t="str">
        <f t="shared" si="53"/>
        <v/>
      </c>
      <c r="Z539" s="16" t="str">
        <f t="shared" si="54"/>
        <v/>
      </c>
    </row>
    <row r="540" spans="1:26" x14ac:dyDescent="0.4">
      <c r="A540" s="140"/>
      <c r="B540" s="158" t="str">
        <f>IFERROR(VLOOKUP(A540,'1. Applicant Roster'!A:C,2,FALSE)&amp;", "&amp;LEFT(VLOOKUP(A540,'1. Applicant Roster'!A:C,3,FALSE),1)&amp;".","Enter valid WISEid")</f>
        <v>Enter valid WISEid</v>
      </c>
      <c r="C540" s="142"/>
      <c r="D540" s="143"/>
      <c r="E540" s="138" t="str">
        <f>IF(C540="Program",IFERROR(INDEX('3. Programs'!B:B,MATCH(D540,'3. Programs'!A:A,0)),"Enter valid program ID"),"")</f>
        <v/>
      </c>
      <c r="F540" s="289" t="str">
        <f>IF(C540="Program",IFERROR(INDEX('3. Programs'!L:L,MATCH(D540,'3. Programs'!A:A,0)),""),"")</f>
        <v/>
      </c>
      <c r="G540" s="97"/>
      <c r="H540" s="82"/>
      <c r="I540" s="291" t="str">
        <f>IFERROR(IF(C540="Program",(IF(OR(F540="Days",F540="Caseload"),1,G540)*H540)/(IF(OR(F540="Days",F540="Caseload"),1,INDEX('3. Programs'!N:N,MATCH(D540,'3. Programs'!A:A,0)))*INDEX('3. Programs'!O:O,MATCH(D540,'3. Programs'!A:A,0))),""),0)</f>
        <v/>
      </c>
      <c r="J540" s="20" t="str">
        <f>IFERROR(IF($C540="Program",ROUNDDOWN(SUMIF('3. Programs'!$A:$A,$D540,'3. Programs'!Q:Q),2)*IFERROR(INDEX('3. Programs'!$O:$O,MATCH($D540,'3. Programs'!$A:$A,0)),0)*$I540,""),0)</f>
        <v/>
      </c>
      <c r="K540" s="15" t="str">
        <f>IFERROR(IF($C540="Program",ROUNDDOWN(SUMIF('3. Programs'!$A:$A,$D540,'3. Programs'!R:R),2)*IFERROR(INDEX('3. Programs'!$O:$O,MATCH($D540,'3. Programs'!$A:$A,0)),0)*$I540,""),0)</f>
        <v/>
      </c>
      <c r="L540" s="15" t="str">
        <f>IFERROR(IF($C540="Program",ROUNDDOWN(SUMIF('3. Programs'!$A:$A,$D540,'3. Programs'!S:S),2)*IFERROR(INDEX('3. Programs'!$O:$O,MATCH($D540,'3. Programs'!$A:$A,0)),0)*$I540,""),0)</f>
        <v/>
      </c>
      <c r="M540" s="17" t="str">
        <f t="shared" si="56"/>
        <v/>
      </c>
      <c r="N540" s="122"/>
      <c r="O540" s="123"/>
      <c r="P540" s="169"/>
      <c r="Q540" s="245"/>
      <c r="R540" s="124"/>
      <c r="S540" s="125"/>
      <c r="T540" s="125"/>
      <c r="U540" s="126"/>
      <c r="V540" s="19" t="str">
        <f t="shared" si="55"/>
        <v/>
      </c>
      <c r="W540" s="15" t="str">
        <f t="shared" si="51"/>
        <v/>
      </c>
      <c r="X540" s="16" t="str">
        <f t="shared" si="52"/>
        <v/>
      </c>
      <c r="Y540" s="16" t="str">
        <f t="shared" si="53"/>
        <v/>
      </c>
      <c r="Z540" s="16" t="str">
        <f t="shared" si="54"/>
        <v/>
      </c>
    </row>
    <row r="541" spans="1:26" x14ac:dyDescent="0.4">
      <c r="A541" s="140"/>
      <c r="B541" s="158" t="str">
        <f>IFERROR(VLOOKUP(A541,'1. Applicant Roster'!A:C,2,FALSE)&amp;", "&amp;LEFT(VLOOKUP(A541,'1. Applicant Roster'!A:C,3,FALSE),1)&amp;".","Enter valid WISEid")</f>
        <v>Enter valid WISEid</v>
      </c>
      <c r="C541" s="142"/>
      <c r="D541" s="143"/>
      <c r="E541" s="138" t="str">
        <f>IF(C541="Program",IFERROR(INDEX('3. Programs'!B:B,MATCH(D541,'3. Programs'!A:A,0)),"Enter valid program ID"),"")</f>
        <v/>
      </c>
      <c r="F541" s="289" t="str">
        <f>IF(C541="Program",IFERROR(INDEX('3. Programs'!L:L,MATCH(D541,'3. Programs'!A:A,0)),""),"")</f>
        <v/>
      </c>
      <c r="G541" s="97"/>
      <c r="H541" s="82"/>
      <c r="I541" s="291" t="str">
        <f>IFERROR(IF(C541="Program",(IF(OR(F541="Days",F541="Caseload"),1,G541)*H541)/(IF(OR(F541="Days",F541="Caseload"),1,INDEX('3. Programs'!N:N,MATCH(D541,'3. Programs'!A:A,0)))*INDEX('3. Programs'!O:O,MATCH(D541,'3. Programs'!A:A,0))),""),0)</f>
        <v/>
      </c>
      <c r="J541" s="20" t="str">
        <f>IFERROR(IF($C541="Program",ROUNDDOWN(SUMIF('3. Programs'!$A:$A,$D541,'3. Programs'!Q:Q),2)*IFERROR(INDEX('3. Programs'!$O:$O,MATCH($D541,'3. Programs'!$A:$A,0)),0)*$I541,""),0)</f>
        <v/>
      </c>
      <c r="K541" s="15" t="str">
        <f>IFERROR(IF($C541="Program",ROUNDDOWN(SUMIF('3. Programs'!$A:$A,$D541,'3. Programs'!R:R),2)*IFERROR(INDEX('3. Programs'!$O:$O,MATCH($D541,'3. Programs'!$A:$A,0)),0)*$I541,""),0)</f>
        <v/>
      </c>
      <c r="L541" s="15" t="str">
        <f>IFERROR(IF($C541="Program",ROUNDDOWN(SUMIF('3. Programs'!$A:$A,$D541,'3. Programs'!S:S),2)*IFERROR(INDEX('3. Programs'!$O:$O,MATCH($D541,'3. Programs'!$A:$A,0)),0)*$I541,""),0)</f>
        <v/>
      </c>
      <c r="M541" s="17" t="str">
        <f t="shared" si="56"/>
        <v/>
      </c>
      <c r="N541" s="122"/>
      <c r="O541" s="123"/>
      <c r="P541" s="169"/>
      <c r="Q541" s="245"/>
      <c r="R541" s="124"/>
      <c r="S541" s="125"/>
      <c r="T541" s="125"/>
      <c r="U541" s="126"/>
      <c r="V541" s="19" t="str">
        <f t="shared" si="55"/>
        <v/>
      </c>
      <c r="W541" s="15" t="str">
        <f t="shared" si="51"/>
        <v/>
      </c>
      <c r="X541" s="16" t="str">
        <f t="shared" si="52"/>
        <v/>
      </c>
      <c r="Y541" s="16" t="str">
        <f t="shared" si="53"/>
        <v/>
      </c>
      <c r="Z541" s="16" t="str">
        <f t="shared" si="54"/>
        <v/>
      </c>
    </row>
    <row r="542" spans="1:26" x14ac:dyDescent="0.4">
      <c r="A542" s="140"/>
      <c r="B542" s="158" t="str">
        <f>IFERROR(VLOOKUP(A542,'1. Applicant Roster'!A:C,2,FALSE)&amp;", "&amp;LEFT(VLOOKUP(A542,'1. Applicant Roster'!A:C,3,FALSE),1)&amp;".","Enter valid WISEid")</f>
        <v>Enter valid WISEid</v>
      </c>
      <c r="C542" s="142"/>
      <c r="D542" s="143"/>
      <c r="E542" s="138" t="str">
        <f>IF(C542="Program",IFERROR(INDEX('3. Programs'!B:B,MATCH(D542,'3. Programs'!A:A,0)),"Enter valid program ID"),"")</f>
        <v/>
      </c>
      <c r="F542" s="289" t="str">
        <f>IF(C542="Program",IFERROR(INDEX('3. Programs'!L:L,MATCH(D542,'3. Programs'!A:A,0)),""),"")</f>
        <v/>
      </c>
      <c r="G542" s="97"/>
      <c r="H542" s="82"/>
      <c r="I542" s="291" t="str">
        <f>IFERROR(IF(C542="Program",(IF(OR(F542="Days",F542="Caseload"),1,G542)*H542)/(IF(OR(F542="Days",F542="Caseload"),1,INDEX('3. Programs'!N:N,MATCH(D542,'3. Programs'!A:A,0)))*INDEX('3. Programs'!O:O,MATCH(D542,'3. Programs'!A:A,0))),""),0)</f>
        <v/>
      </c>
      <c r="J542" s="20" t="str">
        <f>IFERROR(IF($C542="Program",ROUNDDOWN(SUMIF('3. Programs'!$A:$A,$D542,'3. Programs'!Q:Q),2)*IFERROR(INDEX('3. Programs'!$O:$O,MATCH($D542,'3. Programs'!$A:$A,0)),0)*$I542,""),0)</f>
        <v/>
      </c>
      <c r="K542" s="15" t="str">
        <f>IFERROR(IF($C542="Program",ROUNDDOWN(SUMIF('3. Programs'!$A:$A,$D542,'3. Programs'!R:R),2)*IFERROR(INDEX('3. Programs'!$O:$O,MATCH($D542,'3. Programs'!$A:$A,0)),0)*$I542,""),0)</f>
        <v/>
      </c>
      <c r="L542" s="15" t="str">
        <f>IFERROR(IF($C542="Program",ROUNDDOWN(SUMIF('3. Programs'!$A:$A,$D542,'3. Programs'!S:S),2)*IFERROR(INDEX('3. Programs'!$O:$O,MATCH($D542,'3. Programs'!$A:$A,0)),0)*$I542,""),0)</f>
        <v/>
      </c>
      <c r="M542" s="17" t="str">
        <f t="shared" si="56"/>
        <v/>
      </c>
      <c r="N542" s="122"/>
      <c r="O542" s="123"/>
      <c r="P542" s="169"/>
      <c r="Q542" s="245"/>
      <c r="R542" s="124"/>
      <c r="S542" s="125"/>
      <c r="T542" s="125"/>
      <c r="U542" s="126"/>
      <c r="V542" s="19" t="str">
        <f t="shared" si="55"/>
        <v/>
      </c>
      <c r="W542" s="15" t="str">
        <f t="shared" si="51"/>
        <v/>
      </c>
      <c r="X542" s="16" t="str">
        <f t="shared" si="52"/>
        <v/>
      </c>
      <c r="Y542" s="16" t="str">
        <f t="shared" si="53"/>
        <v/>
      </c>
      <c r="Z542" s="16" t="str">
        <f t="shared" si="54"/>
        <v/>
      </c>
    </row>
    <row r="543" spans="1:26" x14ac:dyDescent="0.4">
      <c r="A543" s="140"/>
      <c r="B543" s="158" t="str">
        <f>IFERROR(VLOOKUP(A543,'1. Applicant Roster'!A:C,2,FALSE)&amp;", "&amp;LEFT(VLOOKUP(A543,'1. Applicant Roster'!A:C,3,FALSE),1)&amp;".","Enter valid WISEid")</f>
        <v>Enter valid WISEid</v>
      </c>
      <c r="C543" s="142"/>
      <c r="D543" s="143"/>
      <c r="E543" s="138" t="str">
        <f>IF(C543="Program",IFERROR(INDEX('3. Programs'!B:B,MATCH(D543,'3. Programs'!A:A,0)),"Enter valid program ID"),"")</f>
        <v/>
      </c>
      <c r="F543" s="289" t="str">
        <f>IF(C543="Program",IFERROR(INDEX('3. Programs'!L:L,MATCH(D543,'3. Programs'!A:A,0)),""),"")</f>
        <v/>
      </c>
      <c r="G543" s="97"/>
      <c r="H543" s="82"/>
      <c r="I543" s="291" t="str">
        <f>IFERROR(IF(C543="Program",(IF(OR(F543="Days",F543="Caseload"),1,G543)*H543)/(IF(OR(F543="Days",F543="Caseload"),1,INDEX('3. Programs'!N:N,MATCH(D543,'3. Programs'!A:A,0)))*INDEX('3. Programs'!O:O,MATCH(D543,'3. Programs'!A:A,0))),""),0)</f>
        <v/>
      </c>
      <c r="J543" s="20" t="str">
        <f>IFERROR(IF($C543="Program",ROUNDDOWN(SUMIF('3. Programs'!$A:$A,$D543,'3. Programs'!Q:Q),2)*IFERROR(INDEX('3. Programs'!$O:$O,MATCH($D543,'3. Programs'!$A:$A,0)),0)*$I543,""),0)</f>
        <v/>
      </c>
      <c r="K543" s="15" t="str">
        <f>IFERROR(IF($C543="Program",ROUNDDOWN(SUMIF('3. Programs'!$A:$A,$D543,'3. Programs'!R:R),2)*IFERROR(INDEX('3. Programs'!$O:$O,MATCH($D543,'3. Programs'!$A:$A,0)),0)*$I543,""),0)</f>
        <v/>
      </c>
      <c r="L543" s="15" t="str">
        <f>IFERROR(IF($C543="Program",ROUNDDOWN(SUMIF('3. Programs'!$A:$A,$D543,'3. Programs'!S:S),2)*IFERROR(INDEX('3. Programs'!$O:$O,MATCH($D543,'3. Programs'!$A:$A,0)),0)*$I543,""),0)</f>
        <v/>
      </c>
      <c r="M543" s="17" t="str">
        <f t="shared" si="56"/>
        <v/>
      </c>
      <c r="N543" s="122"/>
      <c r="O543" s="123"/>
      <c r="P543" s="169"/>
      <c r="Q543" s="245"/>
      <c r="R543" s="124"/>
      <c r="S543" s="125"/>
      <c r="T543" s="125"/>
      <c r="U543" s="126"/>
      <c r="V543" s="19" t="str">
        <f t="shared" si="55"/>
        <v/>
      </c>
      <c r="W543" s="15" t="str">
        <f t="shared" si="51"/>
        <v/>
      </c>
      <c r="X543" s="16" t="str">
        <f t="shared" si="52"/>
        <v/>
      </c>
      <c r="Y543" s="16" t="str">
        <f t="shared" si="53"/>
        <v/>
      </c>
      <c r="Z543" s="16" t="str">
        <f t="shared" si="54"/>
        <v/>
      </c>
    </row>
    <row r="544" spans="1:26" x14ac:dyDescent="0.4">
      <c r="A544" s="140"/>
      <c r="B544" s="158" t="str">
        <f>IFERROR(VLOOKUP(A544,'1. Applicant Roster'!A:C,2,FALSE)&amp;", "&amp;LEFT(VLOOKUP(A544,'1. Applicant Roster'!A:C,3,FALSE),1)&amp;".","Enter valid WISEid")</f>
        <v>Enter valid WISEid</v>
      </c>
      <c r="C544" s="142"/>
      <c r="D544" s="143"/>
      <c r="E544" s="138" t="str">
        <f>IF(C544="Program",IFERROR(INDEX('3. Programs'!B:B,MATCH(D544,'3. Programs'!A:A,0)),"Enter valid program ID"),"")</f>
        <v/>
      </c>
      <c r="F544" s="289" t="str">
        <f>IF(C544="Program",IFERROR(INDEX('3. Programs'!L:L,MATCH(D544,'3. Programs'!A:A,0)),""),"")</f>
        <v/>
      </c>
      <c r="G544" s="97"/>
      <c r="H544" s="82"/>
      <c r="I544" s="291" t="str">
        <f>IFERROR(IF(C544="Program",(IF(OR(F544="Days",F544="Caseload"),1,G544)*H544)/(IF(OR(F544="Days",F544="Caseload"),1,INDEX('3. Programs'!N:N,MATCH(D544,'3. Programs'!A:A,0)))*INDEX('3. Programs'!O:O,MATCH(D544,'3. Programs'!A:A,0))),""),0)</f>
        <v/>
      </c>
      <c r="J544" s="20" t="str">
        <f>IFERROR(IF($C544="Program",ROUNDDOWN(SUMIF('3. Programs'!$A:$A,$D544,'3. Programs'!Q:Q),2)*IFERROR(INDEX('3. Programs'!$O:$O,MATCH($D544,'3. Programs'!$A:$A,0)),0)*$I544,""),0)</f>
        <v/>
      </c>
      <c r="K544" s="15" t="str">
        <f>IFERROR(IF($C544="Program",ROUNDDOWN(SUMIF('3. Programs'!$A:$A,$D544,'3. Programs'!R:R),2)*IFERROR(INDEX('3. Programs'!$O:$O,MATCH($D544,'3. Programs'!$A:$A,0)),0)*$I544,""),0)</f>
        <v/>
      </c>
      <c r="L544" s="15" t="str">
        <f>IFERROR(IF($C544="Program",ROUNDDOWN(SUMIF('3. Programs'!$A:$A,$D544,'3. Programs'!S:S),2)*IFERROR(INDEX('3. Programs'!$O:$O,MATCH($D544,'3. Programs'!$A:$A,0)),0)*$I544,""),0)</f>
        <v/>
      </c>
      <c r="M544" s="17" t="str">
        <f t="shared" si="56"/>
        <v/>
      </c>
      <c r="N544" s="122"/>
      <c r="O544" s="123"/>
      <c r="P544" s="169"/>
      <c r="Q544" s="245"/>
      <c r="R544" s="124"/>
      <c r="S544" s="125"/>
      <c r="T544" s="125"/>
      <c r="U544" s="126"/>
      <c r="V544" s="19" t="str">
        <f t="shared" si="55"/>
        <v/>
      </c>
      <c r="W544" s="15" t="str">
        <f t="shared" si="51"/>
        <v/>
      </c>
      <c r="X544" s="16" t="str">
        <f t="shared" si="52"/>
        <v/>
      </c>
      <c r="Y544" s="16" t="str">
        <f t="shared" si="53"/>
        <v/>
      </c>
      <c r="Z544" s="16" t="str">
        <f t="shared" si="54"/>
        <v/>
      </c>
    </row>
    <row r="545" spans="1:26" x14ac:dyDescent="0.4">
      <c r="A545" s="140"/>
      <c r="B545" s="158" t="str">
        <f>IFERROR(VLOOKUP(A545,'1. Applicant Roster'!A:C,2,FALSE)&amp;", "&amp;LEFT(VLOOKUP(A545,'1. Applicant Roster'!A:C,3,FALSE),1)&amp;".","Enter valid WISEid")</f>
        <v>Enter valid WISEid</v>
      </c>
      <c r="C545" s="142"/>
      <c r="D545" s="143"/>
      <c r="E545" s="138" t="str">
        <f>IF(C545="Program",IFERROR(INDEX('3. Programs'!B:B,MATCH(D545,'3. Programs'!A:A,0)),"Enter valid program ID"),"")</f>
        <v/>
      </c>
      <c r="F545" s="289" t="str">
        <f>IF(C545="Program",IFERROR(INDEX('3. Programs'!L:L,MATCH(D545,'3. Programs'!A:A,0)),""),"")</f>
        <v/>
      </c>
      <c r="G545" s="97"/>
      <c r="H545" s="82"/>
      <c r="I545" s="291" t="str">
        <f>IFERROR(IF(C545="Program",(IF(OR(F545="Days",F545="Caseload"),1,G545)*H545)/(IF(OR(F545="Days",F545="Caseload"),1,INDEX('3. Programs'!N:N,MATCH(D545,'3. Programs'!A:A,0)))*INDEX('3. Programs'!O:O,MATCH(D545,'3. Programs'!A:A,0))),""),0)</f>
        <v/>
      </c>
      <c r="J545" s="20" t="str">
        <f>IFERROR(IF($C545="Program",ROUNDDOWN(SUMIF('3. Programs'!$A:$A,$D545,'3. Programs'!Q:Q),2)*IFERROR(INDEX('3. Programs'!$O:$O,MATCH($D545,'3. Programs'!$A:$A,0)),0)*$I545,""),0)</f>
        <v/>
      </c>
      <c r="K545" s="15" t="str">
        <f>IFERROR(IF($C545="Program",ROUNDDOWN(SUMIF('3. Programs'!$A:$A,$D545,'3. Programs'!R:R),2)*IFERROR(INDEX('3. Programs'!$O:$O,MATCH($D545,'3. Programs'!$A:$A,0)),0)*$I545,""),0)</f>
        <v/>
      </c>
      <c r="L545" s="15" t="str">
        <f>IFERROR(IF($C545="Program",ROUNDDOWN(SUMIF('3. Programs'!$A:$A,$D545,'3. Programs'!S:S),2)*IFERROR(INDEX('3. Programs'!$O:$O,MATCH($D545,'3. Programs'!$A:$A,0)),0)*$I545,""),0)</f>
        <v/>
      </c>
      <c r="M545" s="17" t="str">
        <f t="shared" si="56"/>
        <v/>
      </c>
      <c r="N545" s="122"/>
      <c r="O545" s="123"/>
      <c r="P545" s="169"/>
      <c r="Q545" s="245"/>
      <c r="R545" s="124"/>
      <c r="S545" s="125"/>
      <c r="T545" s="125"/>
      <c r="U545" s="126"/>
      <c r="V545" s="19" t="str">
        <f t="shared" si="55"/>
        <v/>
      </c>
      <c r="W545" s="15" t="str">
        <f t="shared" si="51"/>
        <v/>
      </c>
      <c r="X545" s="16" t="str">
        <f t="shared" si="52"/>
        <v/>
      </c>
      <c r="Y545" s="16" t="str">
        <f t="shared" si="53"/>
        <v/>
      </c>
      <c r="Z545" s="16" t="str">
        <f t="shared" si="54"/>
        <v/>
      </c>
    </row>
    <row r="546" spans="1:26" x14ac:dyDescent="0.4">
      <c r="A546" s="140"/>
      <c r="B546" s="158" t="str">
        <f>IFERROR(VLOOKUP(A546,'1. Applicant Roster'!A:C,2,FALSE)&amp;", "&amp;LEFT(VLOOKUP(A546,'1. Applicant Roster'!A:C,3,FALSE),1)&amp;".","Enter valid WISEid")</f>
        <v>Enter valid WISEid</v>
      </c>
      <c r="C546" s="142"/>
      <c r="D546" s="143"/>
      <c r="E546" s="138" t="str">
        <f>IF(C546="Program",IFERROR(INDEX('3. Programs'!B:B,MATCH(D546,'3. Programs'!A:A,0)),"Enter valid program ID"),"")</f>
        <v/>
      </c>
      <c r="F546" s="289" t="str">
        <f>IF(C546="Program",IFERROR(INDEX('3. Programs'!L:L,MATCH(D546,'3. Programs'!A:A,0)),""),"")</f>
        <v/>
      </c>
      <c r="G546" s="97"/>
      <c r="H546" s="82"/>
      <c r="I546" s="291" t="str">
        <f>IFERROR(IF(C546="Program",(IF(OR(F546="Days",F546="Caseload"),1,G546)*H546)/(IF(OR(F546="Days",F546="Caseload"),1,INDEX('3. Programs'!N:N,MATCH(D546,'3. Programs'!A:A,0)))*INDEX('3. Programs'!O:O,MATCH(D546,'3. Programs'!A:A,0))),""),0)</f>
        <v/>
      </c>
      <c r="J546" s="20" t="str">
        <f>IFERROR(IF($C546="Program",ROUNDDOWN(SUMIF('3. Programs'!$A:$A,$D546,'3. Programs'!Q:Q),2)*IFERROR(INDEX('3. Programs'!$O:$O,MATCH($D546,'3. Programs'!$A:$A,0)),0)*$I546,""),0)</f>
        <v/>
      </c>
      <c r="K546" s="15" t="str">
        <f>IFERROR(IF($C546="Program",ROUNDDOWN(SUMIF('3. Programs'!$A:$A,$D546,'3. Programs'!R:R),2)*IFERROR(INDEX('3. Programs'!$O:$O,MATCH($D546,'3. Programs'!$A:$A,0)),0)*$I546,""),0)</f>
        <v/>
      </c>
      <c r="L546" s="15" t="str">
        <f>IFERROR(IF($C546="Program",ROUNDDOWN(SUMIF('3. Programs'!$A:$A,$D546,'3. Programs'!S:S),2)*IFERROR(INDEX('3. Programs'!$O:$O,MATCH($D546,'3. Programs'!$A:$A,0)),0)*$I546,""),0)</f>
        <v/>
      </c>
      <c r="M546" s="17" t="str">
        <f t="shared" si="56"/>
        <v/>
      </c>
      <c r="N546" s="122"/>
      <c r="O546" s="123"/>
      <c r="P546" s="169"/>
      <c r="Q546" s="245"/>
      <c r="R546" s="124"/>
      <c r="S546" s="125"/>
      <c r="T546" s="125"/>
      <c r="U546" s="126"/>
      <c r="V546" s="19" t="str">
        <f t="shared" si="55"/>
        <v/>
      </c>
      <c r="W546" s="15" t="str">
        <f t="shared" si="51"/>
        <v/>
      </c>
      <c r="X546" s="16" t="str">
        <f t="shared" si="52"/>
        <v/>
      </c>
      <c r="Y546" s="16" t="str">
        <f t="shared" si="53"/>
        <v/>
      </c>
      <c r="Z546" s="16" t="str">
        <f t="shared" si="54"/>
        <v/>
      </c>
    </row>
    <row r="547" spans="1:26" x14ac:dyDescent="0.4">
      <c r="A547" s="140"/>
      <c r="B547" s="158" t="str">
        <f>IFERROR(VLOOKUP(A547,'1. Applicant Roster'!A:C,2,FALSE)&amp;", "&amp;LEFT(VLOOKUP(A547,'1. Applicant Roster'!A:C,3,FALSE),1)&amp;".","Enter valid WISEid")</f>
        <v>Enter valid WISEid</v>
      </c>
      <c r="C547" s="142"/>
      <c r="D547" s="143"/>
      <c r="E547" s="138" t="str">
        <f>IF(C547="Program",IFERROR(INDEX('3. Programs'!B:B,MATCH(D547,'3. Programs'!A:A,0)),"Enter valid program ID"),"")</f>
        <v/>
      </c>
      <c r="F547" s="289" t="str">
        <f>IF(C547="Program",IFERROR(INDEX('3. Programs'!L:L,MATCH(D547,'3. Programs'!A:A,0)),""),"")</f>
        <v/>
      </c>
      <c r="G547" s="97"/>
      <c r="H547" s="82"/>
      <c r="I547" s="291" t="str">
        <f>IFERROR(IF(C547="Program",(IF(OR(F547="Days",F547="Caseload"),1,G547)*H547)/(IF(OR(F547="Days",F547="Caseload"),1,INDEX('3. Programs'!N:N,MATCH(D547,'3. Programs'!A:A,0)))*INDEX('3. Programs'!O:O,MATCH(D547,'3. Programs'!A:A,0))),""),0)</f>
        <v/>
      </c>
      <c r="J547" s="20" t="str">
        <f>IFERROR(IF($C547="Program",ROUNDDOWN(SUMIF('3. Programs'!$A:$A,$D547,'3. Programs'!Q:Q),2)*IFERROR(INDEX('3. Programs'!$O:$O,MATCH($D547,'3. Programs'!$A:$A,0)),0)*$I547,""),0)</f>
        <v/>
      </c>
      <c r="K547" s="15" t="str">
        <f>IFERROR(IF($C547="Program",ROUNDDOWN(SUMIF('3. Programs'!$A:$A,$D547,'3. Programs'!R:R),2)*IFERROR(INDEX('3. Programs'!$O:$O,MATCH($D547,'3. Programs'!$A:$A,0)),0)*$I547,""),0)</f>
        <v/>
      </c>
      <c r="L547" s="15" t="str">
        <f>IFERROR(IF($C547="Program",ROUNDDOWN(SUMIF('3. Programs'!$A:$A,$D547,'3. Programs'!S:S),2)*IFERROR(INDEX('3. Programs'!$O:$O,MATCH($D547,'3. Programs'!$A:$A,0)),0)*$I547,""),0)</f>
        <v/>
      </c>
      <c r="M547" s="17" t="str">
        <f t="shared" si="56"/>
        <v/>
      </c>
      <c r="N547" s="122"/>
      <c r="O547" s="123"/>
      <c r="P547" s="169"/>
      <c r="Q547" s="245"/>
      <c r="R547" s="124"/>
      <c r="S547" s="125"/>
      <c r="T547" s="125"/>
      <c r="U547" s="126"/>
      <c r="V547" s="19" t="str">
        <f t="shared" si="55"/>
        <v/>
      </c>
      <c r="W547" s="15" t="str">
        <f t="shared" si="51"/>
        <v/>
      </c>
      <c r="X547" s="16" t="str">
        <f t="shared" si="52"/>
        <v/>
      </c>
      <c r="Y547" s="16" t="str">
        <f t="shared" si="53"/>
        <v/>
      </c>
      <c r="Z547" s="16" t="str">
        <f t="shared" si="54"/>
        <v/>
      </c>
    </row>
    <row r="548" spans="1:26" x14ac:dyDescent="0.4">
      <c r="A548" s="140"/>
      <c r="B548" s="158" t="str">
        <f>IFERROR(VLOOKUP(A548,'1. Applicant Roster'!A:C,2,FALSE)&amp;", "&amp;LEFT(VLOOKUP(A548,'1. Applicant Roster'!A:C,3,FALSE),1)&amp;".","Enter valid WISEid")</f>
        <v>Enter valid WISEid</v>
      </c>
      <c r="C548" s="142"/>
      <c r="D548" s="143"/>
      <c r="E548" s="138" t="str">
        <f>IF(C548="Program",IFERROR(INDEX('3. Programs'!B:B,MATCH(D548,'3. Programs'!A:A,0)),"Enter valid program ID"),"")</f>
        <v/>
      </c>
      <c r="F548" s="289" t="str">
        <f>IF(C548="Program",IFERROR(INDEX('3. Programs'!L:L,MATCH(D548,'3. Programs'!A:A,0)),""),"")</f>
        <v/>
      </c>
      <c r="G548" s="97"/>
      <c r="H548" s="82"/>
      <c r="I548" s="291" t="str">
        <f>IFERROR(IF(C548="Program",(IF(OR(F548="Days",F548="Caseload"),1,G548)*H548)/(IF(OR(F548="Days",F548="Caseload"),1,INDEX('3. Programs'!N:N,MATCH(D548,'3. Programs'!A:A,0)))*INDEX('3. Programs'!O:O,MATCH(D548,'3. Programs'!A:A,0))),""),0)</f>
        <v/>
      </c>
      <c r="J548" s="20" t="str">
        <f>IFERROR(IF($C548="Program",ROUNDDOWN(SUMIF('3. Programs'!$A:$A,$D548,'3. Programs'!Q:Q),2)*IFERROR(INDEX('3. Programs'!$O:$O,MATCH($D548,'3. Programs'!$A:$A,0)),0)*$I548,""),0)</f>
        <v/>
      </c>
      <c r="K548" s="15" t="str">
        <f>IFERROR(IF($C548="Program",ROUNDDOWN(SUMIF('3. Programs'!$A:$A,$D548,'3. Programs'!R:R),2)*IFERROR(INDEX('3. Programs'!$O:$O,MATCH($D548,'3. Programs'!$A:$A,0)),0)*$I548,""),0)</f>
        <v/>
      </c>
      <c r="L548" s="15" t="str">
        <f>IFERROR(IF($C548="Program",ROUNDDOWN(SUMIF('3. Programs'!$A:$A,$D548,'3. Programs'!S:S),2)*IFERROR(INDEX('3. Programs'!$O:$O,MATCH($D548,'3. Programs'!$A:$A,0)),0)*$I548,""),0)</f>
        <v/>
      </c>
      <c r="M548" s="17" t="str">
        <f t="shared" si="56"/>
        <v/>
      </c>
      <c r="N548" s="122"/>
      <c r="O548" s="123"/>
      <c r="P548" s="169"/>
      <c r="Q548" s="245"/>
      <c r="R548" s="124"/>
      <c r="S548" s="125"/>
      <c r="T548" s="125"/>
      <c r="U548" s="126"/>
      <c r="V548" s="19" t="str">
        <f t="shared" si="55"/>
        <v/>
      </c>
      <c r="W548" s="15" t="str">
        <f t="shared" si="51"/>
        <v/>
      </c>
      <c r="X548" s="16" t="str">
        <f t="shared" si="52"/>
        <v/>
      </c>
      <c r="Y548" s="16" t="str">
        <f t="shared" si="53"/>
        <v/>
      </c>
      <c r="Z548" s="16" t="str">
        <f t="shared" si="54"/>
        <v/>
      </c>
    </row>
    <row r="549" spans="1:26" x14ac:dyDescent="0.4">
      <c r="A549" s="140"/>
      <c r="B549" s="158" t="str">
        <f>IFERROR(VLOOKUP(A549,'1. Applicant Roster'!A:C,2,FALSE)&amp;", "&amp;LEFT(VLOOKUP(A549,'1. Applicant Roster'!A:C,3,FALSE),1)&amp;".","Enter valid WISEid")</f>
        <v>Enter valid WISEid</v>
      </c>
      <c r="C549" s="142"/>
      <c r="D549" s="143"/>
      <c r="E549" s="138" t="str">
        <f>IF(C549="Program",IFERROR(INDEX('3. Programs'!B:B,MATCH(D549,'3. Programs'!A:A,0)),"Enter valid program ID"),"")</f>
        <v/>
      </c>
      <c r="F549" s="289" t="str">
        <f>IF(C549="Program",IFERROR(INDEX('3. Programs'!L:L,MATCH(D549,'3. Programs'!A:A,0)),""),"")</f>
        <v/>
      </c>
      <c r="G549" s="97"/>
      <c r="H549" s="82"/>
      <c r="I549" s="291" t="str">
        <f>IFERROR(IF(C549="Program",(IF(OR(F549="Days",F549="Caseload"),1,G549)*H549)/(IF(OR(F549="Days",F549="Caseload"),1,INDEX('3. Programs'!N:N,MATCH(D549,'3. Programs'!A:A,0)))*INDEX('3. Programs'!O:O,MATCH(D549,'3. Programs'!A:A,0))),""),0)</f>
        <v/>
      </c>
      <c r="J549" s="20" t="str">
        <f>IFERROR(IF($C549="Program",ROUNDDOWN(SUMIF('3. Programs'!$A:$A,$D549,'3. Programs'!Q:Q),2)*IFERROR(INDEX('3. Programs'!$O:$O,MATCH($D549,'3. Programs'!$A:$A,0)),0)*$I549,""),0)</f>
        <v/>
      </c>
      <c r="K549" s="15" t="str">
        <f>IFERROR(IF($C549="Program",ROUNDDOWN(SUMIF('3. Programs'!$A:$A,$D549,'3. Programs'!R:R),2)*IFERROR(INDEX('3. Programs'!$O:$O,MATCH($D549,'3. Programs'!$A:$A,0)),0)*$I549,""),0)</f>
        <v/>
      </c>
      <c r="L549" s="15" t="str">
        <f>IFERROR(IF($C549="Program",ROUNDDOWN(SUMIF('3. Programs'!$A:$A,$D549,'3. Programs'!S:S),2)*IFERROR(INDEX('3. Programs'!$O:$O,MATCH($D549,'3. Programs'!$A:$A,0)),0)*$I549,""),0)</f>
        <v/>
      </c>
      <c r="M549" s="17" t="str">
        <f t="shared" si="56"/>
        <v/>
      </c>
      <c r="N549" s="122"/>
      <c r="O549" s="123"/>
      <c r="P549" s="169"/>
      <c r="Q549" s="245"/>
      <c r="R549" s="124"/>
      <c r="S549" s="125"/>
      <c r="T549" s="125"/>
      <c r="U549" s="126"/>
      <c r="V549" s="19" t="str">
        <f t="shared" si="55"/>
        <v/>
      </c>
      <c r="W549" s="15" t="str">
        <f t="shared" si="51"/>
        <v/>
      </c>
      <c r="X549" s="16" t="str">
        <f t="shared" si="52"/>
        <v/>
      </c>
      <c r="Y549" s="16" t="str">
        <f t="shared" si="53"/>
        <v/>
      </c>
      <c r="Z549" s="16" t="str">
        <f t="shared" si="54"/>
        <v/>
      </c>
    </row>
    <row r="550" spans="1:26" x14ac:dyDescent="0.4">
      <c r="A550" s="140"/>
      <c r="B550" s="158" t="str">
        <f>IFERROR(VLOOKUP(A550,'1. Applicant Roster'!A:C,2,FALSE)&amp;", "&amp;LEFT(VLOOKUP(A550,'1. Applicant Roster'!A:C,3,FALSE),1)&amp;".","Enter valid WISEid")</f>
        <v>Enter valid WISEid</v>
      </c>
      <c r="C550" s="142"/>
      <c r="D550" s="143"/>
      <c r="E550" s="138" t="str">
        <f>IF(C550="Program",IFERROR(INDEX('3. Programs'!B:B,MATCH(D550,'3. Programs'!A:A,0)),"Enter valid program ID"),"")</f>
        <v/>
      </c>
      <c r="F550" s="289" t="str">
        <f>IF(C550="Program",IFERROR(INDEX('3. Programs'!L:L,MATCH(D550,'3. Programs'!A:A,0)),""),"")</f>
        <v/>
      </c>
      <c r="G550" s="97"/>
      <c r="H550" s="82"/>
      <c r="I550" s="291" t="str">
        <f>IFERROR(IF(C550="Program",(IF(OR(F550="Days",F550="Caseload"),1,G550)*H550)/(IF(OR(F550="Days",F550="Caseload"),1,INDEX('3. Programs'!N:N,MATCH(D550,'3. Programs'!A:A,0)))*INDEX('3. Programs'!O:O,MATCH(D550,'3. Programs'!A:A,0))),""),0)</f>
        <v/>
      </c>
      <c r="J550" s="20" t="str">
        <f>IFERROR(IF($C550="Program",ROUNDDOWN(SUMIF('3. Programs'!$A:$A,$D550,'3. Programs'!Q:Q),2)*IFERROR(INDEX('3. Programs'!$O:$O,MATCH($D550,'3. Programs'!$A:$A,0)),0)*$I550,""),0)</f>
        <v/>
      </c>
      <c r="K550" s="15" t="str">
        <f>IFERROR(IF($C550="Program",ROUNDDOWN(SUMIF('3. Programs'!$A:$A,$D550,'3. Programs'!R:R),2)*IFERROR(INDEX('3. Programs'!$O:$O,MATCH($D550,'3. Programs'!$A:$A,0)),0)*$I550,""),0)</f>
        <v/>
      </c>
      <c r="L550" s="15" t="str">
        <f>IFERROR(IF($C550="Program",ROUNDDOWN(SUMIF('3. Programs'!$A:$A,$D550,'3. Programs'!S:S),2)*IFERROR(INDEX('3. Programs'!$O:$O,MATCH($D550,'3. Programs'!$A:$A,0)),0)*$I550,""),0)</f>
        <v/>
      </c>
      <c r="M550" s="17" t="str">
        <f t="shared" si="56"/>
        <v/>
      </c>
      <c r="N550" s="122"/>
      <c r="O550" s="123"/>
      <c r="P550" s="169"/>
      <c r="Q550" s="245"/>
      <c r="R550" s="124"/>
      <c r="S550" s="125"/>
      <c r="T550" s="125"/>
      <c r="U550" s="126"/>
      <c r="V550" s="19" t="str">
        <f t="shared" si="55"/>
        <v/>
      </c>
      <c r="W550" s="15" t="str">
        <f t="shared" si="51"/>
        <v/>
      </c>
      <c r="X550" s="16" t="str">
        <f t="shared" si="52"/>
        <v/>
      </c>
      <c r="Y550" s="16" t="str">
        <f t="shared" si="53"/>
        <v/>
      </c>
      <c r="Z550" s="16" t="str">
        <f t="shared" si="54"/>
        <v/>
      </c>
    </row>
    <row r="551" spans="1:26" x14ac:dyDescent="0.4">
      <c r="A551" s="140"/>
      <c r="B551" s="158" t="str">
        <f>IFERROR(VLOOKUP(A551,'1. Applicant Roster'!A:C,2,FALSE)&amp;", "&amp;LEFT(VLOOKUP(A551,'1. Applicant Roster'!A:C,3,FALSE),1)&amp;".","Enter valid WISEid")</f>
        <v>Enter valid WISEid</v>
      </c>
      <c r="C551" s="142"/>
      <c r="D551" s="143"/>
      <c r="E551" s="138" t="str">
        <f>IF(C551="Program",IFERROR(INDEX('3. Programs'!B:B,MATCH(D551,'3. Programs'!A:A,0)),"Enter valid program ID"),"")</f>
        <v/>
      </c>
      <c r="F551" s="289" t="str">
        <f>IF(C551="Program",IFERROR(INDEX('3. Programs'!L:L,MATCH(D551,'3. Programs'!A:A,0)),""),"")</f>
        <v/>
      </c>
      <c r="G551" s="97"/>
      <c r="H551" s="82"/>
      <c r="I551" s="291" t="str">
        <f>IFERROR(IF(C551="Program",(IF(OR(F551="Days",F551="Caseload"),1,G551)*H551)/(IF(OR(F551="Days",F551="Caseload"),1,INDEX('3. Programs'!N:N,MATCH(D551,'3. Programs'!A:A,0)))*INDEX('3. Programs'!O:O,MATCH(D551,'3. Programs'!A:A,0))),""),0)</f>
        <v/>
      </c>
      <c r="J551" s="20" t="str">
        <f>IFERROR(IF($C551="Program",ROUNDDOWN(SUMIF('3. Programs'!$A:$A,$D551,'3. Programs'!Q:Q),2)*IFERROR(INDEX('3. Programs'!$O:$O,MATCH($D551,'3. Programs'!$A:$A,0)),0)*$I551,""),0)</f>
        <v/>
      </c>
      <c r="K551" s="15" t="str">
        <f>IFERROR(IF($C551="Program",ROUNDDOWN(SUMIF('3. Programs'!$A:$A,$D551,'3. Programs'!R:R),2)*IFERROR(INDEX('3. Programs'!$O:$O,MATCH($D551,'3. Programs'!$A:$A,0)),0)*$I551,""),0)</f>
        <v/>
      </c>
      <c r="L551" s="15" t="str">
        <f>IFERROR(IF($C551="Program",ROUNDDOWN(SUMIF('3. Programs'!$A:$A,$D551,'3. Programs'!S:S),2)*IFERROR(INDEX('3. Programs'!$O:$O,MATCH($D551,'3. Programs'!$A:$A,0)),0)*$I551,""),0)</f>
        <v/>
      </c>
      <c r="M551" s="17" t="str">
        <f t="shared" si="56"/>
        <v/>
      </c>
      <c r="N551" s="122"/>
      <c r="O551" s="123"/>
      <c r="P551" s="169"/>
      <c r="Q551" s="245"/>
      <c r="R551" s="124"/>
      <c r="S551" s="125"/>
      <c r="T551" s="125"/>
      <c r="U551" s="126"/>
      <c r="V551" s="19" t="str">
        <f t="shared" si="55"/>
        <v/>
      </c>
      <c r="W551" s="15" t="str">
        <f t="shared" si="51"/>
        <v/>
      </c>
      <c r="X551" s="16" t="str">
        <f t="shared" si="52"/>
        <v/>
      </c>
      <c r="Y551" s="16" t="str">
        <f t="shared" si="53"/>
        <v/>
      </c>
      <c r="Z551" s="16" t="str">
        <f t="shared" si="54"/>
        <v/>
      </c>
    </row>
    <row r="552" spans="1:26" x14ac:dyDescent="0.4">
      <c r="A552" s="140"/>
      <c r="B552" s="158" t="str">
        <f>IFERROR(VLOOKUP(A552,'1. Applicant Roster'!A:C,2,FALSE)&amp;", "&amp;LEFT(VLOOKUP(A552,'1. Applicant Roster'!A:C,3,FALSE),1)&amp;".","Enter valid WISEid")</f>
        <v>Enter valid WISEid</v>
      </c>
      <c r="C552" s="142"/>
      <c r="D552" s="143"/>
      <c r="E552" s="138" t="str">
        <f>IF(C552="Program",IFERROR(INDEX('3. Programs'!B:B,MATCH(D552,'3. Programs'!A:A,0)),"Enter valid program ID"),"")</f>
        <v/>
      </c>
      <c r="F552" s="289" t="str">
        <f>IF(C552="Program",IFERROR(INDEX('3. Programs'!L:L,MATCH(D552,'3. Programs'!A:A,0)),""),"")</f>
        <v/>
      </c>
      <c r="G552" s="97"/>
      <c r="H552" s="82"/>
      <c r="I552" s="291" t="str">
        <f>IFERROR(IF(C552="Program",(IF(OR(F552="Days",F552="Caseload"),1,G552)*H552)/(IF(OR(F552="Days",F552="Caseload"),1,INDEX('3. Programs'!N:N,MATCH(D552,'3. Programs'!A:A,0)))*INDEX('3. Programs'!O:O,MATCH(D552,'3. Programs'!A:A,0))),""),0)</f>
        <v/>
      </c>
      <c r="J552" s="20" t="str">
        <f>IFERROR(IF($C552="Program",ROUNDDOWN(SUMIF('3. Programs'!$A:$A,$D552,'3. Programs'!Q:Q),2)*IFERROR(INDEX('3. Programs'!$O:$O,MATCH($D552,'3. Programs'!$A:$A,0)),0)*$I552,""),0)</f>
        <v/>
      </c>
      <c r="K552" s="15" t="str">
        <f>IFERROR(IF($C552="Program",ROUNDDOWN(SUMIF('3. Programs'!$A:$A,$D552,'3. Programs'!R:R),2)*IFERROR(INDEX('3. Programs'!$O:$O,MATCH($D552,'3. Programs'!$A:$A,0)),0)*$I552,""),0)</f>
        <v/>
      </c>
      <c r="L552" s="15" t="str">
        <f>IFERROR(IF($C552="Program",ROUNDDOWN(SUMIF('3. Programs'!$A:$A,$D552,'3. Programs'!S:S),2)*IFERROR(INDEX('3. Programs'!$O:$O,MATCH($D552,'3. Programs'!$A:$A,0)),0)*$I552,""),0)</f>
        <v/>
      </c>
      <c r="M552" s="17" t="str">
        <f t="shared" si="56"/>
        <v/>
      </c>
      <c r="N552" s="122"/>
      <c r="O552" s="123"/>
      <c r="P552" s="169"/>
      <c r="Q552" s="245"/>
      <c r="R552" s="124"/>
      <c r="S552" s="125"/>
      <c r="T552" s="125"/>
      <c r="U552" s="126"/>
      <c r="V552" s="19" t="str">
        <f t="shared" si="55"/>
        <v/>
      </c>
      <c r="W552" s="15" t="str">
        <f t="shared" si="51"/>
        <v/>
      </c>
      <c r="X552" s="16" t="str">
        <f t="shared" si="52"/>
        <v/>
      </c>
      <c r="Y552" s="16" t="str">
        <f t="shared" si="53"/>
        <v/>
      </c>
      <c r="Z552" s="16" t="str">
        <f t="shared" si="54"/>
        <v/>
      </c>
    </row>
    <row r="553" spans="1:26" x14ac:dyDescent="0.4">
      <c r="A553" s="140"/>
      <c r="B553" s="158" t="str">
        <f>IFERROR(VLOOKUP(A553,'1. Applicant Roster'!A:C,2,FALSE)&amp;", "&amp;LEFT(VLOOKUP(A553,'1. Applicant Roster'!A:C,3,FALSE),1)&amp;".","Enter valid WISEid")</f>
        <v>Enter valid WISEid</v>
      </c>
      <c r="C553" s="142"/>
      <c r="D553" s="143"/>
      <c r="E553" s="138" t="str">
        <f>IF(C553="Program",IFERROR(INDEX('3. Programs'!B:B,MATCH(D553,'3. Programs'!A:A,0)),"Enter valid program ID"),"")</f>
        <v/>
      </c>
      <c r="F553" s="289" t="str">
        <f>IF(C553="Program",IFERROR(INDEX('3. Programs'!L:L,MATCH(D553,'3. Programs'!A:A,0)),""),"")</f>
        <v/>
      </c>
      <c r="G553" s="97"/>
      <c r="H553" s="82"/>
      <c r="I553" s="291" t="str">
        <f>IFERROR(IF(C553="Program",(IF(OR(F553="Days",F553="Caseload"),1,G553)*H553)/(IF(OR(F553="Days",F553="Caseload"),1,INDEX('3. Programs'!N:N,MATCH(D553,'3. Programs'!A:A,0)))*INDEX('3. Programs'!O:O,MATCH(D553,'3. Programs'!A:A,0))),""),0)</f>
        <v/>
      </c>
      <c r="J553" s="20" t="str">
        <f>IFERROR(IF($C553="Program",ROUNDDOWN(SUMIF('3. Programs'!$A:$A,$D553,'3. Programs'!Q:Q),2)*IFERROR(INDEX('3. Programs'!$O:$O,MATCH($D553,'3. Programs'!$A:$A,0)),0)*$I553,""),0)</f>
        <v/>
      </c>
      <c r="K553" s="15" t="str">
        <f>IFERROR(IF($C553="Program",ROUNDDOWN(SUMIF('3. Programs'!$A:$A,$D553,'3. Programs'!R:R),2)*IFERROR(INDEX('3. Programs'!$O:$O,MATCH($D553,'3. Programs'!$A:$A,0)),0)*$I553,""),0)</f>
        <v/>
      </c>
      <c r="L553" s="15" t="str">
        <f>IFERROR(IF($C553="Program",ROUNDDOWN(SUMIF('3. Programs'!$A:$A,$D553,'3. Programs'!S:S),2)*IFERROR(INDEX('3. Programs'!$O:$O,MATCH($D553,'3. Programs'!$A:$A,0)),0)*$I553,""),0)</f>
        <v/>
      </c>
      <c r="M553" s="17" t="str">
        <f t="shared" si="56"/>
        <v/>
      </c>
      <c r="N553" s="122"/>
      <c r="O553" s="123"/>
      <c r="P553" s="169"/>
      <c r="Q553" s="245"/>
      <c r="R553" s="124"/>
      <c r="S553" s="125"/>
      <c r="T553" s="125"/>
      <c r="U553" s="126"/>
      <c r="V553" s="19" t="str">
        <f t="shared" si="55"/>
        <v/>
      </c>
      <c r="W553" s="15" t="str">
        <f t="shared" si="51"/>
        <v/>
      </c>
      <c r="X553" s="16" t="str">
        <f t="shared" si="52"/>
        <v/>
      </c>
      <c r="Y553" s="16" t="str">
        <f t="shared" si="53"/>
        <v/>
      </c>
      <c r="Z553" s="16" t="str">
        <f t="shared" si="54"/>
        <v/>
      </c>
    </row>
    <row r="554" spans="1:26" x14ac:dyDescent="0.4">
      <c r="A554" s="140"/>
      <c r="B554" s="158" t="str">
        <f>IFERROR(VLOOKUP(A554,'1. Applicant Roster'!A:C,2,FALSE)&amp;", "&amp;LEFT(VLOOKUP(A554,'1. Applicant Roster'!A:C,3,FALSE),1)&amp;".","Enter valid WISEid")</f>
        <v>Enter valid WISEid</v>
      </c>
      <c r="C554" s="142"/>
      <c r="D554" s="143"/>
      <c r="E554" s="138" t="str">
        <f>IF(C554="Program",IFERROR(INDEX('3. Programs'!B:B,MATCH(D554,'3. Programs'!A:A,0)),"Enter valid program ID"),"")</f>
        <v/>
      </c>
      <c r="F554" s="289" t="str">
        <f>IF(C554="Program",IFERROR(INDEX('3. Programs'!L:L,MATCH(D554,'3. Programs'!A:A,0)),""),"")</f>
        <v/>
      </c>
      <c r="G554" s="97"/>
      <c r="H554" s="82"/>
      <c r="I554" s="291" t="str">
        <f>IFERROR(IF(C554="Program",(IF(OR(F554="Days",F554="Caseload"),1,G554)*H554)/(IF(OR(F554="Days",F554="Caseload"),1,INDEX('3. Programs'!N:N,MATCH(D554,'3. Programs'!A:A,0)))*INDEX('3. Programs'!O:O,MATCH(D554,'3. Programs'!A:A,0))),""),0)</f>
        <v/>
      </c>
      <c r="J554" s="20" t="str">
        <f>IFERROR(IF($C554="Program",ROUNDDOWN(SUMIF('3. Programs'!$A:$A,$D554,'3. Programs'!Q:Q),2)*IFERROR(INDEX('3. Programs'!$O:$O,MATCH($D554,'3. Programs'!$A:$A,0)),0)*$I554,""),0)</f>
        <v/>
      </c>
      <c r="K554" s="15" t="str">
        <f>IFERROR(IF($C554="Program",ROUNDDOWN(SUMIF('3. Programs'!$A:$A,$D554,'3. Programs'!R:R),2)*IFERROR(INDEX('3. Programs'!$O:$O,MATCH($D554,'3. Programs'!$A:$A,0)),0)*$I554,""),0)</f>
        <v/>
      </c>
      <c r="L554" s="15" t="str">
        <f>IFERROR(IF($C554="Program",ROUNDDOWN(SUMIF('3. Programs'!$A:$A,$D554,'3. Programs'!S:S),2)*IFERROR(INDEX('3. Programs'!$O:$O,MATCH($D554,'3. Programs'!$A:$A,0)),0)*$I554,""),0)</f>
        <v/>
      </c>
      <c r="M554" s="17" t="str">
        <f t="shared" si="56"/>
        <v/>
      </c>
      <c r="N554" s="122"/>
      <c r="O554" s="123"/>
      <c r="P554" s="169"/>
      <c r="Q554" s="245"/>
      <c r="R554" s="124"/>
      <c r="S554" s="125"/>
      <c r="T554" s="125"/>
      <c r="U554" s="126"/>
      <c r="V554" s="19" t="str">
        <f t="shared" si="55"/>
        <v/>
      </c>
      <c r="W554" s="15" t="str">
        <f t="shared" si="51"/>
        <v/>
      </c>
      <c r="X554" s="16" t="str">
        <f t="shared" si="52"/>
        <v/>
      </c>
      <c r="Y554" s="16" t="str">
        <f t="shared" si="53"/>
        <v/>
      </c>
      <c r="Z554" s="16" t="str">
        <f t="shared" si="54"/>
        <v/>
      </c>
    </row>
    <row r="555" spans="1:26" x14ac:dyDescent="0.4">
      <c r="A555" s="140"/>
      <c r="B555" s="158" t="str">
        <f>IFERROR(VLOOKUP(A555,'1. Applicant Roster'!A:C,2,FALSE)&amp;", "&amp;LEFT(VLOOKUP(A555,'1. Applicant Roster'!A:C,3,FALSE),1)&amp;".","Enter valid WISEid")</f>
        <v>Enter valid WISEid</v>
      </c>
      <c r="C555" s="142"/>
      <c r="D555" s="143"/>
      <c r="E555" s="138" t="str">
        <f>IF(C555="Program",IFERROR(INDEX('3. Programs'!B:B,MATCH(D555,'3. Programs'!A:A,0)),"Enter valid program ID"),"")</f>
        <v/>
      </c>
      <c r="F555" s="289" t="str">
        <f>IF(C555="Program",IFERROR(INDEX('3. Programs'!L:L,MATCH(D555,'3. Programs'!A:A,0)),""),"")</f>
        <v/>
      </c>
      <c r="G555" s="97"/>
      <c r="H555" s="82"/>
      <c r="I555" s="291" t="str">
        <f>IFERROR(IF(C555="Program",(IF(OR(F555="Days",F555="Caseload"),1,G555)*H555)/(IF(OR(F555="Days",F555="Caseload"),1,INDEX('3. Programs'!N:N,MATCH(D555,'3. Programs'!A:A,0)))*INDEX('3. Programs'!O:O,MATCH(D555,'3. Programs'!A:A,0))),""),0)</f>
        <v/>
      </c>
      <c r="J555" s="20" t="str">
        <f>IFERROR(IF($C555="Program",ROUNDDOWN(SUMIF('3. Programs'!$A:$A,$D555,'3. Programs'!Q:Q),2)*IFERROR(INDEX('3. Programs'!$O:$O,MATCH($D555,'3. Programs'!$A:$A,0)),0)*$I555,""),0)</f>
        <v/>
      </c>
      <c r="K555" s="15" t="str">
        <f>IFERROR(IF($C555="Program",ROUNDDOWN(SUMIF('3. Programs'!$A:$A,$D555,'3. Programs'!R:R),2)*IFERROR(INDEX('3. Programs'!$O:$O,MATCH($D555,'3. Programs'!$A:$A,0)),0)*$I555,""),0)</f>
        <v/>
      </c>
      <c r="L555" s="15" t="str">
        <f>IFERROR(IF($C555="Program",ROUNDDOWN(SUMIF('3. Programs'!$A:$A,$D555,'3. Programs'!S:S),2)*IFERROR(INDEX('3. Programs'!$O:$O,MATCH($D555,'3. Programs'!$A:$A,0)),0)*$I555,""),0)</f>
        <v/>
      </c>
      <c r="M555" s="17" t="str">
        <f t="shared" si="56"/>
        <v/>
      </c>
      <c r="N555" s="122"/>
      <c r="O555" s="123"/>
      <c r="P555" s="169"/>
      <c r="Q555" s="245"/>
      <c r="R555" s="124"/>
      <c r="S555" s="125"/>
      <c r="T555" s="125"/>
      <c r="U555" s="126"/>
      <c r="V555" s="19" t="str">
        <f t="shared" si="55"/>
        <v/>
      </c>
      <c r="W555" s="15" t="str">
        <f t="shared" si="51"/>
        <v/>
      </c>
      <c r="X555" s="16" t="str">
        <f t="shared" si="52"/>
        <v/>
      </c>
      <c r="Y555" s="16" t="str">
        <f t="shared" si="53"/>
        <v/>
      </c>
      <c r="Z555" s="16" t="str">
        <f t="shared" si="54"/>
        <v/>
      </c>
    </row>
    <row r="556" spans="1:26" x14ac:dyDescent="0.4">
      <c r="A556" s="140"/>
      <c r="B556" s="158" t="str">
        <f>IFERROR(VLOOKUP(A556,'1. Applicant Roster'!A:C,2,FALSE)&amp;", "&amp;LEFT(VLOOKUP(A556,'1. Applicant Roster'!A:C,3,FALSE),1)&amp;".","Enter valid WISEid")</f>
        <v>Enter valid WISEid</v>
      </c>
      <c r="C556" s="142"/>
      <c r="D556" s="143"/>
      <c r="E556" s="138" t="str">
        <f>IF(C556="Program",IFERROR(INDEX('3. Programs'!B:B,MATCH(D556,'3. Programs'!A:A,0)),"Enter valid program ID"),"")</f>
        <v/>
      </c>
      <c r="F556" s="289" t="str">
        <f>IF(C556="Program",IFERROR(INDEX('3. Programs'!L:L,MATCH(D556,'3. Programs'!A:A,0)),""),"")</f>
        <v/>
      </c>
      <c r="G556" s="97"/>
      <c r="H556" s="82"/>
      <c r="I556" s="291" t="str">
        <f>IFERROR(IF(C556="Program",(IF(OR(F556="Days",F556="Caseload"),1,G556)*H556)/(IF(OR(F556="Days",F556="Caseload"),1,INDEX('3. Programs'!N:N,MATCH(D556,'3. Programs'!A:A,0)))*INDEX('3. Programs'!O:O,MATCH(D556,'3. Programs'!A:A,0))),""),0)</f>
        <v/>
      </c>
      <c r="J556" s="20" t="str">
        <f>IFERROR(IF($C556="Program",ROUNDDOWN(SUMIF('3. Programs'!$A:$A,$D556,'3. Programs'!Q:Q),2)*IFERROR(INDEX('3. Programs'!$O:$O,MATCH($D556,'3. Programs'!$A:$A,0)),0)*$I556,""),0)</f>
        <v/>
      </c>
      <c r="K556" s="15" t="str">
        <f>IFERROR(IF($C556="Program",ROUNDDOWN(SUMIF('3. Programs'!$A:$A,$D556,'3. Programs'!R:R),2)*IFERROR(INDEX('3. Programs'!$O:$O,MATCH($D556,'3. Programs'!$A:$A,0)),0)*$I556,""),0)</f>
        <v/>
      </c>
      <c r="L556" s="15" t="str">
        <f>IFERROR(IF($C556="Program",ROUNDDOWN(SUMIF('3. Programs'!$A:$A,$D556,'3. Programs'!S:S),2)*IFERROR(INDEX('3. Programs'!$O:$O,MATCH($D556,'3. Programs'!$A:$A,0)),0)*$I556,""),0)</f>
        <v/>
      </c>
      <c r="M556" s="17" t="str">
        <f t="shared" si="56"/>
        <v/>
      </c>
      <c r="N556" s="122"/>
      <c r="O556" s="123"/>
      <c r="P556" s="169"/>
      <c r="Q556" s="245"/>
      <c r="R556" s="124"/>
      <c r="S556" s="125"/>
      <c r="T556" s="125"/>
      <c r="U556" s="126"/>
      <c r="V556" s="19" t="str">
        <f t="shared" si="55"/>
        <v/>
      </c>
      <c r="W556" s="15" t="str">
        <f t="shared" si="51"/>
        <v/>
      </c>
      <c r="X556" s="16" t="str">
        <f t="shared" si="52"/>
        <v/>
      </c>
      <c r="Y556" s="16" t="str">
        <f t="shared" si="53"/>
        <v/>
      </c>
      <c r="Z556" s="16" t="str">
        <f t="shared" si="54"/>
        <v/>
      </c>
    </row>
    <row r="557" spans="1:26" x14ac:dyDescent="0.4">
      <c r="A557" s="140"/>
      <c r="B557" s="158" t="str">
        <f>IFERROR(VLOOKUP(A557,'1. Applicant Roster'!A:C,2,FALSE)&amp;", "&amp;LEFT(VLOOKUP(A557,'1. Applicant Roster'!A:C,3,FALSE),1)&amp;".","Enter valid WISEid")</f>
        <v>Enter valid WISEid</v>
      </c>
      <c r="C557" s="142"/>
      <c r="D557" s="143"/>
      <c r="E557" s="138" t="str">
        <f>IF(C557="Program",IFERROR(INDEX('3. Programs'!B:B,MATCH(D557,'3. Programs'!A:A,0)),"Enter valid program ID"),"")</f>
        <v/>
      </c>
      <c r="F557" s="289" t="str">
        <f>IF(C557="Program",IFERROR(INDEX('3. Programs'!L:L,MATCH(D557,'3. Programs'!A:A,0)),""),"")</f>
        <v/>
      </c>
      <c r="G557" s="97"/>
      <c r="H557" s="82"/>
      <c r="I557" s="291" t="str">
        <f>IFERROR(IF(C557="Program",(IF(OR(F557="Days",F557="Caseload"),1,G557)*H557)/(IF(OR(F557="Days",F557="Caseload"),1,INDEX('3. Programs'!N:N,MATCH(D557,'3. Programs'!A:A,0)))*INDEX('3. Programs'!O:O,MATCH(D557,'3. Programs'!A:A,0))),""),0)</f>
        <v/>
      </c>
      <c r="J557" s="20" t="str">
        <f>IFERROR(IF($C557="Program",ROUNDDOWN(SUMIF('3. Programs'!$A:$A,$D557,'3. Programs'!Q:Q),2)*IFERROR(INDEX('3. Programs'!$O:$O,MATCH($D557,'3. Programs'!$A:$A,0)),0)*$I557,""),0)</f>
        <v/>
      </c>
      <c r="K557" s="15" t="str">
        <f>IFERROR(IF($C557="Program",ROUNDDOWN(SUMIF('3. Programs'!$A:$A,$D557,'3. Programs'!R:R),2)*IFERROR(INDEX('3. Programs'!$O:$O,MATCH($D557,'3. Programs'!$A:$A,0)),0)*$I557,""),0)</f>
        <v/>
      </c>
      <c r="L557" s="15" t="str">
        <f>IFERROR(IF($C557="Program",ROUNDDOWN(SUMIF('3. Programs'!$A:$A,$D557,'3. Programs'!S:S),2)*IFERROR(INDEX('3. Programs'!$O:$O,MATCH($D557,'3. Programs'!$A:$A,0)),0)*$I557,""),0)</f>
        <v/>
      </c>
      <c r="M557" s="17" t="str">
        <f t="shared" si="56"/>
        <v/>
      </c>
      <c r="N557" s="122"/>
      <c r="O557" s="123"/>
      <c r="P557" s="169"/>
      <c r="Q557" s="245"/>
      <c r="R557" s="124"/>
      <c r="S557" s="125"/>
      <c r="T557" s="125"/>
      <c r="U557" s="126"/>
      <c r="V557" s="19" t="str">
        <f t="shared" si="55"/>
        <v/>
      </c>
      <c r="W557" s="15" t="str">
        <f t="shared" si="51"/>
        <v/>
      </c>
      <c r="X557" s="16" t="str">
        <f t="shared" si="52"/>
        <v/>
      </c>
      <c r="Y557" s="16" t="str">
        <f t="shared" si="53"/>
        <v/>
      </c>
      <c r="Z557" s="16" t="str">
        <f t="shared" si="54"/>
        <v/>
      </c>
    </row>
    <row r="558" spans="1:26" x14ac:dyDescent="0.4">
      <c r="A558" s="140"/>
      <c r="B558" s="158" t="str">
        <f>IFERROR(VLOOKUP(A558,'1. Applicant Roster'!A:C,2,FALSE)&amp;", "&amp;LEFT(VLOOKUP(A558,'1. Applicant Roster'!A:C,3,FALSE),1)&amp;".","Enter valid WISEid")</f>
        <v>Enter valid WISEid</v>
      </c>
      <c r="C558" s="142"/>
      <c r="D558" s="143"/>
      <c r="E558" s="138" t="str">
        <f>IF(C558="Program",IFERROR(INDEX('3. Programs'!B:B,MATCH(D558,'3. Programs'!A:A,0)),"Enter valid program ID"),"")</f>
        <v/>
      </c>
      <c r="F558" s="289" t="str">
        <f>IF(C558="Program",IFERROR(INDEX('3. Programs'!L:L,MATCH(D558,'3. Programs'!A:A,0)),""),"")</f>
        <v/>
      </c>
      <c r="G558" s="97"/>
      <c r="H558" s="82"/>
      <c r="I558" s="291" t="str">
        <f>IFERROR(IF(C558="Program",(IF(OR(F558="Days",F558="Caseload"),1,G558)*H558)/(IF(OR(F558="Days",F558="Caseload"),1,INDEX('3. Programs'!N:N,MATCH(D558,'3. Programs'!A:A,0)))*INDEX('3. Programs'!O:O,MATCH(D558,'3. Programs'!A:A,0))),""),0)</f>
        <v/>
      </c>
      <c r="J558" s="20" t="str">
        <f>IFERROR(IF($C558="Program",ROUNDDOWN(SUMIF('3. Programs'!$A:$A,$D558,'3. Programs'!Q:Q),2)*IFERROR(INDEX('3. Programs'!$O:$O,MATCH($D558,'3. Programs'!$A:$A,0)),0)*$I558,""),0)</f>
        <v/>
      </c>
      <c r="K558" s="15" t="str">
        <f>IFERROR(IF($C558="Program",ROUNDDOWN(SUMIF('3. Programs'!$A:$A,$D558,'3. Programs'!R:R),2)*IFERROR(INDEX('3. Programs'!$O:$O,MATCH($D558,'3. Programs'!$A:$A,0)),0)*$I558,""),0)</f>
        <v/>
      </c>
      <c r="L558" s="15" t="str">
        <f>IFERROR(IF($C558="Program",ROUNDDOWN(SUMIF('3. Programs'!$A:$A,$D558,'3. Programs'!S:S),2)*IFERROR(INDEX('3. Programs'!$O:$O,MATCH($D558,'3. Programs'!$A:$A,0)),0)*$I558,""),0)</f>
        <v/>
      </c>
      <c r="M558" s="17" t="str">
        <f t="shared" si="56"/>
        <v/>
      </c>
      <c r="N558" s="122"/>
      <c r="O558" s="123"/>
      <c r="P558" s="169"/>
      <c r="Q558" s="245"/>
      <c r="R558" s="124"/>
      <c r="S558" s="125"/>
      <c r="T558" s="125"/>
      <c r="U558" s="126"/>
      <c r="V558" s="19" t="str">
        <f t="shared" si="55"/>
        <v/>
      </c>
      <c r="W558" s="15" t="str">
        <f t="shared" si="51"/>
        <v/>
      </c>
      <c r="X558" s="16" t="str">
        <f t="shared" si="52"/>
        <v/>
      </c>
      <c r="Y558" s="16" t="str">
        <f t="shared" si="53"/>
        <v/>
      </c>
      <c r="Z558" s="16" t="str">
        <f t="shared" si="54"/>
        <v/>
      </c>
    </row>
    <row r="559" spans="1:26" x14ac:dyDescent="0.4">
      <c r="A559" s="140"/>
      <c r="B559" s="158" t="str">
        <f>IFERROR(VLOOKUP(A559,'1. Applicant Roster'!A:C,2,FALSE)&amp;", "&amp;LEFT(VLOOKUP(A559,'1. Applicant Roster'!A:C,3,FALSE),1)&amp;".","Enter valid WISEid")</f>
        <v>Enter valid WISEid</v>
      </c>
      <c r="C559" s="142"/>
      <c r="D559" s="143"/>
      <c r="E559" s="138" t="str">
        <f>IF(C559="Program",IFERROR(INDEX('3. Programs'!B:B,MATCH(D559,'3. Programs'!A:A,0)),"Enter valid program ID"),"")</f>
        <v/>
      </c>
      <c r="F559" s="289" t="str">
        <f>IF(C559="Program",IFERROR(INDEX('3. Programs'!L:L,MATCH(D559,'3. Programs'!A:A,0)),""),"")</f>
        <v/>
      </c>
      <c r="G559" s="97"/>
      <c r="H559" s="82"/>
      <c r="I559" s="291" t="str">
        <f>IFERROR(IF(C559="Program",(IF(OR(F559="Days",F559="Caseload"),1,G559)*H559)/(IF(OR(F559="Days",F559="Caseload"),1,INDEX('3. Programs'!N:N,MATCH(D559,'3. Programs'!A:A,0)))*INDEX('3. Programs'!O:O,MATCH(D559,'3. Programs'!A:A,0))),""),0)</f>
        <v/>
      </c>
      <c r="J559" s="20" t="str">
        <f>IFERROR(IF($C559="Program",ROUNDDOWN(SUMIF('3. Programs'!$A:$A,$D559,'3. Programs'!Q:Q),2)*IFERROR(INDEX('3. Programs'!$O:$O,MATCH($D559,'3. Programs'!$A:$A,0)),0)*$I559,""),0)</f>
        <v/>
      </c>
      <c r="K559" s="15" t="str">
        <f>IFERROR(IF($C559="Program",ROUNDDOWN(SUMIF('3. Programs'!$A:$A,$D559,'3. Programs'!R:R),2)*IFERROR(INDEX('3. Programs'!$O:$O,MATCH($D559,'3. Programs'!$A:$A,0)),0)*$I559,""),0)</f>
        <v/>
      </c>
      <c r="L559" s="15" t="str">
        <f>IFERROR(IF($C559="Program",ROUNDDOWN(SUMIF('3. Programs'!$A:$A,$D559,'3. Programs'!S:S),2)*IFERROR(INDEX('3. Programs'!$O:$O,MATCH($D559,'3. Programs'!$A:$A,0)),0)*$I559,""),0)</f>
        <v/>
      </c>
      <c r="M559" s="17" t="str">
        <f t="shared" si="56"/>
        <v/>
      </c>
      <c r="N559" s="122"/>
      <c r="O559" s="123"/>
      <c r="P559" s="169"/>
      <c r="Q559" s="245"/>
      <c r="R559" s="124"/>
      <c r="S559" s="125"/>
      <c r="T559" s="125"/>
      <c r="U559" s="126"/>
      <c r="V559" s="19" t="str">
        <f t="shared" si="55"/>
        <v/>
      </c>
      <c r="W559" s="15" t="str">
        <f t="shared" si="51"/>
        <v/>
      </c>
      <c r="X559" s="16" t="str">
        <f t="shared" si="52"/>
        <v/>
      </c>
      <c r="Y559" s="16" t="str">
        <f t="shared" si="53"/>
        <v/>
      </c>
      <c r="Z559" s="16" t="str">
        <f t="shared" si="54"/>
        <v/>
      </c>
    </row>
    <row r="560" spans="1:26" x14ac:dyDescent="0.4">
      <c r="A560" s="140"/>
      <c r="B560" s="158" t="str">
        <f>IFERROR(VLOOKUP(A560,'1. Applicant Roster'!A:C,2,FALSE)&amp;", "&amp;LEFT(VLOOKUP(A560,'1. Applicant Roster'!A:C,3,FALSE),1)&amp;".","Enter valid WISEid")</f>
        <v>Enter valid WISEid</v>
      </c>
      <c r="C560" s="142"/>
      <c r="D560" s="143"/>
      <c r="E560" s="138" t="str">
        <f>IF(C560="Program",IFERROR(INDEX('3. Programs'!B:B,MATCH(D560,'3. Programs'!A:A,0)),"Enter valid program ID"),"")</f>
        <v/>
      </c>
      <c r="F560" s="289" t="str">
        <f>IF(C560="Program",IFERROR(INDEX('3. Programs'!L:L,MATCH(D560,'3. Programs'!A:A,0)),""),"")</f>
        <v/>
      </c>
      <c r="G560" s="97"/>
      <c r="H560" s="82"/>
      <c r="I560" s="291" t="str">
        <f>IFERROR(IF(C560="Program",(IF(OR(F560="Days",F560="Caseload"),1,G560)*H560)/(IF(OR(F560="Days",F560="Caseload"),1,INDEX('3. Programs'!N:N,MATCH(D560,'3. Programs'!A:A,0)))*INDEX('3. Programs'!O:O,MATCH(D560,'3. Programs'!A:A,0))),""),0)</f>
        <v/>
      </c>
      <c r="J560" s="20" t="str">
        <f>IFERROR(IF($C560="Program",ROUNDDOWN(SUMIF('3. Programs'!$A:$A,$D560,'3. Programs'!Q:Q),2)*IFERROR(INDEX('3. Programs'!$O:$O,MATCH($D560,'3. Programs'!$A:$A,0)),0)*$I560,""),0)</f>
        <v/>
      </c>
      <c r="K560" s="15" t="str">
        <f>IFERROR(IF($C560="Program",ROUNDDOWN(SUMIF('3. Programs'!$A:$A,$D560,'3. Programs'!R:R),2)*IFERROR(INDEX('3. Programs'!$O:$O,MATCH($D560,'3. Programs'!$A:$A,0)),0)*$I560,""),0)</f>
        <v/>
      </c>
      <c r="L560" s="15" t="str">
        <f>IFERROR(IF($C560="Program",ROUNDDOWN(SUMIF('3. Programs'!$A:$A,$D560,'3. Programs'!S:S),2)*IFERROR(INDEX('3. Programs'!$O:$O,MATCH($D560,'3. Programs'!$A:$A,0)),0)*$I560,""),0)</f>
        <v/>
      </c>
      <c r="M560" s="17" t="str">
        <f t="shared" si="56"/>
        <v/>
      </c>
      <c r="N560" s="122"/>
      <c r="O560" s="123"/>
      <c r="P560" s="169"/>
      <c r="Q560" s="245"/>
      <c r="R560" s="124"/>
      <c r="S560" s="125"/>
      <c r="T560" s="125"/>
      <c r="U560" s="126"/>
      <c r="V560" s="19" t="str">
        <f t="shared" si="55"/>
        <v/>
      </c>
      <c r="W560" s="15" t="str">
        <f t="shared" si="51"/>
        <v/>
      </c>
      <c r="X560" s="16" t="str">
        <f t="shared" si="52"/>
        <v/>
      </c>
      <c r="Y560" s="16" t="str">
        <f t="shared" si="53"/>
        <v/>
      </c>
      <c r="Z560" s="16" t="str">
        <f t="shared" si="54"/>
        <v/>
      </c>
    </row>
    <row r="561" spans="1:26" x14ac:dyDescent="0.4">
      <c r="A561" s="140"/>
      <c r="B561" s="158" t="str">
        <f>IFERROR(VLOOKUP(A561,'1. Applicant Roster'!A:C,2,FALSE)&amp;", "&amp;LEFT(VLOOKUP(A561,'1. Applicant Roster'!A:C,3,FALSE),1)&amp;".","Enter valid WISEid")</f>
        <v>Enter valid WISEid</v>
      </c>
      <c r="C561" s="142"/>
      <c r="D561" s="143"/>
      <c r="E561" s="138" t="str">
        <f>IF(C561="Program",IFERROR(INDEX('3. Programs'!B:B,MATCH(D561,'3. Programs'!A:A,0)),"Enter valid program ID"),"")</f>
        <v/>
      </c>
      <c r="F561" s="289" t="str">
        <f>IF(C561="Program",IFERROR(INDEX('3. Programs'!L:L,MATCH(D561,'3. Programs'!A:A,0)),""),"")</f>
        <v/>
      </c>
      <c r="G561" s="97"/>
      <c r="H561" s="82"/>
      <c r="I561" s="291" t="str">
        <f>IFERROR(IF(C561="Program",(IF(OR(F561="Days",F561="Caseload"),1,G561)*H561)/(IF(OR(F561="Days",F561="Caseload"),1,INDEX('3. Programs'!N:N,MATCH(D561,'3. Programs'!A:A,0)))*INDEX('3. Programs'!O:O,MATCH(D561,'3. Programs'!A:A,0))),""),0)</f>
        <v/>
      </c>
      <c r="J561" s="20" t="str">
        <f>IFERROR(IF($C561="Program",ROUNDDOWN(SUMIF('3. Programs'!$A:$A,$D561,'3. Programs'!Q:Q),2)*IFERROR(INDEX('3. Programs'!$O:$O,MATCH($D561,'3. Programs'!$A:$A,0)),0)*$I561,""),0)</f>
        <v/>
      </c>
      <c r="K561" s="15" t="str">
        <f>IFERROR(IF($C561="Program",ROUNDDOWN(SUMIF('3. Programs'!$A:$A,$D561,'3. Programs'!R:R),2)*IFERROR(INDEX('3. Programs'!$O:$O,MATCH($D561,'3. Programs'!$A:$A,0)),0)*$I561,""),0)</f>
        <v/>
      </c>
      <c r="L561" s="15" t="str">
        <f>IFERROR(IF($C561="Program",ROUNDDOWN(SUMIF('3. Programs'!$A:$A,$D561,'3. Programs'!S:S),2)*IFERROR(INDEX('3. Programs'!$O:$O,MATCH($D561,'3. Programs'!$A:$A,0)),0)*$I561,""),0)</f>
        <v/>
      </c>
      <c r="M561" s="17" t="str">
        <f t="shared" si="56"/>
        <v/>
      </c>
      <c r="N561" s="122"/>
      <c r="O561" s="123"/>
      <c r="P561" s="169"/>
      <c r="Q561" s="245"/>
      <c r="R561" s="124"/>
      <c r="S561" s="125"/>
      <c r="T561" s="125"/>
      <c r="U561" s="126"/>
      <c r="V561" s="19" t="str">
        <f t="shared" si="55"/>
        <v/>
      </c>
      <c r="W561" s="15" t="str">
        <f t="shared" si="51"/>
        <v/>
      </c>
      <c r="X561" s="16" t="str">
        <f t="shared" si="52"/>
        <v/>
      </c>
      <c r="Y561" s="16" t="str">
        <f t="shared" si="53"/>
        <v/>
      </c>
      <c r="Z561" s="16" t="str">
        <f t="shared" si="54"/>
        <v/>
      </c>
    </row>
    <row r="562" spans="1:26" x14ac:dyDescent="0.4">
      <c r="A562" s="140"/>
      <c r="B562" s="158" t="str">
        <f>IFERROR(VLOOKUP(A562,'1. Applicant Roster'!A:C,2,FALSE)&amp;", "&amp;LEFT(VLOOKUP(A562,'1. Applicant Roster'!A:C,3,FALSE),1)&amp;".","Enter valid WISEid")</f>
        <v>Enter valid WISEid</v>
      </c>
      <c r="C562" s="142"/>
      <c r="D562" s="143"/>
      <c r="E562" s="138" t="str">
        <f>IF(C562="Program",IFERROR(INDEX('3. Programs'!B:B,MATCH(D562,'3. Programs'!A:A,0)),"Enter valid program ID"),"")</f>
        <v/>
      </c>
      <c r="F562" s="289" t="str">
        <f>IF(C562="Program",IFERROR(INDEX('3. Programs'!L:L,MATCH(D562,'3. Programs'!A:A,0)),""),"")</f>
        <v/>
      </c>
      <c r="G562" s="97"/>
      <c r="H562" s="82"/>
      <c r="I562" s="291" t="str">
        <f>IFERROR(IF(C562="Program",(IF(OR(F562="Days",F562="Caseload"),1,G562)*H562)/(IF(OR(F562="Days",F562="Caseload"),1,INDEX('3. Programs'!N:N,MATCH(D562,'3. Programs'!A:A,0)))*INDEX('3. Programs'!O:O,MATCH(D562,'3. Programs'!A:A,0))),""),0)</f>
        <v/>
      </c>
      <c r="J562" s="20" t="str">
        <f>IFERROR(IF($C562="Program",ROUNDDOWN(SUMIF('3. Programs'!$A:$A,$D562,'3. Programs'!Q:Q),2)*IFERROR(INDEX('3. Programs'!$O:$O,MATCH($D562,'3. Programs'!$A:$A,0)),0)*$I562,""),0)</f>
        <v/>
      </c>
      <c r="K562" s="15" t="str">
        <f>IFERROR(IF($C562="Program",ROUNDDOWN(SUMIF('3. Programs'!$A:$A,$D562,'3. Programs'!R:R),2)*IFERROR(INDEX('3. Programs'!$O:$O,MATCH($D562,'3. Programs'!$A:$A,0)),0)*$I562,""),0)</f>
        <v/>
      </c>
      <c r="L562" s="15" t="str">
        <f>IFERROR(IF($C562="Program",ROUNDDOWN(SUMIF('3. Programs'!$A:$A,$D562,'3. Programs'!S:S),2)*IFERROR(INDEX('3. Programs'!$O:$O,MATCH($D562,'3. Programs'!$A:$A,0)),0)*$I562,""),0)</f>
        <v/>
      </c>
      <c r="M562" s="17" t="str">
        <f t="shared" si="56"/>
        <v/>
      </c>
      <c r="N562" s="122"/>
      <c r="O562" s="123"/>
      <c r="P562" s="169"/>
      <c r="Q562" s="245"/>
      <c r="R562" s="124"/>
      <c r="S562" s="125"/>
      <c r="T562" s="125"/>
      <c r="U562" s="126"/>
      <c r="V562" s="19" t="str">
        <f t="shared" si="55"/>
        <v/>
      </c>
      <c r="W562" s="15" t="str">
        <f t="shared" si="51"/>
        <v/>
      </c>
      <c r="X562" s="16" t="str">
        <f t="shared" si="52"/>
        <v/>
      </c>
      <c r="Y562" s="16" t="str">
        <f t="shared" si="53"/>
        <v/>
      </c>
      <c r="Z562" s="16" t="str">
        <f t="shared" si="54"/>
        <v/>
      </c>
    </row>
    <row r="563" spans="1:26" x14ac:dyDescent="0.4">
      <c r="A563" s="140"/>
      <c r="B563" s="158" t="str">
        <f>IFERROR(VLOOKUP(A563,'1. Applicant Roster'!A:C,2,FALSE)&amp;", "&amp;LEFT(VLOOKUP(A563,'1. Applicant Roster'!A:C,3,FALSE),1)&amp;".","Enter valid WISEid")</f>
        <v>Enter valid WISEid</v>
      </c>
      <c r="C563" s="142"/>
      <c r="D563" s="143"/>
      <c r="E563" s="138" t="str">
        <f>IF(C563="Program",IFERROR(INDEX('3. Programs'!B:B,MATCH(D563,'3. Programs'!A:A,0)),"Enter valid program ID"),"")</f>
        <v/>
      </c>
      <c r="F563" s="289" t="str">
        <f>IF(C563="Program",IFERROR(INDEX('3. Programs'!L:L,MATCH(D563,'3. Programs'!A:A,0)),""),"")</f>
        <v/>
      </c>
      <c r="G563" s="97"/>
      <c r="H563" s="82"/>
      <c r="I563" s="291" t="str">
        <f>IFERROR(IF(C563="Program",(IF(OR(F563="Days",F563="Caseload"),1,G563)*H563)/(IF(OR(F563="Days",F563="Caseload"),1,INDEX('3. Programs'!N:N,MATCH(D563,'3. Programs'!A:A,0)))*INDEX('3. Programs'!O:O,MATCH(D563,'3. Programs'!A:A,0))),""),0)</f>
        <v/>
      </c>
      <c r="J563" s="20" t="str">
        <f>IFERROR(IF($C563="Program",ROUNDDOWN(SUMIF('3. Programs'!$A:$A,$D563,'3. Programs'!Q:Q),2)*IFERROR(INDEX('3. Programs'!$O:$O,MATCH($D563,'3. Programs'!$A:$A,0)),0)*$I563,""),0)</f>
        <v/>
      </c>
      <c r="K563" s="15" t="str">
        <f>IFERROR(IF($C563="Program",ROUNDDOWN(SUMIF('3. Programs'!$A:$A,$D563,'3. Programs'!R:R),2)*IFERROR(INDEX('3. Programs'!$O:$O,MATCH($D563,'3. Programs'!$A:$A,0)),0)*$I563,""),0)</f>
        <v/>
      </c>
      <c r="L563" s="15" t="str">
        <f>IFERROR(IF($C563="Program",ROUNDDOWN(SUMIF('3. Programs'!$A:$A,$D563,'3. Programs'!S:S),2)*IFERROR(INDEX('3. Programs'!$O:$O,MATCH($D563,'3. Programs'!$A:$A,0)),0)*$I563,""),0)</f>
        <v/>
      </c>
      <c r="M563" s="17" t="str">
        <f t="shared" si="56"/>
        <v/>
      </c>
      <c r="N563" s="122"/>
      <c r="O563" s="123"/>
      <c r="P563" s="169"/>
      <c r="Q563" s="245"/>
      <c r="R563" s="124"/>
      <c r="S563" s="125"/>
      <c r="T563" s="125"/>
      <c r="U563" s="126"/>
      <c r="V563" s="19" t="str">
        <f t="shared" si="55"/>
        <v/>
      </c>
      <c r="W563" s="15" t="str">
        <f t="shared" si="51"/>
        <v/>
      </c>
      <c r="X563" s="16" t="str">
        <f t="shared" si="52"/>
        <v/>
      </c>
      <c r="Y563" s="16" t="str">
        <f t="shared" si="53"/>
        <v/>
      </c>
      <c r="Z563" s="16" t="str">
        <f t="shared" si="54"/>
        <v/>
      </c>
    </row>
    <row r="564" spans="1:26" x14ac:dyDescent="0.4">
      <c r="A564" s="140"/>
      <c r="B564" s="158" t="str">
        <f>IFERROR(VLOOKUP(A564,'1. Applicant Roster'!A:C,2,FALSE)&amp;", "&amp;LEFT(VLOOKUP(A564,'1. Applicant Roster'!A:C,3,FALSE),1)&amp;".","Enter valid WISEid")</f>
        <v>Enter valid WISEid</v>
      </c>
      <c r="C564" s="142"/>
      <c r="D564" s="143"/>
      <c r="E564" s="138" t="str">
        <f>IF(C564="Program",IFERROR(INDEX('3. Programs'!B:B,MATCH(D564,'3. Programs'!A:A,0)),"Enter valid program ID"),"")</f>
        <v/>
      </c>
      <c r="F564" s="289" t="str">
        <f>IF(C564="Program",IFERROR(INDEX('3. Programs'!L:L,MATCH(D564,'3. Programs'!A:A,0)),""),"")</f>
        <v/>
      </c>
      <c r="G564" s="97"/>
      <c r="H564" s="82"/>
      <c r="I564" s="291" t="str">
        <f>IFERROR(IF(C564="Program",(IF(OR(F564="Days",F564="Caseload"),1,G564)*H564)/(IF(OR(F564="Days",F564="Caseload"),1,INDEX('3. Programs'!N:N,MATCH(D564,'3. Programs'!A:A,0)))*INDEX('3. Programs'!O:O,MATCH(D564,'3. Programs'!A:A,0))),""),0)</f>
        <v/>
      </c>
      <c r="J564" s="20" t="str">
        <f>IFERROR(IF($C564="Program",ROUNDDOWN(SUMIF('3. Programs'!$A:$A,$D564,'3. Programs'!Q:Q),2)*IFERROR(INDEX('3. Programs'!$O:$O,MATCH($D564,'3. Programs'!$A:$A,0)),0)*$I564,""),0)</f>
        <v/>
      </c>
      <c r="K564" s="15" t="str">
        <f>IFERROR(IF($C564="Program",ROUNDDOWN(SUMIF('3. Programs'!$A:$A,$D564,'3. Programs'!R:R),2)*IFERROR(INDEX('3. Programs'!$O:$O,MATCH($D564,'3. Programs'!$A:$A,0)),0)*$I564,""),0)</f>
        <v/>
      </c>
      <c r="L564" s="15" t="str">
        <f>IFERROR(IF($C564="Program",ROUNDDOWN(SUMIF('3. Programs'!$A:$A,$D564,'3. Programs'!S:S),2)*IFERROR(INDEX('3. Programs'!$O:$O,MATCH($D564,'3. Programs'!$A:$A,0)),0)*$I564,""),0)</f>
        <v/>
      </c>
      <c r="M564" s="17" t="str">
        <f t="shared" si="56"/>
        <v/>
      </c>
      <c r="N564" s="122"/>
      <c r="O564" s="123"/>
      <c r="P564" s="169"/>
      <c r="Q564" s="245"/>
      <c r="R564" s="124"/>
      <c r="S564" s="125"/>
      <c r="T564" s="125"/>
      <c r="U564" s="126"/>
      <c r="V564" s="19" t="str">
        <f t="shared" si="55"/>
        <v/>
      </c>
      <c r="W564" s="15" t="str">
        <f t="shared" si="51"/>
        <v/>
      </c>
      <c r="X564" s="16" t="str">
        <f t="shared" si="52"/>
        <v/>
      </c>
      <c r="Y564" s="16" t="str">
        <f t="shared" si="53"/>
        <v/>
      </c>
      <c r="Z564" s="16" t="str">
        <f t="shared" si="54"/>
        <v/>
      </c>
    </row>
    <row r="565" spans="1:26" x14ac:dyDescent="0.4">
      <c r="A565" s="140"/>
      <c r="B565" s="158" t="str">
        <f>IFERROR(VLOOKUP(A565,'1. Applicant Roster'!A:C,2,FALSE)&amp;", "&amp;LEFT(VLOOKUP(A565,'1. Applicant Roster'!A:C,3,FALSE),1)&amp;".","Enter valid WISEid")</f>
        <v>Enter valid WISEid</v>
      </c>
      <c r="C565" s="142"/>
      <c r="D565" s="143"/>
      <c r="E565" s="138" t="str">
        <f>IF(C565="Program",IFERROR(INDEX('3. Programs'!B:B,MATCH(D565,'3. Programs'!A:A,0)),"Enter valid program ID"),"")</f>
        <v/>
      </c>
      <c r="F565" s="289" t="str">
        <f>IF(C565="Program",IFERROR(INDEX('3. Programs'!L:L,MATCH(D565,'3. Programs'!A:A,0)),""),"")</f>
        <v/>
      </c>
      <c r="G565" s="97"/>
      <c r="H565" s="82"/>
      <c r="I565" s="291" t="str">
        <f>IFERROR(IF(C565="Program",(IF(OR(F565="Days",F565="Caseload"),1,G565)*H565)/(IF(OR(F565="Days",F565="Caseload"),1,INDEX('3. Programs'!N:N,MATCH(D565,'3. Programs'!A:A,0)))*INDEX('3. Programs'!O:O,MATCH(D565,'3. Programs'!A:A,0))),""),0)</f>
        <v/>
      </c>
      <c r="J565" s="20" t="str">
        <f>IFERROR(IF($C565="Program",ROUNDDOWN(SUMIF('3. Programs'!$A:$A,$D565,'3. Programs'!Q:Q),2)*IFERROR(INDEX('3. Programs'!$O:$O,MATCH($D565,'3. Programs'!$A:$A,0)),0)*$I565,""),0)</f>
        <v/>
      </c>
      <c r="K565" s="15" t="str">
        <f>IFERROR(IF($C565="Program",ROUNDDOWN(SUMIF('3. Programs'!$A:$A,$D565,'3. Programs'!R:R),2)*IFERROR(INDEX('3. Programs'!$O:$O,MATCH($D565,'3. Programs'!$A:$A,0)),0)*$I565,""),0)</f>
        <v/>
      </c>
      <c r="L565" s="15" t="str">
        <f>IFERROR(IF($C565="Program",ROUNDDOWN(SUMIF('3. Programs'!$A:$A,$D565,'3. Programs'!S:S),2)*IFERROR(INDEX('3. Programs'!$O:$O,MATCH($D565,'3. Programs'!$A:$A,0)),0)*$I565,""),0)</f>
        <v/>
      </c>
      <c r="M565" s="17" t="str">
        <f t="shared" si="56"/>
        <v/>
      </c>
      <c r="N565" s="122"/>
      <c r="O565" s="123"/>
      <c r="P565" s="169"/>
      <c r="Q565" s="245"/>
      <c r="R565" s="124"/>
      <c r="S565" s="125"/>
      <c r="T565" s="125"/>
      <c r="U565" s="126"/>
      <c r="V565" s="19" t="str">
        <f t="shared" si="55"/>
        <v/>
      </c>
      <c r="W565" s="15" t="str">
        <f t="shared" si="51"/>
        <v/>
      </c>
      <c r="X565" s="16" t="str">
        <f t="shared" si="52"/>
        <v/>
      </c>
      <c r="Y565" s="16" t="str">
        <f t="shared" si="53"/>
        <v/>
      </c>
      <c r="Z565" s="16" t="str">
        <f t="shared" si="54"/>
        <v/>
      </c>
    </row>
    <row r="566" spans="1:26" x14ac:dyDescent="0.4">
      <c r="A566" s="140"/>
      <c r="B566" s="158" t="str">
        <f>IFERROR(VLOOKUP(A566,'1. Applicant Roster'!A:C,2,FALSE)&amp;", "&amp;LEFT(VLOOKUP(A566,'1. Applicant Roster'!A:C,3,FALSE),1)&amp;".","Enter valid WISEid")</f>
        <v>Enter valid WISEid</v>
      </c>
      <c r="C566" s="142"/>
      <c r="D566" s="143"/>
      <c r="E566" s="138" t="str">
        <f>IF(C566="Program",IFERROR(INDEX('3. Programs'!B:B,MATCH(D566,'3. Programs'!A:A,0)),"Enter valid program ID"),"")</f>
        <v/>
      </c>
      <c r="F566" s="289" t="str">
        <f>IF(C566="Program",IFERROR(INDEX('3. Programs'!L:L,MATCH(D566,'3. Programs'!A:A,0)),""),"")</f>
        <v/>
      </c>
      <c r="G566" s="97"/>
      <c r="H566" s="82"/>
      <c r="I566" s="291" t="str">
        <f>IFERROR(IF(C566="Program",(IF(OR(F566="Days",F566="Caseload"),1,G566)*H566)/(IF(OR(F566="Days",F566="Caseload"),1,INDEX('3. Programs'!N:N,MATCH(D566,'3. Programs'!A:A,0)))*INDEX('3. Programs'!O:O,MATCH(D566,'3. Programs'!A:A,0))),""),0)</f>
        <v/>
      </c>
      <c r="J566" s="20" t="str">
        <f>IFERROR(IF($C566="Program",ROUNDDOWN(SUMIF('3. Programs'!$A:$A,$D566,'3. Programs'!Q:Q),2)*IFERROR(INDEX('3. Programs'!$O:$O,MATCH($D566,'3. Programs'!$A:$A,0)),0)*$I566,""),0)</f>
        <v/>
      </c>
      <c r="K566" s="15" t="str">
        <f>IFERROR(IF($C566="Program",ROUNDDOWN(SUMIF('3. Programs'!$A:$A,$D566,'3. Programs'!R:R),2)*IFERROR(INDEX('3. Programs'!$O:$O,MATCH($D566,'3. Programs'!$A:$A,0)),0)*$I566,""),0)</f>
        <v/>
      </c>
      <c r="L566" s="15" t="str">
        <f>IFERROR(IF($C566="Program",ROUNDDOWN(SUMIF('3. Programs'!$A:$A,$D566,'3. Programs'!S:S),2)*IFERROR(INDEX('3. Programs'!$O:$O,MATCH($D566,'3. Programs'!$A:$A,0)),0)*$I566,""),0)</f>
        <v/>
      </c>
      <c r="M566" s="17" t="str">
        <f t="shared" si="56"/>
        <v/>
      </c>
      <c r="N566" s="122"/>
      <c r="O566" s="123"/>
      <c r="P566" s="169"/>
      <c r="Q566" s="245"/>
      <c r="R566" s="124"/>
      <c r="S566" s="125"/>
      <c r="T566" s="125"/>
      <c r="U566" s="126"/>
      <c r="V566" s="19" t="str">
        <f t="shared" si="55"/>
        <v/>
      </c>
      <c r="W566" s="15" t="str">
        <f t="shared" si="51"/>
        <v/>
      </c>
      <c r="X566" s="16" t="str">
        <f t="shared" si="52"/>
        <v/>
      </c>
      <c r="Y566" s="16" t="str">
        <f t="shared" si="53"/>
        <v/>
      </c>
      <c r="Z566" s="16" t="str">
        <f t="shared" si="54"/>
        <v/>
      </c>
    </row>
    <row r="567" spans="1:26" x14ac:dyDescent="0.4">
      <c r="A567" s="140"/>
      <c r="B567" s="158" t="str">
        <f>IFERROR(VLOOKUP(A567,'1. Applicant Roster'!A:C,2,FALSE)&amp;", "&amp;LEFT(VLOOKUP(A567,'1. Applicant Roster'!A:C,3,FALSE),1)&amp;".","Enter valid WISEid")</f>
        <v>Enter valid WISEid</v>
      </c>
      <c r="C567" s="142"/>
      <c r="D567" s="143"/>
      <c r="E567" s="138" t="str">
        <f>IF(C567="Program",IFERROR(INDEX('3. Programs'!B:B,MATCH(D567,'3. Programs'!A:A,0)),"Enter valid program ID"),"")</f>
        <v/>
      </c>
      <c r="F567" s="289" t="str">
        <f>IF(C567="Program",IFERROR(INDEX('3. Programs'!L:L,MATCH(D567,'3. Programs'!A:A,0)),""),"")</f>
        <v/>
      </c>
      <c r="G567" s="97"/>
      <c r="H567" s="82"/>
      <c r="I567" s="291" t="str">
        <f>IFERROR(IF(C567="Program",(IF(OR(F567="Days",F567="Caseload"),1,G567)*H567)/(IF(OR(F567="Days",F567="Caseload"),1,INDEX('3. Programs'!N:N,MATCH(D567,'3. Programs'!A:A,0)))*INDEX('3. Programs'!O:O,MATCH(D567,'3. Programs'!A:A,0))),""),0)</f>
        <v/>
      </c>
      <c r="J567" s="20" t="str">
        <f>IFERROR(IF($C567="Program",ROUNDDOWN(SUMIF('3. Programs'!$A:$A,$D567,'3. Programs'!Q:Q),2)*IFERROR(INDEX('3. Programs'!$O:$O,MATCH($D567,'3. Programs'!$A:$A,0)),0)*$I567,""),0)</f>
        <v/>
      </c>
      <c r="K567" s="15" t="str">
        <f>IFERROR(IF($C567="Program",ROUNDDOWN(SUMIF('3. Programs'!$A:$A,$D567,'3. Programs'!R:R),2)*IFERROR(INDEX('3. Programs'!$O:$O,MATCH($D567,'3. Programs'!$A:$A,0)),0)*$I567,""),0)</f>
        <v/>
      </c>
      <c r="L567" s="15" t="str">
        <f>IFERROR(IF($C567="Program",ROUNDDOWN(SUMIF('3. Programs'!$A:$A,$D567,'3. Programs'!S:S),2)*IFERROR(INDEX('3. Programs'!$O:$O,MATCH($D567,'3. Programs'!$A:$A,0)),0)*$I567,""),0)</f>
        <v/>
      </c>
      <c r="M567" s="17" t="str">
        <f t="shared" si="56"/>
        <v/>
      </c>
      <c r="N567" s="122"/>
      <c r="O567" s="123"/>
      <c r="P567" s="169"/>
      <c r="Q567" s="245"/>
      <c r="R567" s="124"/>
      <c r="S567" s="125"/>
      <c r="T567" s="125"/>
      <c r="U567" s="126"/>
      <c r="V567" s="19" t="str">
        <f t="shared" si="55"/>
        <v/>
      </c>
      <c r="W567" s="15" t="str">
        <f t="shared" si="51"/>
        <v/>
      </c>
      <c r="X567" s="16" t="str">
        <f t="shared" si="52"/>
        <v/>
      </c>
      <c r="Y567" s="16" t="str">
        <f t="shared" si="53"/>
        <v/>
      </c>
      <c r="Z567" s="16" t="str">
        <f t="shared" si="54"/>
        <v/>
      </c>
    </row>
    <row r="568" spans="1:26" x14ac:dyDescent="0.4">
      <c r="A568" s="140"/>
      <c r="B568" s="158" t="str">
        <f>IFERROR(VLOOKUP(A568,'1. Applicant Roster'!A:C,2,FALSE)&amp;", "&amp;LEFT(VLOOKUP(A568,'1. Applicant Roster'!A:C,3,FALSE),1)&amp;".","Enter valid WISEid")</f>
        <v>Enter valid WISEid</v>
      </c>
      <c r="C568" s="142"/>
      <c r="D568" s="143"/>
      <c r="E568" s="138" t="str">
        <f>IF(C568="Program",IFERROR(INDEX('3. Programs'!B:B,MATCH(D568,'3. Programs'!A:A,0)),"Enter valid program ID"),"")</f>
        <v/>
      </c>
      <c r="F568" s="289" t="str">
        <f>IF(C568="Program",IFERROR(INDEX('3. Programs'!L:L,MATCH(D568,'3. Programs'!A:A,0)),""),"")</f>
        <v/>
      </c>
      <c r="G568" s="97"/>
      <c r="H568" s="82"/>
      <c r="I568" s="291" t="str">
        <f>IFERROR(IF(C568="Program",(IF(OR(F568="Days",F568="Caseload"),1,G568)*H568)/(IF(OR(F568="Days",F568="Caseload"),1,INDEX('3. Programs'!N:N,MATCH(D568,'3. Programs'!A:A,0)))*INDEX('3. Programs'!O:O,MATCH(D568,'3. Programs'!A:A,0))),""),0)</f>
        <v/>
      </c>
      <c r="J568" s="20" t="str">
        <f>IFERROR(IF($C568="Program",ROUNDDOWN(SUMIF('3. Programs'!$A:$A,$D568,'3. Programs'!Q:Q),2)*IFERROR(INDEX('3. Programs'!$O:$O,MATCH($D568,'3. Programs'!$A:$A,0)),0)*$I568,""),0)</f>
        <v/>
      </c>
      <c r="K568" s="15" t="str">
        <f>IFERROR(IF($C568="Program",ROUNDDOWN(SUMIF('3. Programs'!$A:$A,$D568,'3. Programs'!R:R),2)*IFERROR(INDEX('3. Programs'!$O:$O,MATCH($D568,'3. Programs'!$A:$A,0)),0)*$I568,""),0)</f>
        <v/>
      </c>
      <c r="L568" s="15" t="str">
        <f>IFERROR(IF($C568="Program",ROUNDDOWN(SUMIF('3. Programs'!$A:$A,$D568,'3. Programs'!S:S),2)*IFERROR(INDEX('3. Programs'!$O:$O,MATCH($D568,'3. Programs'!$A:$A,0)),0)*$I568,""),0)</f>
        <v/>
      </c>
      <c r="M568" s="17" t="str">
        <f t="shared" si="56"/>
        <v/>
      </c>
      <c r="N568" s="122"/>
      <c r="O568" s="123"/>
      <c r="P568" s="169"/>
      <c r="Q568" s="245"/>
      <c r="R568" s="124"/>
      <c r="S568" s="125"/>
      <c r="T568" s="125"/>
      <c r="U568" s="126"/>
      <c r="V568" s="19" t="str">
        <f t="shared" si="55"/>
        <v/>
      </c>
      <c r="W568" s="15" t="str">
        <f t="shared" si="51"/>
        <v/>
      </c>
      <c r="X568" s="16" t="str">
        <f t="shared" si="52"/>
        <v/>
      </c>
      <c r="Y568" s="16" t="str">
        <f t="shared" si="53"/>
        <v/>
      </c>
      <c r="Z568" s="16" t="str">
        <f t="shared" si="54"/>
        <v/>
      </c>
    </row>
    <row r="569" spans="1:26" x14ac:dyDescent="0.4">
      <c r="A569" s="140"/>
      <c r="B569" s="158" t="str">
        <f>IFERROR(VLOOKUP(A569,'1. Applicant Roster'!A:C,2,FALSE)&amp;", "&amp;LEFT(VLOOKUP(A569,'1. Applicant Roster'!A:C,3,FALSE),1)&amp;".","Enter valid WISEid")</f>
        <v>Enter valid WISEid</v>
      </c>
      <c r="C569" s="142"/>
      <c r="D569" s="143"/>
      <c r="E569" s="138" t="str">
        <f>IF(C569="Program",IFERROR(INDEX('3. Programs'!B:B,MATCH(D569,'3. Programs'!A:A,0)),"Enter valid program ID"),"")</f>
        <v/>
      </c>
      <c r="F569" s="289" t="str">
        <f>IF(C569="Program",IFERROR(INDEX('3. Programs'!L:L,MATCH(D569,'3. Programs'!A:A,0)),""),"")</f>
        <v/>
      </c>
      <c r="G569" s="97"/>
      <c r="H569" s="82"/>
      <c r="I569" s="291" t="str">
        <f>IFERROR(IF(C569="Program",(IF(OR(F569="Days",F569="Caseload"),1,G569)*H569)/(IF(OR(F569="Days",F569="Caseload"),1,INDEX('3. Programs'!N:N,MATCH(D569,'3. Programs'!A:A,0)))*INDEX('3. Programs'!O:O,MATCH(D569,'3. Programs'!A:A,0))),""),0)</f>
        <v/>
      </c>
      <c r="J569" s="20" t="str">
        <f>IFERROR(IF($C569="Program",ROUNDDOWN(SUMIF('3. Programs'!$A:$A,$D569,'3. Programs'!Q:Q),2)*IFERROR(INDEX('3. Programs'!$O:$O,MATCH($D569,'3. Programs'!$A:$A,0)),0)*$I569,""),0)</f>
        <v/>
      </c>
      <c r="K569" s="15" t="str">
        <f>IFERROR(IF($C569="Program",ROUNDDOWN(SUMIF('3. Programs'!$A:$A,$D569,'3. Programs'!R:R),2)*IFERROR(INDEX('3. Programs'!$O:$O,MATCH($D569,'3. Programs'!$A:$A,0)),0)*$I569,""),0)</f>
        <v/>
      </c>
      <c r="L569" s="15" t="str">
        <f>IFERROR(IF($C569="Program",ROUNDDOWN(SUMIF('3. Programs'!$A:$A,$D569,'3. Programs'!S:S),2)*IFERROR(INDEX('3. Programs'!$O:$O,MATCH($D569,'3. Programs'!$A:$A,0)),0)*$I569,""),0)</f>
        <v/>
      </c>
      <c r="M569" s="17" t="str">
        <f t="shared" si="56"/>
        <v/>
      </c>
      <c r="N569" s="122"/>
      <c r="O569" s="123"/>
      <c r="P569" s="169"/>
      <c r="Q569" s="245"/>
      <c r="R569" s="124"/>
      <c r="S569" s="125"/>
      <c r="T569" s="125"/>
      <c r="U569" s="126"/>
      <c r="V569" s="19" t="str">
        <f t="shared" si="55"/>
        <v/>
      </c>
      <c r="W569" s="15" t="str">
        <f t="shared" si="51"/>
        <v/>
      </c>
      <c r="X569" s="16" t="str">
        <f t="shared" si="52"/>
        <v/>
      </c>
      <c r="Y569" s="16" t="str">
        <f t="shared" si="53"/>
        <v/>
      </c>
      <c r="Z569" s="16" t="str">
        <f t="shared" si="54"/>
        <v/>
      </c>
    </row>
    <row r="570" spans="1:26" x14ac:dyDescent="0.4">
      <c r="A570" s="140"/>
      <c r="B570" s="158" t="str">
        <f>IFERROR(VLOOKUP(A570,'1. Applicant Roster'!A:C,2,FALSE)&amp;", "&amp;LEFT(VLOOKUP(A570,'1. Applicant Roster'!A:C,3,FALSE),1)&amp;".","Enter valid WISEid")</f>
        <v>Enter valid WISEid</v>
      </c>
      <c r="C570" s="142"/>
      <c r="D570" s="143"/>
      <c r="E570" s="138" t="str">
        <f>IF(C570="Program",IFERROR(INDEX('3. Programs'!B:B,MATCH(D570,'3. Programs'!A:A,0)),"Enter valid program ID"),"")</f>
        <v/>
      </c>
      <c r="F570" s="289" t="str">
        <f>IF(C570="Program",IFERROR(INDEX('3. Programs'!L:L,MATCH(D570,'3. Programs'!A:A,0)),""),"")</f>
        <v/>
      </c>
      <c r="G570" s="97"/>
      <c r="H570" s="82"/>
      <c r="I570" s="291" t="str">
        <f>IFERROR(IF(C570="Program",(IF(OR(F570="Days",F570="Caseload"),1,G570)*H570)/(IF(OR(F570="Days",F570="Caseload"),1,INDEX('3. Programs'!N:N,MATCH(D570,'3. Programs'!A:A,0)))*INDEX('3. Programs'!O:O,MATCH(D570,'3. Programs'!A:A,0))),""),0)</f>
        <v/>
      </c>
      <c r="J570" s="20" t="str">
        <f>IFERROR(IF($C570="Program",ROUNDDOWN(SUMIF('3. Programs'!$A:$A,$D570,'3. Programs'!Q:Q),2)*IFERROR(INDEX('3. Programs'!$O:$O,MATCH($D570,'3. Programs'!$A:$A,0)),0)*$I570,""),0)</f>
        <v/>
      </c>
      <c r="K570" s="15" t="str">
        <f>IFERROR(IF($C570="Program",ROUNDDOWN(SUMIF('3. Programs'!$A:$A,$D570,'3. Programs'!R:R),2)*IFERROR(INDEX('3. Programs'!$O:$O,MATCH($D570,'3. Programs'!$A:$A,0)),0)*$I570,""),0)</f>
        <v/>
      </c>
      <c r="L570" s="15" t="str">
        <f>IFERROR(IF($C570="Program",ROUNDDOWN(SUMIF('3. Programs'!$A:$A,$D570,'3. Programs'!S:S),2)*IFERROR(INDEX('3. Programs'!$O:$O,MATCH($D570,'3. Programs'!$A:$A,0)),0)*$I570,""),0)</f>
        <v/>
      </c>
      <c r="M570" s="17" t="str">
        <f t="shared" si="56"/>
        <v/>
      </c>
      <c r="N570" s="122"/>
      <c r="O570" s="123"/>
      <c r="P570" s="169"/>
      <c r="Q570" s="245"/>
      <c r="R570" s="124"/>
      <c r="S570" s="125"/>
      <c r="T570" s="125"/>
      <c r="U570" s="126"/>
      <c r="V570" s="19" t="str">
        <f t="shared" si="55"/>
        <v/>
      </c>
      <c r="W570" s="15" t="str">
        <f t="shared" si="51"/>
        <v/>
      </c>
      <c r="X570" s="16" t="str">
        <f t="shared" si="52"/>
        <v/>
      </c>
      <c r="Y570" s="16" t="str">
        <f t="shared" si="53"/>
        <v/>
      </c>
      <c r="Z570" s="16" t="str">
        <f t="shared" si="54"/>
        <v/>
      </c>
    </row>
    <row r="571" spans="1:26" x14ac:dyDescent="0.4">
      <c r="A571" s="140"/>
      <c r="B571" s="158" t="str">
        <f>IFERROR(VLOOKUP(A571,'1. Applicant Roster'!A:C,2,FALSE)&amp;", "&amp;LEFT(VLOOKUP(A571,'1. Applicant Roster'!A:C,3,FALSE),1)&amp;".","Enter valid WISEid")</f>
        <v>Enter valid WISEid</v>
      </c>
      <c r="C571" s="142"/>
      <c r="D571" s="143"/>
      <c r="E571" s="138" t="str">
        <f>IF(C571="Program",IFERROR(INDEX('3. Programs'!B:B,MATCH(D571,'3. Programs'!A:A,0)),"Enter valid program ID"),"")</f>
        <v/>
      </c>
      <c r="F571" s="289" t="str">
        <f>IF(C571="Program",IFERROR(INDEX('3. Programs'!L:L,MATCH(D571,'3. Programs'!A:A,0)),""),"")</f>
        <v/>
      </c>
      <c r="G571" s="97"/>
      <c r="H571" s="82"/>
      <c r="I571" s="291" t="str">
        <f>IFERROR(IF(C571="Program",(IF(OR(F571="Days",F571="Caseload"),1,G571)*H571)/(IF(OR(F571="Days",F571="Caseload"),1,INDEX('3. Programs'!N:N,MATCH(D571,'3. Programs'!A:A,0)))*INDEX('3. Programs'!O:O,MATCH(D571,'3. Programs'!A:A,0))),""),0)</f>
        <v/>
      </c>
      <c r="J571" s="20" t="str">
        <f>IFERROR(IF($C571="Program",ROUNDDOWN(SUMIF('3. Programs'!$A:$A,$D571,'3. Programs'!Q:Q),2)*IFERROR(INDEX('3. Programs'!$O:$O,MATCH($D571,'3. Programs'!$A:$A,0)),0)*$I571,""),0)</f>
        <v/>
      </c>
      <c r="K571" s="15" t="str">
        <f>IFERROR(IF($C571="Program",ROUNDDOWN(SUMIF('3. Programs'!$A:$A,$D571,'3. Programs'!R:R),2)*IFERROR(INDEX('3. Programs'!$O:$O,MATCH($D571,'3. Programs'!$A:$A,0)),0)*$I571,""),0)</f>
        <v/>
      </c>
      <c r="L571" s="15" t="str">
        <f>IFERROR(IF($C571="Program",ROUNDDOWN(SUMIF('3. Programs'!$A:$A,$D571,'3. Programs'!S:S),2)*IFERROR(INDEX('3. Programs'!$O:$O,MATCH($D571,'3. Programs'!$A:$A,0)),0)*$I571,""),0)</f>
        <v/>
      </c>
      <c r="M571" s="17" t="str">
        <f t="shared" si="56"/>
        <v/>
      </c>
      <c r="N571" s="122"/>
      <c r="O571" s="123"/>
      <c r="P571" s="169"/>
      <c r="Q571" s="245"/>
      <c r="R571" s="124"/>
      <c r="S571" s="125"/>
      <c r="T571" s="125"/>
      <c r="U571" s="126"/>
      <c r="V571" s="19" t="str">
        <f t="shared" si="55"/>
        <v/>
      </c>
      <c r="W571" s="15" t="str">
        <f t="shared" si="51"/>
        <v/>
      </c>
      <c r="X571" s="16" t="str">
        <f t="shared" si="52"/>
        <v/>
      </c>
      <c r="Y571" s="16" t="str">
        <f t="shared" si="53"/>
        <v/>
      </c>
      <c r="Z571" s="16" t="str">
        <f t="shared" si="54"/>
        <v/>
      </c>
    </row>
    <row r="572" spans="1:26" x14ac:dyDescent="0.4">
      <c r="A572" s="140"/>
      <c r="B572" s="158" t="str">
        <f>IFERROR(VLOOKUP(A572,'1. Applicant Roster'!A:C,2,FALSE)&amp;", "&amp;LEFT(VLOOKUP(A572,'1. Applicant Roster'!A:C,3,FALSE),1)&amp;".","Enter valid WISEid")</f>
        <v>Enter valid WISEid</v>
      </c>
      <c r="C572" s="142"/>
      <c r="D572" s="143"/>
      <c r="E572" s="138" t="str">
        <f>IF(C572="Program",IFERROR(INDEX('3. Programs'!B:B,MATCH(D572,'3. Programs'!A:A,0)),"Enter valid program ID"),"")</f>
        <v/>
      </c>
      <c r="F572" s="289" t="str">
        <f>IF(C572="Program",IFERROR(INDEX('3. Programs'!L:L,MATCH(D572,'3. Programs'!A:A,0)),""),"")</f>
        <v/>
      </c>
      <c r="G572" s="97"/>
      <c r="H572" s="82"/>
      <c r="I572" s="291" t="str">
        <f>IFERROR(IF(C572="Program",(IF(OR(F572="Days",F572="Caseload"),1,G572)*H572)/(IF(OR(F572="Days",F572="Caseload"),1,INDEX('3. Programs'!N:N,MATCH(D572,'3. Programs'!A:A,0)))*INDEX('3. Programs'!O:O,MATCH(D572,'3. Programs'!A:A,0))),""),0)</f>
        <v/>
      </c>
      <c r="J572" s="20" t="str">
        <f>IFERROR(IF($C572="Program",ROUNDDOWN(SUMIF('3. Programs'!$A:$A,$D572,'3. Programs'!Q:Q),2)*IFERROR(INDEX('3. Programs'!$O:$O,MATCH($D572,'3. Programs'!$A:$A,0)),0)*$I572,""),0)</f>
        <v/>
      </c>
      <c r="K572" s="15" t="str">
        <f>IFERROR(IF($C572="Program",ROUNDDOWN(SUMIF('3. Programs'!$A:$A,$D572,'3. Programs'!R:R),2)*IFERROR(INDEX('3. Programs'!$O:$O,MATCH($D572,'3. Programs'!$A:$A,0)),0)*$I572,""),0)</f>
        <v/>
      </c>
      <c r="L572" s="15" t="str">
        <f>IFERROR(IF($C572="Program",ROUNDDOWN(SUMIF('3. Programs'!$A:$A,$D572,'3. Programs'!S:S),2)*IFERROR(INDEX('3. Programs'!$O:$O,MATCH($D572,'3. Programs'!$A:$A,0)),0)*$I572,""),0)</f>
        <v/>
      </c>
      <c r="M572" s="17" t="str">
        <f t="shared" si="56"/>
        <v/>
      </c>
      <c r="N572" s="122"/>
      <c r="O572" s="123"/>
      <c r="P572" s="169"/>
      <c r="Q572" s="245"/>
      <c r="R572" s="124"/>
      <c r="S572" s="125"/>
      <c r="T572" s="125"/>
      <c r="U572" s="126"/>
      <c r="V572" s="19" t="str">
        <f t="shared" si="55"/>
        <v/>
      </c>
      <c r="W572" s="15" t="str">
        <f t="shared" si="51"/>
        <v/>
      </c>
      <c r="X572" s="16" t="str">
        <f t="shared" si="52"/>
        <v/>
      </c>
      <c r="Y572" s="16" t="str">
        <f t="shared" si="53"/>
        <v/>
      </c>
      <c r="Z572" s="16" t="str">
        <f t="shared" si="54"/>
        <v/>
      </c>
    </row>
    <row r="573" spans="1:26" x14ac:dyDescent="0.4">
      <c r="A573" s="140"/>
      <c r="B573" s="158" t="str">
        <f>IFERROR(VLOOKUP(A573,'1. Applicant Roster'!A:C,2,FALSE)&amp;", "&amp;LEFT(VLOOKUP(A573,'1. Applicant Roster'!A:C,3,FALSE),1)&amp;".","Enter valid WISEid")</f>
        <v>Enter valid WISEid</v>
      </c>
      <c r="C573" s="142"/>
      <c r="D573" s="143"/>
      <c r="E573" s="138" t="str">
        <f>IF(C573="Program",IFERROR(INDEX('3. Programs'!B:B,MATCH(D573,'3. Programs'!A:A,0)),"Enter valid program ID"),"")</f>
        <v/>
      </c>
      <c r="F573" s="289" t="str">
        <f>IF(C573="Program",IFERROR(INDEX('3. Programs'!L:L,MATCH(D573,'3. Programs'!A:A,0)),""),"")</f>
        <v/>
      </c>
      <c r="G573" s="97"/>
      <c r="H573" s="82"/>
      <c r="I573" s="291" t="str">
        <f>IFERROR(IF(C573="Program",(IF(OR(F573="Days",F573="Caseload"),1,G573)*H573)/(IF(OR(F573="Days",F573="Caseload"),1,INDEX('3. Programs'!N:N,MATCH(D573,'3. Programs'!A:A,0)))*INDEX('3. Programs'!O:O,MATCH(D573,'3. Programs'!A:A,0))),""),0)</f>
        <v/>
      </c>
      <c r="J573" s="20" t="str">
        <f>IFERROR(IF($C573="Program",ROUNDDOWN(SUMIF('3. Programs'!$A:$A,$D573,'3. Programs'!Q:Q),2)*IFERROR(INDEX('3. Programs'!$O:$O,MATCH($D573,'3. Programs'!$A:$A,0)),0)*$I573,""),0)</f>
        <v/>
      </c>
      <c r="K573" s="15" t="str">
        <f>IFERROR(IF($C573="Program",ROUNDDOWN(SUMIF('3. Programs'!$A:$A,$D573,'3. Programs'!R:R),2)*IFERROR(INDEX('3. Programs'!$O:$O,MATCH($D573,'3. Programs'!$A:$A,0)),0)*$I573,""),0)</f>
        <v/>
      </c>
      <c r="L573" s="15" t="str">
        <f>IFERROR(IF($C573="Program",ROUNDDOWN(SUMIF('3. Programs'!$A:$A,$D573,'3. Programs'!S:S),2)*IFERROR(INDEX('3. Programs'!$O:$O,MATCH($D573,'3. Programs'!$A:$A,0)),0)*$I573,""),0)</f>
        <v/>
      </c>
      <c r="M573" s="17" t="str">
        <f t="shared" si="56"/>
        <v/>
      </c>
      <c r="N573" s="122"/>
      <c r="O573" s="123"/>
      <c r="P573" s="169"/>
      <c r="Q573" s="245"/>
      <c r="R573" s="124"/>
      <c r="S573" s="125"/>
      <c r="T573" s="125"/>
      <c r="U573" s="126"/>
      <c r="V573" s="19" t="str">
        <f t="shared" si="55"/>
        <v/>
      </c>
      <c r="W573" s="15" t="str">
        <f t="shared" si="51"/>
        <v/>
      </c>
      <c r="X573" s="16" t="str">
        <f t="shared" si="52"/>
        <v/>
      </c>
      <c r="Y573" s="16" t="str">
        <f t="shared" si="53"/>
        <v/>
      </c>
      <c r="Z573" s="16" t="str">
        <f t="shared" si="54"/>
        <v/>
      </c>
    </row>
    <row r="574" spans="1:26" x14ac:dyDescent="0.4">
      <c r="A574" s="140"/>
      <c r="B574" s="158" t="str">
        <f>IFERROR(VLOOKUP(A574,'1. Applicant Roster'!A:C,2,FALSE)&amp;", "&amp;LEFT(VLOOKUP(A574,'1. Applicant Roster'!A:C,3,FALSE),1)&amp;".","Enter valid WISEid")</f>
        <v>Enter valid WISEid</v>
      </c>
      <c r="C574" s="142"/>
      <c r="D574" s="143"/>
      <c r="E574" s="138" t="str">
        <f>IF(C574="Program",IFERROR(INDEX('3. Programs'!B:B,MATCH(D574,'3. Programs'!A:A,0)),"Enter valid program ID"),"")</f>
        <v/>
      </c>
      <c r="F574" s="289" t="str">
        <f>IF(C574="Program",IFERROR(INDEX('3. Programs'!L:L,MATCH(D574,'3. Programs'!A:A,0)),""),"")</f>
        <v/>
      </c>
      <c r="G574" s="97"/>
      <c r="H574" s="82"/>
      <c r="I574" s="291" t="str">
        <f>IFERROR(IF(C574="Program",(IF(OR(F574="Days",F574="Caseload"),1,G574)*H574)/(IF(OR(F574="Days",F574="Caseload"),1,INDEX('3. Programs'!N:N,MATCH(D574,'3. Programs'!A:A,0)))*INDEX('3. Programs'!O:O,MATCH(D574,'3. Programs'!A:A,0))),""),0)</f>
        <v/>
      </c>
      <c r="J574" s="20" t="str">
        <f>IFERROR(IF($C574="Program",ROUNDDOWN(SUMIF('3. Programs'!$A:$A,$D574,'3. Programs'!Q:Q),2)*IFERROR(INDEX('3. Programs'!$O:$O,MATCH($D574,'3. Programs'!$A:$A,0)),0)*$I574,""),0)</f>
        <v/>
      </c>
      <c r="K574" s="15" t="str">
        <f>IFERROR(IF($C574="Program",ROUNDDOWN(SUMIF('3. Programs'!$A:$A,$D574,'3. Programs'!R:R),2)*IFERROR(INDEX('3. Programs'!$O:$O,MATCH($D574,'3. Programs'!$A:$A,0)),0)*$I574,""),0)</f>
        <v/>
      </c>
      <c r="L574" s="15" t="str">
        <f>IFERROR(IF($C574="Program",ROUNDDOWN(SUMIF('3. Programs'!$A:$A,$D574,'3. Programs'!S:S),2)*IFERROR(INDEX('3. Programs'!$O:$O,MATCH($D574,'3. Programs'!$A:$A,0)),0)*$I574,""),0)</f>
        <v/>
      </c>
      <c r="M574" s="17" t="str">
        <f t="shared" si="56"/>
        <v/>
      </c>
      <c r="N574" s="122"/>
      <c r="O574" s="123"/>
      <c r="P574" s="169"/>
      <c r="Q574" s="245"/>
      <c r="R574" s="124"/>
      <c r="S574" s="125"/>
      <c r="T574" s="125"/>
      <c r="U574" s="126"/>
      <c r="V574" s="19" t="str">
        <f t="shared" si="55"/>
        <v/>
      </c>
      <c r="W574" s="15" t="str">
        <f t="shared" si="51"/>
        <v/>
      </c>
      <c r="X574" s="16" t="str">
        <f t="shared" si="52"/>
        <v/>
      </c>
      <c r="Y574" s="16" t="str">
        <f t="shared" si="53"/>
        <v/>
      </c>
      <c r="Z574" s="16" t="str">
        <f t="shared" si="54"/>
        <v/>
      </c>
    </row>
    <row r="575" spans="1:26" x14ac:dyDescent="0.4">
      <c r="A575" s="140"/>
      <c r="B575" s="158" t="str">
        <f>IFERROR(VLOOKUP(A575,'1. Applicant Roster'!A:C,2,FALSE)&amp;", "&amp;LEFT(VLOOKUP(A575,'1. Applicant Roster'!A:C,3,FALSE),1)&amp;".","Enter valid WISEid")</f>
        <v>Enter valid WISEid</v>
      </c>
      <c r="C575" s="142"/>
      <c r="D575" s="143"/>
      <c r="E575" s="138" t="str">
        <f>IF(C575="Program",IFERROR(INDEX('3. Programs'!B:B,MATCH(D575,'3. Programs'!A:A,0)),"Enter valid program ID"),"")</f>
        <v/>
      </c>
      <c r="F575" s="289" t="str">
        <f>IF(C575="Program",IFERROR(INDEX('3. Programs'!L:L,MATCH(D575,'3. Programs'!A:A,0)),""),"")</f>
        <v/>
      </c>
      <c r="G575" s="97"/>
      <c r="H575" s="82"/>
      <c r="I575" s="291" t="str">
        <f>IFERROR(IF(C575="Program",(IF(OR(F575="Days",F575="Caseload"),1,G575)*H575)/(IF(OR(F575="Days",F575="Caseload"),1,INDEX('3. Programs'!N:N,MATCH(D575,'3. Programs'!A:A,0)))*INDEX('3. Programs'!O:O,MATCH(D575,'3. Programs'!A:A,0))),""),0)</f>
        <v/>
      </c>
      <c r="J575" s="20" t="str">
        <f>IFERROR(IF($C575="Program",ROUNDDOWN(SUMIF('3. Programs'!$A:$A,$D575,'3. Programs'!Q:Q),2)*IFERROR(INDEX('3. Programs'!$O:$O,MATCH($D575,'3. Programs'!$A:$A,0)),0)*$I575,""),0)</f>
        <v/>
      </c>
      <c r="K575" s="15" t="str">
        <f>IFERROR(IF($C575="Program",ROUNDDOWN(SUMIF('3. Programs'!$A:$A,$D575,'3. Programs'!R:R),2)*IFERROR(INDEX('3. Programs'!$O:$O,MATCH($D575,'3. Programs'!$A:$A,0)),0)*$I575,""),0)</f>
        <v/>
      </c>
      <c r="L575" s="15" t="str">
        <f>IFERROR(IF($C575="Program",ROUNDDOWN(SUMIF('3. Programs'!$A:$A,$D575,'3. Programs'!S:S),2)*IFERROR(INDEX('3. Programs'!$O:$O,MATCH($D575,'3. Programs'!$A:$A,0)),0)*$I575,""),0)</f>
        <v/>
      </c>
      <c r="M575" s="17" t="str">
        <f t="shared" si="56"/>
        <v/>
      </c>
      <c r="N575" s="122"/>
      <c r="O575" s="123"/>
      <c r="P575" s="169"/>
      <c r="Q575" s="245"/>
      <c r="R575" s="124"/>
      <c r="S575" s="125"/>
      <c r="T575" s="125"/>
      <c r="U575" s="126"/>
      <c r="V575" s="19" t="str">
        <f t="shared" si="55"/>
        <v/>
      </c>
      <c r="W575" s="15" t="str">
        <f t="shared" si="51"/>
        <v/>
      </c>
      <c r="X575" s="16" t="str">
        <f t="shared" si="52"/>
        <v/>
      </c>
      <c r="Y575" s="16" t="str">
        <f t="shared" si="53"/>
        <v/>
      </c>
      <c r="Z575" s="16" t="str">
        <f t="shared" si="54"/>
        <v/>
      </c>
    </row>
    <row r="576" spans="1:26" x14ac:dyDescent="0.4">
      <c r="A576" s="140"/>
      <c r="B576" s="158" t="str">
        <f>IFERROR(VLOOKUP(A576,'1. Applicant Roster'!A:C,2,FALSE)&amp;", "&amp;LEFT(VLOOKUP(A576,'1. Applicant Roster'!A:C,3,FALSE),1)&amp;".","Enter valid WISEid")</f>
        <v>Enter valid WISEid</v>
      </c>
      <c r="C576" s="142"/>
      <c r="D576" s="143"/>
      <c r="E576" s="138" t="str">
        <f>IF(C576="Program",IFERROR(INDEX('3. Programs'!B:B,MATCH(D576,'3. Programs'!A:A,0)),"Enter valid program ID"),"")</f>
        <v/>
      </c>
      <c r="F576" s="289" t="str">
        <f>IF(C576="Program",IFERROR(INDEX('3. Programs'!L:L,MATCH(D576,'3. Programs'!A:A,0)),""),"")</f>
        <v/>
      </c>
      <c r="G576" s="97"/>
      <c r="H576" s="82"/>
      <c r="I576" s="291" t="str">
        <f>IFERROR(IF(C576="Program",(IF(OR(F576="Days",F576="Caseload"),1,G576)*H576)/(IF(OR(F576="Days",F576="Caseload"),1,INDEX('3. Programs'!N:N,MATCH(D576,'3. Programs'!A:A,0)))*INDEX('3. Programs'!O:O,MATCH(D576,'3. Programs'!A:A,0))),""),0)</f>
        <v/>
      </c>
      <c r="J576" s="20" t="str">
        <f>IFERROR(IF($C576="Program",ROUNDDOWN(SUMIF('3. Programs'!$A:$A,$D576,'3. Programs'!Q:Q),2)*IFERROR(INDEX('3. Programs'!$O:$O,MATCH($D576,'3. Programs'!$A:$A,0)),0)*$I576,""),0)</f>
        <v/>
      </c>
      <c r="K576" s="15" t="str">
        <f>IFERROR(IF($C576="Program",ROUNDDOWN(SUMIF('3. Programs'!$A:$A,$D576,'3. Programs'!R:R),2)*IFERROR(INDEX('3. Programs'!$O:$O,MATCH($D576,'3. Programs'!$A:$A,0)),0)*$I576,""),0)</f>
        <v/>
      </c>
      <c r="L576" s="15" t="str">
        <f>IFERROR(IF($C576="Program",ROUNDDOWN(SUMIF('3. Programs'!$A:$A,$D576,'3. Programs'!S:S),2)*IFERROR(INDEX('3. Programs'!$O:$O,MATCH($D576,'3. Programs'!$A:$A,0)),0)*$I576,""),0)</f>
        <v/>
      </c>
      <c r="M576" s="17" t="str">
        <f t="shared" si="56"/>
        <v/>
      </c>
      <c r="N576" s="122"/>
      <c r="O576" s="123"/>
      <c r="P576" s="169"/>
      <c r="Q576" s="245"/>
      <c r="R576" s="124"/>
      <c r="S576" s="125"/>
      <c r="T576" s="125"/>
      <c r="U576" s="126"/>
      <c r="V576" s="19" t="str">
        <f t="shared" si="55"/>
        <v/>
      </c>
      <c r="W576" s="15" t="str">
        <f t="shared" si="51"/>
        <v/>
      </c>
      <c r="X576" s="16" t="str">
        <f t="shared" si="52"/>
        <v/>
      </c>
      <c r="Y576" s="16" t="str">
        <f t="shared" si="53"/>
        <v/>
      </c>
      <c r="Z576" s="16" t="str">
        <f t="shared" si="54"/>
        <v/>
      </c>
    </row>
    <row r="577" spans="1:26" x14ac:dyDescent="0.4">
      <c r="A577" s="140"/>
      <c r="B577" s="158" t="str">
        <f>IFERROR(VLOOKUP(A577,'1. Applicant Roster'!A:C,2,FALSE)&amp;", "&amp;LEFT(VLOOKUP(A577,'1. Applicant Roster'!A:C,3,FALSE),1)&amp;".","Enter valid WISEid")</f>
        <v>Enter valid WISEid</v>
      </c>
      <c r="C577" s="142"/>
      <c r="D577" s="143"/>
      <c r="E577" s="138" t="str">
        <f>IF(C577="Program",IFERROR(INDEX('3. Programs'!B:B,MATCH(D577,'3. Programs'!A:A,0)),"Enter valid program ID"),"")</f>
        <v/>
      </c>
      <c r="F577" s="289" t="str">
        <f>IF(C577="Program",IFERROR(INDEX('3. Programs'!L:L,MATCH(D577,'3. Programs'!A:A,0)),""),"")</f>
        <v/>
      </c>
      <c r="G577" s="97"/>
      <c r="H577" s="82"/>
      <c r="I577" s="291" t="str">
        <f>IFERROR(IF(C577="Program",(IF(OR(F577="Days",F577="Caseload"),1,G577)*H577)/(IF(OR(F577="Days",F577="Caseload"),1,INDEX('3. Programs'!N:N,MATCH(D577,'3. Programs'!A:A,0)))*INDEX('3. Programs'!O:O,MATCH(D577,'3. Programs'!A:A,0))),""),0)</f>
        <v/>
      </c>
      <c r="J577" s="20" t="str">
        <f>IFERROR(IF($C577="Program",ROUNDDOWN(SUMIF('3. Programs'!$A:$A,$D577,'3. Programs'!Q:Q),2)*IFERROR(INDEX('3. Programs'!$O:$O,MATCH($D577,'3. Programs'!$A:$A,0)),0)*$I577,""),0)</f>
        <v/>
      </c>
      <c r="K577" s="15" t="str">
        <f>IFERROR(IF($C577="Program",ROUNDDOWN(SUMIF('3. Programs'!$A:$A,$D577,'3. Programs'!R:R),2)*IFERROR(INDEX('3. Programs'!$O:$O,MATCH($D577,'3. Programs'!$A:$A,0)),0)*$I577,""),0)</f>
        <v/>
      </c>
      <c r="L577" s="15" t="str">
        <f>IFERROR(IF($C577="Program",ROUNDDOWN(SUMIF('3. Programs'!$A:$A,$D577,'3. Programs'!S:S),2)*IFERROR(INDEX('3. Programs'!$O:$O,MATCH($D577,'3. Programs'!$A:$A,0)),0)*$I577,""),0)</f>
        <v/>
      </c>
      <c r="M577" s="17" t="str">
        <f t="shared" si="56"/>
        <v/>
      </c>
      <c r="N577" s="122"/>
      <c r="O577" s="123"/>
      <c r="P577" s="169"/>
      <c r="Q577" s="245"/>
      <c r="R577" s="124"/>
      <c r="S577" s="125"/>
      <c r="T577" s="125"/>
      <c r="U577" s="126"/>
      <c r="V577" s="19" t="str">
        <f t="shared" si="55"/>
        <v/>
      </c>
      <c r="W577" s="15" t="str">
        <f t="shared" si="51"/>
        <v/>
      </c>
      <c r="X577" s="16" t="str">
        <f t="shared" si="52"/>
        <v/>
      </c>
      <c r="Y577" s="16" t="str">
        <f t="shared" si="53"/>
        <v/>
      </c>
      <c r="Z577" s="16" t="str">
        <f t="shared" si="54"/>
        <v/>
      </c>
    </row>
    <row r="578" spans="1:26" x14ac:dyDescent="0.4">
      <c r="A578" s="140"/>
      <c r="B578" s="158" t="str">
        <f>IFERROR(VLOOKUP(A578,'1. Applicant Roster'!A:C,2,FALSE)&amp;", "&amp;LEFT(VLOOKUP(A578,'1. Applicant Roster'!A:C,3,FALSE),1)&amp;".","Enter valid WISEid")</f>
        <v>Enter valid WISEid</v>
      </c>
      <c r="C578" s="142"/>
      <c r="D578" s="143"/>
      <c r="E578" s="138" t="str">
        <f>IF(C578="Program",IFERROR(INDEX('3. Programs'!B:B,MATCH(D578,'3. Programs'!A:A,0)),"Enter valid program ID"),"")</f>
        <v/>
      </c>
      <c r="F578" s="289" t="str">
        <f>IF(C578="Program",IFERROR(INDEX('3. Programs'!L:L,MATCH(D578,'3. Programs'!A:A,0)),""),"")</f>
        <v/>
      </c>
      <c r="G578" s="97"/>
      <c r="H578" s="82"/>
      <c r="I578" s="291" t="str">
        <f>IFERROR(IF(C578="Program",(IF(OR(F578="Days",F578="Caseload"),1,G578)*H578)/(IF(OR(F578="Days",F578="Caseload"),1,INDEX('3. Programs'!N:N,MATCH(D578,'3. Programs'!A:A,0)))*INDEX('3. Programs'!O:O,MATCH(D578,'3. Programs'!A:A,0))),""),0)</f>
        <v/>
      </c>
      <c r="J578" s="20" t="str">
        <f>IFERROR(IF($C578="Program",ROUNDDOWN(SUMIF('3. Programs'!$A:$A,$D578,'3. Programs'!Q:Q),2)*IFERROR(INDEX('3. Programs'!$O:$O,MATCH($D578,'3. Programs'!$A:$A,0)),0)*$I578,""),0)</f>
        <v/>
      </c>
      <c r="K578" s="15" t="str">
        <f>IFERROR(IF($C578="Program",ROUNDDOWN(SUMIF('3. Programs'!$A:$A,$D578,'3. Programs'!R:R),2)*IFERROR(INDEX('3. Programs'!$O:$O,MATCH($D578,'3. Programs'!$A:$A,0)),0)*$I578,""),0)</f>
        <v/>
      </c>
      <c r="L578" s="15" t="str">
        <f>IFERROR(IF($C578="Program",ROUNDDOWN(SUMIF('3. Programs'!$A:$A,$D578,'3. Programs'!S:S),2)*IFERROR(INDEX('3. Programs'!$O:$O,MATCH($D578,'3. Programs'!$A:$A,0)),0)*$I578,""),0)</f>
        <v/>
      </c>
      <c r="M578" s="17" t="str">
        <f t="shared" si="56"/>
        <v/>
      </c>
      <c r="N578" s="122"/>
      <c r="O578" s="123"/>
      <c r="P578" s="169"/>
      <c r="Q578" s="245"/>
      <c r="R578" s="124"/>
      <c r="S578" s="125"/>
      <c r="T578" s="125"/>
      <c r="U578" s="126"/>
      <c r="V578" s="19" t="str">
        <f t="shared" si="55"/>
        <v/>
      </c>
      <c r="W578" s="15" t="str">
        <f t="shared" si="51"/>
        <v/>
      </c>
      <c r="X578" s="16" t="str">
        <f t="shared" si="52"/>
        <v/>
      </c>
      <c r="Y578" s="16" t="str">
        <f t="shared" si="53"/>
        <v/>
      </c>
      <c r="Z578" s="16" t="str">
        <f t="shared" si="54"/>
        <v/>
      </c>
    </row>
    <row r="579" spans="1:26" x14ac:dyDescent="0.4">
      <c r="A579" s="140"/>
      <c r="B579" s="158" t="str">
        <f>IFERROR(VLOOKUP(A579,'1. Applicant Roster'!A:C,2,FALSE)&amp;", "&amp;LEFT(VLOOKUP(A579,'1. Applicant Roster'!A:C,3,FALSE),1)&amp;".","Enter valid WISEid")</f>
        <v>Enter valid WISEid</v>
      </c>
      <c r="C579" s="142"/>
      <c r="D579" s="143"/>
      <c r="E579" s="138" t="str">
        <f>IF(C579="Program",IFERROR(INDEX('3. Programs'!B:B,MATCH(D579,'3. Programs'!A:A,0)),"Enter valid program ID"),"")</f>
        <v/>
      </c>
      <c r="F579" s="289" t="str">
        <f>IF(C579="Program",IFERROR(INDEX('3. Programs'!L:L,MATCH(D579,'3. Programs'!A:A,0)),""),"")</f>
        <v/>
      </c>
      <c r="G579" s="97"/>
      <c r="H579" s="82"/>
      <c r="I579" s="291" t="str">
        <f>IFERROR(IF(C579="Program",(IF(OR(F579="Days",F579="Caseload"),1,G579)*H579)/(IF(OR(F579="Days",F579="Caseload"),1,INDEX('3. Programs'!N:N,MATCH(D579,'3. Programs'!A:A,0)))*INDEX('3. Programs'!O:O,MATCH(D579,'3. Programs'!A:A,0))),""),0)</f>
        <v/>
      </c>
      <c r="J579" s="20" t="str">
        <f>IFERROR(IF($C579="Program",ROUNDDOWN(SUMIF('3. Programs'!$A:$A,$D579,'3. Programs'!Q:Q),2)*IFERROR(INDEX('3. Programs'!$O:$O,MATCH($D579,'3. Programs'!$A:$A,0)),0)*$I579,""),0)</f>
        <v/>
      </c>
      <c r="K579" s="15" t="str">
        <f>IFERROR(IF($C579="Program",ROUNDDOWN(SUMIF('3. Programs'!$A:$A,$D579,'3. Programs'!R:R),2)*IFERROR(INDEX('3. Programs'!$O:$O,MATCH($D579,'3. Programs'!$A:$A,0)),0)*$I579,""),0)</f>
        <v/>
      </c>
      <c r="L579" s="15" t="str">
        <f>IFERROR(IF($C579="Program",ROUNDDOWN(SUMIF('3. Programs'!$A:$A,$D579,'3. Programs'!S:S),2)*IFERROR(INDEX('3. Programs'!$O:$O,MATCH($D579,'3. Programs'!$A:$A,0)),0)*$I579,""),0)</f>
        <v/>
      </c>
      <c r="M579" s="17" t="str">
        <f t="shared" si="56"/>
        <v/>
      </c>
      <c r="N579" s="122"/>
      <c r="O579" s="123"/>
      <c r="P579" s="169"/>
      <c r="Q579" s="245"/>
      <c r="R579" s="124"/>
      <c r="S579" s="125"/>
      <c r="T579" s="125"/>
      <c r="U579" s="126"/>
      <c r="V579" s="19" t="str">
        <f t="shared" si="55"/>
        <v/>
      </c>
      <c r="W579" s="15" t="str">
        <f t="shared" si="51"/>
        <v/>
      </c>
      <c r="X579" s="16" t="str">
        <f t="shared" si="52"/>
        <v/>
      </c>
      <c r="Y579" s="16" t="str">
        <f t="shared" si="53"/>
        <v/>
      </c>
      <c r="Z579" s="16" t="str">
        <f t="shared" si="54"/>
        <v/>
      </c>
    </row>
    <row r="580" spans="1:26" x14ac:dyDescent="0.4">
      <c r="A580" s="140"/>
      <c r="B580" s="158" t="str">
        <f>IFERROR(VLOOKUP(A580,'1. Applicant Roster'!A:C,2,FALSE)&amp;", "&amp;LEFT(VLOOKUP(A580,'1. Applicant Roster'!A:C,3,FALSE),1)&amp;".","Enter valid WISEid")</f>
        <v>Enter valid WISEid</v>
      </c>
      <c r="C580" s="142"/>
      <c r="D580" s="143"/>
      <c r="E580" s="138" t="str">
        <f>IF(C580="Program",IFERROR(INDEX('3. Programs'!B:B,MATCH(D580,'3. Programs'!A:A,0)),"Enter valid program ID"),"")</f>
        <v/>
      </c>
      <c r="F580" s="289" t="str">
        <f>IF(C580="Program",IFERROR(INDEX('3. Programs'!L:L,MATCH(D580,'3. Programs'!A:A,0)),""),"")</f>
        <v/>
      </c>
      <c r="G580" s="97"/>
      <c r="H580" s="82"/>
      <c r="I580" s="291" t="str">
        <f>IFERROR(IF(C580="Program",(IF(OR(F580="Days",F580="Caseload"),1,G580)*H580)/(IF(OR(F580="Days",F580="Caseload"),1,INDEX('3. Programs'!N:N,MATCH(D580,'3. Programs'!A:A,0)))*INDEX('3. Programs'!O:O,MATCH(D580,'3. Programs'!A:A,0))),""),0)</f>
        <v/>
      </c>
      <c r="J580" s="20" t="str">
        <f>IFERROR(IF($C580="Program",ROUNDDOWN(SUMIF('3. Programs'!$A:$A,$D580,'3. Programs'!Q:Q),2)*IFERROR(INDEX('3. Programs'!$O:$O,MATCH($D580,'3. Programs'!$A:$A,0)),0)*$I580,""),0)</f>
        <v/>
      </c>
      <c r="K580" s="15" t="str">
        <f>IFERROR(IF($C580="Program",ROUNDDOWN(SUMIF('3. Programs'!$A:$A,$D580,'3. Programs'!R:R),2)*IFERROR(INDEX('3. Programs'!$O:$O,MATCH($D580,'3. Programs'!$A:$A,0)),0)*$I580,""),0)</f>
        <v/>
      </c>
      <c r="L580" s="15" t="str">
        <f>IFERROR(IF($C580="Program",ROUNDDOWN(SUMIF('3. Programs'!$A:$A,$D580,'3. Programs'!S:S),2)*IFERROR(INDEX('3. Programs'!$O:$O,MATCH($D580,'3. Programs'!$A:$A,0)),0)*$I580,""),0)</f>
        <v/>
      </c>
      <c r="M580" s="17" t="str">
        <f t="shared" si="56"/>
        <v/>
      </c>
      <c r="N580" s="122"/>
      <c r="O580" s="123"/>
      <c r="P580" s="169"/>
      <c r="Q580" s="245"/>
      <c r="R580" s="124"/>
      <c r="S580" s="125"/>
      <c r="T580" s="125"/>
      <c r="U580" s="126"/>
      <c r="V580" s="19" t="str">
        <f t="shared" si="55"/>
        <v/>
      </c>
      <c r="W580" s="15" t="str">
        <f t="shared" si="51"/>
        <v/>
      </c>
      <c r="X580" s="16" t="str">
        <f t="shared" si="52"/>
        <v/>
      </c>
      <c r="Y580" s="16" t="str">
        <f t="shared" si="53"/>
        <v/>
      </c>
      <c r="Z580" s="16" t="str">
        <f t="shared" si="54"/>
        <v/>
      </c>
    </row>
    <row r="581" spans="1:26" x14ac:dyDescent="0.4">
      <c r="A581" s="140"/>
      <c r="B581" s="158" t="str">
        <f>IFERROR(VLOOKUP(A581,'1. Applicant Roster'!A:C,2,FALSE)&amp;", "&amp;LEFT(VLOOKUP(A581,'1. Applicant Roster'!A:C,3,FALSE),1)&amp;".","Enter valid WISEid")</f>
        <v>Enter valid WISEid</v>
      </c>
      <c r="C581" s="142"/>
      <c r="D581" s="143"/>
      <c r="E581" s="138" t="str">
        <f>IF(C581="Program",IFERROR(INDEX('3. Programs'!B:B,MATCH(D581,'3. Programs'!A:A,0)),"Enter valid program ID"),"")</f>
        <v/>
      </c>
      <c r="F581" s="289" t="str">
        <f>IF(C581="Program",IFERROR(INDEX('3. Programs'!L:L,MATCH(D581,'3. Programs'!A:A,0)),""),"")</f>
        <v/>
      </c>
      <c r="G581" s="97"/>
      <c r="H581" s="82"/>
      <c r="I581" s="291" t="str">
        <f>IFERROR(IF(C581="Program",(IF(OR(F581="Days",F581="Caseload"),1,G581)*H581)/(IF(OR(F581="Days",F581="Caseload"),1,INDEX('3. Programs'!N:N,MATCH(D581,'3. Programs'!A:A,0)))*INDEX('3. Programs'!O:O,MATCH(D581,'3. Programs'!A:A,0))),""),0)</f>
        <v/>
      </c>
      <c r="J581" s="20" t="str">
        <f>IFERROR(IF($C581="Program",ROUNDDOWN(SUMIF('3. Programs'!$A:$A,$D581,'3. Programs'!Q:Q),2)*IFERROR(INDEX('3. Programs'!$O:$O,MATCH($D581,'3. Programs'!$A:$A,0)),0)*$I581,""),0)</f>
        <v/>
      </c>
      <c r="K581" s="15" t="str">
        <f>IFERROR(IF($C581="Program",ROUNDDOWN(SUMIF('3. Programs'!$A:$A,$D581,'3. Programs'!R:R),2)*IFERROR(INDEX('3. Programs'!$O:$O,MATCH($D581,'3. Programs'!$A:$A,0)),0)*$I581,""),0)</f>
        <v/>
      </c>
      <c r="L581" s="15" t="str">
        <f>IFERROR(IF($C581="Program",ROUNDDOWN(SUMIF('3. Programs'!$A:$A,$D581,'3. Programs'!S:S),2)*IFERROR(INDEX('3. Programs'!$O:$O,MATCH($D581,'3. Programs'!$A:$A,0)),0)*$I581,""),0)</f>
        <v/>
      </c>
      <c r="M581" s="17" t="str">
        <f t="shared" si="56"/>
        <v/>
      </c>
      <c r="N581" s="122"/>
      <c r="O581" s="123"/>
      <c r="P581" s="169"/>
      <c r="Q581" s="245"/>
      <c r="R581" s="124"/>
      <c r="S581" s="125"/>
      <c r="T581" s="125"/>
      <c r="U581" s="126"/>
      <c r="V581" s="19" t="str">
        <f t="shared" si="55"/>
        <v/>
      </c>
      <c r="W581" s="15" t="str">
        <f t="shared" si="51"/>
        <v/>
      </c>
      <c r="X581" s="16" t="str">
        <f t="shared" si="52"/>
        <v/>
      </c>
      <c r="Y581" s="16" t="str">
        <f t="shared" si="53"/>
        <v/>
      </c>
      <c r="Z581" s="16" t="str">
        <f t="shared" si="54"/>
        <v/>
      </c>
    </row>
    <row r="582" spans="1:26" x14ac:dyDescent="0.4">
      <c r="A582" s="140"/>
      <c r="B582" s="158" t="str">
        <f>IFERROR(VLOOKUP(A582,'1. Applicant Roster'!A:C,2,FALSE)&amp;", "&amp;LEFT(VLOOKUP(A582,'1. Applicant Roster'!A:C,3,FALSE),1)&amp;".","Enter valid WISEid")</f>
        <v>Enter valid WISEid</v>
      </c>
      <c r="C582" s="142"/>
      <c r="D582" s="143"/>
      <c r="E582" s="138" t="str">
        <f>IF(C582="Program",IFERROR(INDEX('3. Programs'!B:B,MATCH(D582,'3. Programs'!A:A,0)),"Enter valid program ID"),"")</f>
        <v/>
      </c>
      <c r="F582" s="289" t="str">
        <f>IF(C582="Program",IFERROR(INDEX('3. Programs'!L:L,MATCH(D582,'3. Programs'!A:A,0)),""),"")</f>
        <v/>
      </c>
      <c r="G582" s="97"/>
      <c r="H582" s="82"/>
      <c r="I582" s="291" t="str">
        <f>IFERROR(IF(C582="Program",(IF(OR(F582="Days",F582="Caseload"),1,G582)*H582)/(IF(OR(F582="Days",F582="Caseload"),1,INDEX('3. Programs'!N:N,MATCH(D582,'3. Programs'!A:A,0)))*INDEX('3. Programs'!O:O,MATCH(D582,'3. Programs'!A:A,0))),""),0)</f>
        <v/>
      </c>
      <c r="J582" s="20" t="str">
        <f>IFERROR(IF($C582="Program",ROUNDDOWN(SUMIF('3. Programs'!$A:$A,$D582,'3. Programs'!Q:Q),2)*IFERROR(INDEX('3. Programs'!$O:$O,MATCH($D582,'3. Programs'!$A:$A,0)),0)*$I582,""),0)</f>
        <v/>
      </c>
      <c r="K582" s="15" t="str">
        <f>IFERROR(IF($C582="Program",ROUNDDOWN(SUMIF('3. Programs'!$A:$A,$D582,'3. Programs'!R:R),2)*IFERROR(INDEX('3. Programs'!$O:$O,MATCH($D582,'3. Programs'!$A:$A,0)),0)*$I582,""),0)</f>
        <v/>
      </c>
      <c r="L582" s="15" t="str">
        <f>IFERROR(IF($C582="Program",ROUNDDOWN(SUMIF('3. Programs'!$A:$A,$D582,'3. Programs'!S:S),2)*IFERROR(INDEX('3. Programs'!$O:$O,MATCH($D582,'3. Programs'!$A:$A,0)),0)*$I582,""),0)</f>
        <v/>
      </c>
      <c r="M582" s="17" t="str">
        <f t="shared" si="56"/>
        <v/>
      </c>
      <c r="N582" s="122"/>
      <c r="O582" s="123"/>
      <c r="P582" s="169"/>
      <c r="Q582" s="245"/>
      <c r="R582" s="124"/>
      <c r="S582" s="125"/>
      <c r="T582" s="125"/>
      <c r="U582" s="126"/>
      <c r="V582" s="19" t="str">
        <f t="shared" si="55"/>
        <v/>
      </c>
      <c r="W582" s="15" t="str">
        <f t="shared" si="51"/>
        <v/>
      </c>
      <c r="X582" s="16" t="str">
        <f t="shared" si="52"/>
        <v/>
      </c>
      <c r="Y582" s="16" t="str">
        <f t="shared" si="53"/>
        <v/>
      </c>
      <c r="Z582" s="16" t="str">
        <f t="shared" si="54"/>
        <v/>
      </c>
    </row>
    <row r="583" spans="1:26" x14ac:dyDescent="0.4">
      <c r="A583" s="140"/>
      <c r="B583" s="158" t="str">
        <f>IFERROR(VLOOKUP(A583,'1. Applicant Roster'!A:C,2,FALSE)&amp;", "&amp;LEFT(VLOOKUP(A583,'1. Applicant Roster'!A:C,3,FALSE),1)&amp;".","Enter valid WISEid")</f>
        <v>Enter valid WISEid</v>
      </c>
      <c r="C583" s="142"/>
      <c r="D583" s="143"/>
      <c r="E583" s="138" t="str">
        <f>IF(C583="Program",IFERROR(INDEX('3. Programs'!B:B,MATCH(D583,'3. Programs'!A:A,0)),"Enter valid program ID"),"")</f>
        <v/>
      </c>
      <c r="F583" s="289" t="str">
        <f>IF(C583="Program",IFERROR(INDEX('3. Programs'!L:L,MATCH(D583,'3. Programs'!A:A,0)),""),"")</f>
        <v/>
      </c>
      <c r="G583" s="97"/>
      <c r="H583" s="82"/>
      <c r="I583" s="291" t="str">
        <f>IFERROR(IF(C583="Program",(IF(OR(F583="Days",F583="Caseload"),1,G583)*H583)/(IF(OR(F583="Days",F583="Caseload"),1,INDEX('3. Programs'!N:N,MATCH(D583,'3. Programs'!A:A,0)))*INDEX('3. Programs'!O:O,MATCH(D583,'3. Programs'!A:A,0))),""),0)</f>
        <v/>
      </c>
      <c r="J583" s="20" t="str">
        <f>IFERROR(IF($C583="Program",ROUNDDOWN(SUMIF('3. Programs'!$A:$A,$D583,'3. Programs'!Q:Q),2)*IFERROR(INDEX('3. Programs'!$O:$O,MATCH($D583,'3. Programs'!$A:$A,0)),0)*$I583,""),0)</f>
        <v/>
      </c>
      <c r="K583" s="15" t="str">
        <f>IFERROR(IF($C583="Program",ROUNDDOWN(SUMIF('3. Programs'!$A:$A,$D583,'3. Programs'!R:R),2)*IFERROR(INDEX('3. Programs'!$O:$O,MATCH($D583,'3. Programs'!$A:$A,0)),0)*$I583,""),0)</f>
        <v/>
      </c>
      <c r="L583" s="15" t="str">
        <f>IFERROR(IF($C583="Program",ROUNDDOWN(SUMIF('3. Programs'!$A:$A,$D583,'3. Programs'!S:S),2)*IFERROR(INDEX('3. Programs'!$O:$O,MATCH($D583,'3. Programs'!$A:$A,0)),0)*$I583,""),0)</f>
        <v/>
      </c>
      <c r="M583" s="17" t="str">
        <f t="shared" si="56"/>
        <v/>
      </c>
      <c r="N583" s="122"/>
      <c r="O583" s="123"/>
      <c r="P583" s="169"/>
      <c r="Q583" s="245"/>
      <c r="R583" s="124"/>
      <c r="S583" s="125"/>
      <c r="T583" s="125"/>
      <c r="U583" s="126"/>
      <c r="V583" s="19" t="str">
        <f t="shared" si="55"/>
        <v/>
      </c>
      <c r="W583" s="15" t="str">
        <f t="shared" si="51"/>
        <v/>
      </c>
      <c r="X583" s="16" t="str">
        <f t="shared" si="52"/>
        <v/>
      </c>
      <c r="Y583" s="16" t="str">
        <f t="shared" si="53"/>
        <v/>
      </c>
      <c r="Z583" s="16" t="str">
        <f t="shared" si="54"/>
        <v/>
      </c>
    </row>
    <row r="584" spans="1:26" x14ac:dyDescent="0.4">
      <c r="A584" s="140"/>
      <c r="B584" s="158" t="str">
        <f>IFERROR(VLOOKUP(A584,'1. Applicant Roster'!A:C,2,FALSE)&amp;", "&amp;LEFT(VLOOKUP(A584,'1. Applicant Roster'!A:C,3,FALSE),1)&amp;".","Enter valid WISEid")</f>
        <v>Enter valid WISEid</v>
      </c>
      <c r="C584" s="142"/>
      <c r="D584" s="143"/>
      <c r="E584" s="138" t="str">
        <f>IF(C584="Program",IFERROR(INDEX('3. Programs'!B:B,MATCH(D584,'3. Programs'!A:A,0)),"Enter valid program ID"),"")</f>
        <v/>
      </c>
      <c r="F584" s="289" t="str">
        <f>IF(C584="Program",IFERROR(INDEX('3. Programs'!L:L,MATCH(D584,'3. Programs'!A:A,0)),""),"")</f>
        <v/>
      </c>
      <c r="G584" s="97"/>
      <c r="H584" s="82"/>
      <c r="I584" s="291" t="str">
        <f>IFERROR(IF(C584="Program",(IF(OR(F584="Days",F584="Caseload"),1,G584)*H584)/(IF(OR(F584="Days",F584="Caseload"),1,INDEX('3. Programs'!N:N,MATCH(D584,'3. Programs'!A:A,0)))*INDEX('3. Programs'!O:O,MATCH(D584,'3. Programs'!A:A,0))),""),0)</f>
        <v/>
      </c>
      <c r="J584" s="20" t="str">
        <f>IFERROR(IF($C584="Program",ROUNDDOWN(SUMIF('3. Programs'!$A:$A,$D584,'3. Programs'!Q:Q),2)*IFERROR(INDEX('3. Programs'!$O:$O,MATCH($D584,'3. Programs'!$A:$A,0)),0)*$I584,""),0)</f>
        <v/>
      </c>
      <c r="K584" s="15" t="str">
        <f>IFERROR(IF($C584="Program",ROUNDDOWN(SUMIF('3. Programs'!$A:$A,$D584,'3. Programs'!R:R),2)*IFERROR(INDEX('3. Programs'!$O:$O,MATCH($D584,'3. Programs'!$A:$A,0)),0)*$I584,""),0)</f>
        <v/>
      </c>
      <c r="L584" s="15" t="str">
        <f>IFERROR(IF($C584="Program",ROUNDDOWN(SUMIF('3. Programs'!$A:$A,$D584,'3. Programs'!S:S),2)*IFERROR(INDEX('3. Programs'!$O:$O,MATCH($D584,'3. Programs'!$A:$A,0)),0)*$I584,""),0)</f>
        <v/>
      </c>
      <c r="M584" s="17" t="str">
        <f t="shared" si="56"/>
        <v/>
      </c>
      <c r="N584" s="122"/>
      <c r="O584" s="123"/>
      <c r="P584" s="169"/>
      <c r="Q584" s="245"/>
      <c r="R584" s="124"/>
      <c r="S584" s="125"/>
      <c r="T584" s="125"/>
      <c r="U584" s="126"/>
      <c r="V584" s="19" t="str">
        <f t="shared" si="55"/>
        <v/>
      </c>
      <c r="W584" s="15" t="str">
        <f t="shared" si="51"/>
        <v/>
      </c>
      <c r="X584" s="16" t="str">
        <f t="shared" si="52"/>
        <v/>
      </c>
      <c r="Y584" s="16" t="str">
        <f t="shared" si="53"/>
        <v/>
      </c>
      <c r="Z584" s="16" t="str">
        <f t="shared" si="54"/>
        <v/>
      </c>
    </row>
    <row r="585" spans="1:26" x14ac:dyDescent="0.4">
      <c r="A585" s="140"/>
      <c r="B585" s="158" t="str">
        <f>IFERROR(VLOOKUP(A585,'1. Applicant Roster'!A:C,2,FALSE)&amp;", "&amp;LEFT(VLOOKUP(A585,'1. Applicant Roster'!A:C,3,FALSE),1)&amp;".","Enter valid WISEid")</f>
        <v>Enter valid WISEid</v>
      </c>
      <c r="C585" s="142"/>
      <c r="D585" s="143"/>
      <c r="E585" s="138" t="str">
        <f>IF(C585="Program",IFERROR(INDEX('3. Programs'!B:B,MATCH(D585,'3. Programs'!A:A,0)),"Enter valid program ID"),"")</f>
        <v/>
      </c>
      <c r="F585" s="289" t="str">
        <f>IF(C585="Program",IFERROR(INDEX('3. Programs'!L:L,MATCH(D585,'3. Programs'!A:A,0)),""),"")</f>
        <v/>
      </c>
      <c r="G585" s="97"/>
      <c r="H585" s="82"/>
      <c r="I585" s="291" t="str">
        <f>IFERROR(IF(C585="Program",(IF(OR(F585="Days",F585="Caseload"),1,G585)*H585)/(IF(OR(F585="Days",F585="Caseload"),1,INDEX('3. Programs'!N:N,MATCH(D585,'3. Programs'!A:A,0)))*INDEX('3. Programs'!O:O,MATCH(D585,'3. Programs'!A:A,0))),""),0)</f>
        <v/>
      </c>
      <c r="J585" s="20" t="str">
        <f>IFERROR(IF($C585="Program",ROUNDDOWN(SUMIF('3. Programs'!$A:$A,$D585,'3. Programs'!Q:Q),2)*IFERROR(INDEX('3. Programs'!$O:$O,MATCH($D585,'3. Programs'!$A:$A,0)),0)*$I585,""),0)</f>
        <v/>
      </c>
      <c r="K585" s="15" t="str">
        <f>IFERROR(IF($C585="Program",ROUNDDOWN(SUMIF('3. Programs'!$A:$A,$D585,'3. Programs'!R:R),2)*IFERROR(INDEX('3. Programs'!$O:$O,MATCH($D585,'3. Programs'!$A:$A,0)),0)*$I585,""),0)</f>
        <v/>
      </c>
      <c r="L585" s="15" t="str">
        <f>IFERROR(IF($C585="Program",ROUNDDOWN(SUMIF('3. Programs'!$A:$A,$D585,'3. Programs'!S:S),2)*IFERROR(INDEX('3. Programs'!$O:$O,MATCH($D585,'3. Programs'!$A:$A,0)),0)*$I585,""),0)</f>
        <v/>
      </c>
      <c r="M585" s="17" t="str">
        <f t="shared" si="56"/>
        <v/>
      </c>
      <c r="N585" s="122"/>
      <c r="O585" s="123"/>
      <c r="P585" s="169"/>
      <c r="Q585" s="245"/>
      <c r="R585" s="124"/>
      <c r="S585" s="125"/>
      <c r="T585" s="125"/>
      <c r="U585" s="126"/>
      <c r="V585" s="19" t="str">
        <f t="shared" si="55"/>
        <v/>
      </c>
      <c r="W585" s="15" t="str">
        <f t="shared" ref="W585:W648" si="57">IF($C585="Program",J585,IF($C585="Child-Specific",R585+S585,""))</f>
        <v/>
      </c>
      <c r="X585" s="16" t="str">
        <f t="shared" ref="X585:X648" si="58">IF($C585="Program",K585,IF($C585="Child-Specific",T585,""))</f>
        <v/>
      </c>
      <c r="Y585" s="16" t="str">
        <f t="shared" ref="Y585:Y648" si="59">IF($C585="Program",L585,IF($C585="Child-Specific",U585,""))</f>
        <v/>
      </c>
      <c r="Z585" s="16" t="str">
        <f t="shared" ref="Z585:Z648" si="60">IF(OR(C585="Child-Specific",C585="Program"),SUM(W585:Y585),"")</f>
        <v/>
      </c>
    </row>
    <row r="586" spans="1:26" x14ac:dyDescent="0.4">
      <c r="A586" s="140"/>
      <c r="B586" s="158" t="str">
        <f>IFERROR(VLOOKUP(A586,'1. Applicant Roster'!A:C,2,FALSE)&amp;", "&amp;LEFT(VLOOKUP(A586,'1. Applicant Roster'!A:C,3,FALSE),1)&amp;".","Enter valid WISEid")</f>
        <v>Enter valid WISEid</v>
      </c>
      <c r="C586" s="142"/>
      <c r="D586" s="143"/>
      <c r="E586" s="138" t="str">
        <f>IF(C586="Program",IFERROR(INDEX('3. Programs'!B:B,MATCH(D586,'3. Programs'!A:A,0)),"Enter valid program ID"),"")</f>
        <v/>
      </c>
      <c r="F586" s="289" t="str">
        <f>IF(C586="Program",IFERROR(INDEX('3. Programs'!L:L,MATCH(D586,'3. Programs'!A:A,0)),""),"")</f>
        <v/>
      </c>
      <c r="G586" s="97"/>
      <c r="H586" s="82"/>
      <c r="I586" s="291" t="str">
        <f>IFERROR(IF(C586="Program",(IF(OR(F586="Days",F586="Caseload"),1,G586)*H586)/(IF(OR(F586="Days",F586="Caseload"),1,INDEX('3. Programs'!N:N,MATCH(D586,'3. Programs'!A:A,0)))*INDEX('3. Programs'!O:O,MATCH(D586,'3. Programs'!A:A,0))),""),0)</f>
        <v/>
      </c>
      <c r="J586" s="20" t="str">
        <f>IFERROR(IF($C586="Program",ROUNDDOWN(SUMIF('3. Programs'!$A:$A,$D586,'3. Programs'!Q:Q),2)*IFERROR(INDEX('3. Programs'!$O:$O,MATCH($D586,'3. Programs'!$A:$A,0)),0)*$I586,""),0)</f>
        <v/>
      </c>
      <c r="K586" s="15" t="str">
        <f>IFERROR(IF($C586="Program",ROUNDDOWN(SUMIF('3. Programs'!$A:$A,$D586,'3. Programs'!R:R),2)*IFERROR(INDEX('3. Programs'!$O:$O,MATCH($D586,'3. Programs'!$A:$A,0)),0)*$I586,""),0)</f>
        <v/>
      </c>
      <c r="L586" s="15" t="str">
        <f>IFERROR(IF($C586="Program",ROUNDDOWN(SUMIF('3. Programs'!$A:$A,$D586,'3. Programs'!S:S),2)*IFERROR(INDEX('3. Programs'!$O:$O,MATCH($D586,'3. Programs'!$A:$A,0)),0)*$I586,""),0)</f>
        <v/>
      </c>
      <c r="M586" s="17" t="str">
        <f t="shared" si="56"/>
        <v/>
      </c>
      <c r="N586" s="122"/>
      <c r="O586" s="123"/>
      <c r="P586" s="169"/>
      <c r="Q586" s="245"/>
      <c r="R586" s="124"/>
      <c r="S586" s="125"/>
      <c r="T586" s="125"/>
      <c r="U586" s="126"/>
      <c r="V586" s="19" t="str">
        <f t="shared" ref="V586:V649" si="61">IF($C586="Child-Specific",SUM(R586:U586),"")</f>
        <v/>
      </c>
      <c r="W586" s="15" t="str">
        <f t="shared" si="57"/>
        <v/>
      </c>
      <c r="X586" s="16" t="str">
        <f t="shared" si="58"/>
        <v/>
      </c>
      <c r="Y586" s="16" t="str">
        <f t="shared" si="59"/>
        <v/>
      </c>
      <c r="Z586" s="16" t="str">
        <f t="shared" si="60"/>
        <v/>
      </c>
    </row>
    <row r="587" spans="1:26" x14ac:dyDescent="0.4">
      <c r="A587" s="140"/>
      <c r="B587" s="158" t="str">
        <f>IFERROR(VLOOKUP(A587,'1. Applicant Roster'!A:C,2,FALSE)&amp;", "&amp;LEFT(VLOOKUP(A587,'1. Applicant Roster'!A:C,3,FALSE),1)&amp;".","Enter valid WISEid")</f>
        <v>Enter valid WISEid</v>
      </c>
      <c r="C587" s="142"/>
      <c r="D587" s="143"/>
      <c r="E587" s="138" t="str">
        <f>IF(C587="Program",IFERROR(INDEX('3. Programs'!B:B,MATCH(D587,'3. Programs'!A:A,0)),"Enter valid program ID"),"")</f>
        <v/>
      </c>
      <c r="F587" s="289" t="str">
        <f>IF(C587="Program",IFERROR(INDEX('3. Programs'!L:L,MATCH(D587,'3. Programs'!A:A,0)),""),"")</f>
        <v/>
      </c>
      <c r="G587" s="97"/>
      <c r="H587" s="82"/>
      <c r="I587" s="291" t="str">
        <f>IFERROR(IF(C587="Program",(IF(OR(F587="Days",F587="Caseload"),1,G587)*H587)/(IF(OR(F587="Days",F587="Caseload"),1,INDEX('3. Programs'!N:N,MATCH(D587,'3. Programs'!A:A,0)))*INDEX('3. Programs'!O:O,MATCH(D587,'3. Programs'!A:A,0))),""),0)</f>
        <v/>
      </c>
      <c r="J587" s="20" t="str">
        <f>IFERROR(IF($C587="Program",ROUNDDOWN(SUMIF('3. Programs'!$A:$A,$D587,'3. Programs'!Q:Q),2)*IFERROR(INDEX('3. Programs'!$O:$O,MATCH($D587,'3. Programs'!$A:$A,0)),0)*$I587,""),0)</f>
        <v/>
      </c>
      <c r="K587" s="15" t="str">
        <f>IFERROR(IF($C587="Program",ROUNDDOWN(SUMIF('3. Programs'!$A:$A,$D587,'3. Programs'!R:R),2)*IFERROR(INDEX('3. Programs'!$O:$O,MATCH($D587,'3. Programs'!$A:$A,0)),0)*$I587,""),0)</f>
        <v/>
      </c>
      <c r="L587" s="15" t="str">
        <f>IFERROR(IF($C587="Program",ROUNDDOWN(SUMIF('3. Programs'!$A:$A,$D587,'3. Programs'!S:S),2)*IFERROR(INDEX('3. Programs'!$O:$O,MATCH($D587,'3. Programs'!$A:$A,0)),0)*$I587,""),0)</f>
        <v/>
      </c>
      <c r="M587" s="17" t="str">
        <f t="shared" ref="M587:M650" si="62">IF($C587="Program",SUM(J587:L587),"")</f>
        <v/>
      </c>
      <c r="N587" s="122"/>
      <c r="O587" s="123"/>
      <c r="P587" s="169"/>
      <c r="Q587" s="245"/>
      <c r="R587" s="124"/>
      <c r="S587" s="125"/>
      <c r="T587" s="125"/>
      <c r="U587" s="126"/>
      <c r="V587" s="19" t="str">
        <f t="shared" si="61"/>
        <v/>
      </c>
      <c r="W587" s="15" t="str">
        <f t="shared" si="57"/>
        <v/>
      </c>
      <c r="X587" s="16" t="str">
        <f t="shared" si="58"/>
        <v/>
      </c>
      <c r="Y587" s="16" t="str">
        <f t="shared" si="59"/>
        <v/>
      </c>
      <c r="Z587" s="16" t="str">
        <f t="shared" si="60"/>
        <v/>
      </c>
    </row>
    <row r="588" spans="1:26" x14ac:dyDescent="0.4">
      <c r="A588" s="140"/>
      <c r="B588" s="158" t="str">
        <f>IFERROR(VLOOKUP(A588,'1. Applicant Roster'!A:C,2,FALSE)&amp;", "&amp;LEFT(VLOOKUP(A588,'1. Applicant Roster'!A:C,3,FALSE),1)&amp;".","Enter valid WISEid")</f>
        <v>Enter valid WISEid</v>
      </c>
      <c r="C588" s="142"/>
      <c r="D588" s="143"/>
      <c r="E588" s="138" t="str">
        <f>IF(C588="Program",IFERROR(INDEX('3. Programs'!B:B,MATCH(D588,'3. Programs'!A:A,0)),"Enter valid program ID"),"")</f>
        <v/>
      </c>
      <c r="F588" s="289" t="str">
        <f>IF(C588="Program",IFERROR(INDEX('3. Programs'!L:L,MATCH(D588,'3. Programs'!A:A,0)),""),"")</f>
        <v/>
      </c>
      <c r="G588" s="97"/>
      <c r="H588" s="82"/>
      <c r="I588" s="291" t="str">
        <f>IFERROR(IF(C588="Program",(IF(OR(F588="Days",F588="Caseload"),1,G588)*H588)/(IF(OR(F588="Days",F588="Caseload"),1,INDEX('3. Programs'!N:N,MATCH(D588,'3. Programs'!A:A,0)))*INDEX('3. Programs'!O:O,MATCH(D588,'3. Programs'!A:A,0))),""),0)</f>
        <v/>
      </c>
      <c r="J588" s="20" t="str">
        <f>IFERROR(IF($C588="Program",ROUNDDOWN(SUMIF('3. Programs'!$A:$A,$D588,'3. Programs'!Q:Q),2)*IFERROR(INDEX('3. Programs'!$O:$O,MATCH($D588,'3. Programs'!$A:$A,0)),0)*$I588,""),0)</f>
        <v/>
      </c>
      <c r="K588" s="15" t="str">
        <f>IFERROR(IF($C588="Program",ROUNDDOWN(SUMIF('3. Programs'!$A:$A,$D588,'3. Programs'!R:R),2)*IFERROR(INDEX('3. Programs'!$O:$O,MATCH($D588,'3. Programs'!$A:$A,0)),0)*$I588,""),0)</f>
        <v/>
      </c>
      <c r="L588" s="15" t="str">
        <f>IFERROR(IF($C588="Program",ROUNDDOWN(SUMIF('3. Programs'!$A:$A,$D588,'3. Programs'!S:S),2)*IFERROR(INDEX('3. Programs'!$O:$O,MATCH($D588,'3. Programs'!$A:$A,0)),0)*$I588,""),0)</f>
        <v/>
      </c>
      <c r="M588" s="17" t="str">
        <f t="shared" si="62"/>
        <v/>
      </c>
      <c r="N588" s="122"/>
      <c r="O588" s="123"/>
      <c r="P588" s="169"/>
      <c r="Q588" s="245"/>
      <c r="R588" s="124"/>
      <c r="S588" s="125"/>
      <c r="T588" s="125"/>
      <c r="U588" s="126"/>
      <c r="V588" s="19" t="str">
        <f t="shared" si="61"/>
        <v/>
      </c>
      <c r="W588" s="15" t="str">
        <f t="shared" si="57"/>
        <v/>
      </c>
      <c r="X588" s="16" t="str">
        <f t="shared" si="58"/>
        <v/>
      </c>
      <c r="Y588" s="16" t="str">
        <f t="shared" si="59"/>
        <v/>
      </c>
      <c r="Z588" s="16" t="str">
        <f t="shared" si="60"/>
        <v/>
      </c>
    </row>
    <row r="589" spans="1:26" x14ac:dyDescent="0.4">
      <c r="A589" s="140"/>
      <c r="B589" s="158" t="str">
        <f>IFERROR(VLOOKUP(A589,'1. Applicant Roster'!A:C,2,FALSE)&amp;", "&amp;LEFT(VLOOKUP(A589,'1. Applicant Roster'!A:C,3,FALSE),1)&amp;".","Enter valid WISEid")</f>
        <v>Enter valid WISEid</v>
      </c>
      <c r="C589" s="142"/>
      <c r="D589" s="143"/>
      <c r="E589" s="138" t="str">
        <f>IF(C589="Program",IFERROR(INDEX('3. Programs'!B:B,MATCH(D589,'3. Programs'!A:A,0)),"Enter valid program ID"),"")</f>
        <v/>
      </c>
      <c r="F589" s="289" t="str">
        <f>IF(C589="Program",IFERROR(INDEX('3. Programs'!L:L,MATCH(D589,'3. Programs'!A:A,0)),""),"")</f>
        <v/>
      </c>
      <c r="G589" s="97"/>
      <c r="H589" s="82"/>
      <c r="I589" s="291" t="str">
        <f>IFERROR(IF(C589="Program",(IF(OR(F589="Days",F589="Caseload"),1,G589)*H589)/(IF(OR(F589="Days",F589="Caseload"),1,INDEX('3. Programs'!N:N,MATCH(D589,'3. Programs'!A:A,0)))*INDEX('3. Programs'!O:O,MATCH(D589,'3. Programs'!A:A,0))),""),0)</f>
        <v/>
      </c>
      <c r="J589" s="20" t="str">
        <f>IFERROR(IF($C589="Program",ROUNDDOWN(SUMIF('3. Programs'!$A:$A,$D589,'3. Programs'!Q:Q),2)*IFERROR(INDEX('3. Programs'!$O:$O,MATCH($D589,'3. Programs'!$A:$A,0)),0)*$I589,""),0)</f>
        <v/>
      </c>
      <c r="K589" s="15" t="str">
        <f>IFERROR(IF($C589="Program",ROUNDDOWN(SUMIF('3. Programs'!$A:$A,$D589,'3. Programs'!R:R),2)*IFERROR(INDEX('3. Programs'!$O:$O,MATCH($D589,'3. Programs'!$A:$A,0)),0)*$I589,""),0)</f>
        <v/>
      </c>
      <c r="L589" s="15" t="str">
        <f>IFERROR(IF($C589="Program",ROUNDDOWN(SUMIF('3. Programs'!$A:$A,$D589,'3. Programs'!S:S),2)*IFERROR(INDEX('3. Programs'!$O:$O,MATCH($D589,'3. Programs'!$A:$A,0)),0)*$I589,""),0)</f>
        <v/>
      </c>
      <c r="M589" s="17" t="str">
        <f t="shared" si="62"/>
        <v/>
      </c>
      <c r="N589" s="122"/>
      <c r="O589" s="123"/>
      <c r="P589" s="169"/>
      <c r="Q589" s="245"/>
      <c r="R589" s="124"/>
      <c r="S589" s="125"/>
      <c r="T589" s="125"/>
      <c r="U589" s="126"/>
      <c r="V589" s="19" t="str">
        <f t="shared" si="61"/>
        <v/>
      </c>
      <c r="W589" s="15" t="str">
        <f t="shared" si="57"/>
        <v/>
      </c>
      <c r="X589" s="16" t="str">
        <f t="shared" si="58"/>
        <v/>
      </c>
      <c r="Y589" s="16" t="str">
        <f t="shared" si="59"/>
        <v/>
      </c>
      <c r="Z589" s="16" t="str">
        <f t="shared" si="60"/>
        <v/>
      </c>
    </row>
    <row r="590" spans="1:26" x14ac:dyDescent="0.4">
      <c r="A590" s="140"/>
      <c r="B590" s="158" t="str">
        <f>IFERROR(VLOOKUP(A590,'1. Applicant Roster'!A:C,2,FALSE)&amp;", "&amp;LEFT(VLOOKUP(A590,'1. Applicant Roster'!A:C,3,FALSE),1)&amp;".","Enter valid WISEid")</f>
        <v>Enter valid WISEid</v>
      </c>
      <c r="C590" s="142"/>
      <c r="D590" s="143"/>
      <c r="E590" s="138" t="str">
        <f>IF(C590="Program",IFERROR(INDEX('3. Programs'!B:B,MATCH(D590,'3. Programs'!A:A,0)),"Enter valid program ID"),"")</f>
        <v/>
      </c>
      <c r="F590" s="289" t="str">
        <f>IF(C590="Program",IFERROR(INDEX('3. Programs'!L:L,MATCH(D590,'3. Programs'!A:A,0)),""),"")</f>
        <v/>
      </c>
      <c r="G590" s="97"/>
      <c r="H590" s="82"/>
      <c r="I590" s="291" t="str">
        <f>IFERROR(IF(C590="Program",(IF(OR(F590="Days",F590="Caseload"),1,G590)*H590)/(IF(OR(F590="Days",F590="Caseload"),1,INDEX('3. Programs'!N:N,MATCH(D590,'3. Programs'!A:A,0)))*INDEX('3. Programs'!O:O,MATCH(D590,'3. Programs'!A:A,0))),""),0)</f>
        <v/>
      </c>
      <c r="J590" s="20" t="str">
        <f>IFERROR(IF($C590="Program",ROUNDDOWN(SUMIF('3. Programs'!$A:$A,$D590,'3. Programs'!Q:Q),2)*IFERROR(INDEX('3. Programs'!$O:$O,MATCH($D590,'3. Programs'!$A:$A,0)),0)*$I590,""),0)</f>
        <v/>
      </c>
      <c r="K590" s="15" t="str">
        <f>IFERROR(IF($C590="Program",ROUNDDOWN(SUMIF('3. Programs'!$A:$A,$D590,'3. Programs'!R:R),2)*IFERROR(INDEX('3. Programs'!$O:$O,MATCH($D590,'3. Programs'!$A:$A,0)),0)*$I590,""),0)</f>
        <v/>
      </c>
      <c r="L590" s="15" t="str">
        <f>IFERROR(IF($C590="Program",ROUNDDOWN(SUMIF('3. Programs'!$A:$A,$D590,'3. Programs'!S:S),2)*IFERROR(INDEX('3. Programs'!$O:$O,MATCH($D590,'3. Programs'!$A:$A,0)),0)*$I590,""),0)</f>
        <v/>
      </c>
      <c r="M590" s="17" t="str">
        <f t="shared" si="62"/>
        <v/>
      </c>
      <c r="N590" s="122"/>
      <c r="O590" s="123"/>
      <c r="P590" s="169"/>
      <c r="Q590" s="245"/>
      <c r="R590" s="124"/>
      <c r="S590" s="125"/>
      <c r="T590" s="125"/>
      <c r="U590" s="126"/>
      <c r="V590" s="19" t="str">
        <f t="shared" si="61"/>
        <v/>
      </c>
      <c r="W590" s="15" t="str">
        <f t="shared" si="57"/>
        <v/>
      </c>
      <c r="X590" s="16" t="str">
        <f t="shared" si="58"/>
        <v/>
      </c>
      <c r="Y590" s="16" t="str">
        <f t="shared" si="59"/>
        <v/>
      </c>
      <c r="Z590" s="16" t="str">
        <f t="shared" si="60"/>
        <v/>
      </c>
    </row>
    <row r="591" spans="1:26" x14ac:dyDescent="0.4">
      <c r="A591" s="140"/>
      <c r="B591" s="158" t="str">
        <f>IFERROR(VLOOKUP(A591,'1. Applicant Roster'!A:C,2,FALSE)&amp;", "&amp;LEFT(VLOOKUP(A591,'1. Applicant Roster'!A:C,3,FALSE),1)&amp;".","Enter valid WISEid")</f>
        <v>Enter valid WISEid</v>
      </c>
      <c r="C591" s="142"/>
      <c r="D591" s="143"/>
      <c r="E591" s="138" t="str">
        <f>IF(C591="Program",IFERROR(INDEX('3. Programs'!B:B,MATCH(D591,'3. Programs'!A:A,0)),"Enter valid program ID"),"")</f>
        <v/>
      </c>
      <c r="F591" s="289" t="str">
        <f>IF(C591="Program",IFERROR(INDEX('3. Programs'!L:L,MATCH(D591,'3. Programs'!A:A,0)),""),"")</f>
        <v/>
      </c>
      <c r="G591" s="97"/>
      <c r="H591" s="82"/>
      <c r="I591" s="291" t="str">
        <f>IFERROR(IF(C591="Program",(IF(OR(F591="Days",F591="Caseload"),1,G591)*H591)/(IF(OR(F591="Days",F591="Caseload"),1,INDEX('3. Programs'!N:N,MATCH(D591,'3. Programs'!A:A,0)))*INDEX('3. Programs'!O:O,MATCH(D591,'3. Programs'!A:A,0))),""),0)</f>
        <v/>
      </c>
      <c r="J591" s="20" t="str">
        <f>IFERROR(IF($C591="Program",ROUNDDOWN(SUMIF('3. Programs'!$A:$A,$D591,'3. Programs'!Q:Q),2)*IFERROR(INDEX('3. Programs'!$O:$O,MATCH($D591,'3. Programs'!$A:$A,0)),0)*$I591,""),0)</f>
        <v/>
      </c>
      <c r="K591" s="15" t="str">
        <f>IFERROR(IF($C591="Program",ROUNDDOWN(SUMIF('3. Programs'!$A:$A,$D591,'3. Programs'!R:R),2)*IFERROR(INDEX('3. Programs'!$O:$O,MATCH($D591,'3. Programs'!$A:$A,0)),0)*$I591,""),0)</f>
        <v/>
      </c>
      <c r="L591" s="15" t="str">
        <f>IFERROR(IF($C591="Program",ROUNDDOWN(SUMIF('3. Programs'!$A:$A,$D591,'3. Programs'!S:S),2)*IFERROR(INDEX('3. Programs'!$O:$O,MATCH($D591,'3. Programs'!$A:$A,0)),0)*$I591,""),0)</f>
        <v/>
      </c>
      <c r="M591" s="17" t="str">
        <f t="shared" si="62"/>
        <v/>
      </c>
      <c r="N591" s="122"/>
      <c r="O591" s="123"/>
      <c r="P591" s="169"/>
      <c r="Q591" s="245"/>
      <c r="R591" s="124"/>
      <c r="S591" s="125"/>
      <c r="T591" s="125"/>
      <c r="U591" s="126"/>
      <c r="V591" s="19" t="str">
        <f t="shared" si="61"/>
        <v/>
      </c>
      <c r="W591" s="15" t="str">
        <f t="shared" si="57"/>
        <v/>
      </c>
      <c r="X591" s="16" t="str">
        <f t="shared" si="58"/>
        <v/>
      </c>
      <c r="Y591" s="16" t="str">
        <f t="shared" si="59"/>
        <v/>
      </c>
      <c r="Z591" s="16" t="str">
        <f t="shared" si="60"/>
        <v/>
      </c>
    </row>
    <row r="592" spans="1:26" x14ac:dyDescent="0.4">
      <c r="A592" s="140"/>
      <c r="B592" s="158" t="str">
        <f>IFERROR(VLOOKUP(A592,'1. Applicant Roster'!A:C,2,FALSE)&amp;", "&amp;LEFT(VLOOKUP(A592,'1. Applicant Roster'!A:C,3,FALSE),1)&amp;".","Enter valid WISEid")</f>
        <v>Enter valid WISEid</v>
      </c>
      <c r="C592" s="142"/>
      <c r="D592" s="143"/>
      <c r="E592" s="138" t="str">
        <f>IF(C592="Program",IFERROR(INDEX('3. Programs'!B:B,MATCH(D592,'3. Programs'!A:A,0)),"Enter valid program ID"),"")</f>
        <v/>
      </c>
      <c r="F592" s="289" t="str">
        <f>IF(C592="Program",IFERROR(INDEX('3. Programs'!L:L,MATCH(D592,'3. Programs'!A:A,0)),""),"")</f>
        <v/>
      </c>
      <c r="G592" s="97"/>
      <c r="H592" s="82"/>
      <c r="I592" s="291" t="str">
        <f>IFERROR(IF(C592="Program",(IF(OR(F592="Days",F592="Caseload"),1,G592)*H592)/(IF(OR(F592="Days",F592="Caseload"),1,INDEX('3. Programs'!N:N,MATCH(D592,'3. Programs'!A:A,0)))*INDEX('3. Programs'!O:O,MATCH(D592,'3. Programs'!A:A,0))),""),0)</f>
        <v/>
      </c>
      <c r="J592" s="20" t="str">
        <f>IFERROR(IF($C592="Program",ROUNDDOWN(SUMIF('3. Programs'!$A:$A,$D592,'3. Programs'!Q:Q),2)*IFERROR(INDEX('3. Programs'!$O:$O,MATCH($D592,'3. Programs'!$A:$A,0)),0)*$I592,""),0)</f>
        <v/>
      </c>
      <c r="K592" s="15" t="str">
        <f>IFERROR(IF($C592="Program",ROUNDDOWN(SUMIF('3. Programs'!$A:$A,$D592,'3. Programs'!R:R),2)*IFERROR(INDEX('3. Programs'!$O:$O,MATCH($D592,'3. Programs'!$A:$A,0)),0)*$I592,""),0)</f>
        <v/>
      </c>
      <c r="L592" s="15" t="str">
        <f>IFERROR(IF($C592="Program",ROUNDDOWN(SUMIF('3. Programs'!$A:$A,$D592,'3. Programs'!S:S),2)*IFERROR(INDEX('3. Programs'!$O:$O,MATCH($D592,'3. Programs'!$A:$A,0)),0)*$I592,""),0)</f>
        <v/>
      </c>
      <c r="M592" s="17" t="str">
        <f t="shared" si="62"/>
        <v/>
      </c>
      <c r="N592" s="122"/>
      <c r="O592" s="123"/>
      <c r="P592" s="169"/>
      <c r="Q592" s="245"/>
      <c r="R592" s="124"/>
      <c r="S592" s="125"/>
      <c r="T592" s="125"/>
      <c r="U592" s="126"/>
      <c r="V592" s="19" t="str">
        <f t="shared" si="61"/>
        <v/>
      </c>
      <c r="W592" s="15" t="str">
        <f t="shared" si="57"/>
        <v/>
      </c>
      <c r="X592" s="16" t="str">
        <f t="shared" si="58"/>
        <v/>
      </c>
      <c r="Y592" s="16" t="str">
        <f t="shared" si="59"/>
        <v/>
      </c>
      <c r="Z592" s="16" t="str">
        <f t="shared" si="60"/>
        <v/>
      </c>
    </row>
    <row r="593" spans="1:26" x14ac:dyDescent="0.4">
      <c r="A593" s="140"/>
      <c r="B593" s="158" t="str">
        <f>IFERROR(VLOOKUP(A593,'1. Applicant Roster'!A:C,2,FALSE)&amp;", "&amp;LEFT(VLOOKUP(A593,'1. Applicant Roster'!A:C,3,FALSE),1)&amp;".","Enter valid WISEid")</f>
        <v>Enter valid WISEid</v>
      </c>
      <c r="C593" s="142"/>
      <c r="D593" s="143"/>
      <c r="E593" s="138" t="str">
        <f>IF(C593="Program",IFERROR(INDEX('3. Programs'!B:B,MATCH(D593,'3. Programs'!A:A,0)),"Enter valid program ID"),"")</f>
        <v/>
      </c>
      <c r="F593" s="289" t="str">
        <f>IF(C593="Program",IFERROR(INDEX('3. Programs'!L:L,MATCH(D593,'3. Programs'!A:A,0)),""),"")</f>
        <v/>
      </c>
      <c r="G593" s="97"/>
      <c r="H593" s="82"/>
      <c r="I593" s="291" t="str">
        <f>IFERROR(IF(C593="Program",(IF(OR(F593="Days",F593="Caseload"),1,G593)*H593)/(IF(OR(F593="Days",F593="Caseload"),1,INDEX('3. Programs'!N:N,MATCH(D593,'3. Programs'!A:A,0)))*INDEX('3. Programs'!O:O,MATCH(D593,'3. Programs'!A:A,0))),""),0)</f>
        <v/>
      </c>
      <c r="J593" s="20" t="str">
        <f>IFERROR(IF($C593="Program",ROUNDDOWN(SUMIF('3. Programs'!$A:$A,$D593,'3. Programs'!Q:Q),2)*IFERROR(INDEX('3. Programs'!$O:$O,MATCH($D593,'3. Programs'!$A:$A,0)),0)*$I593,""),0)</f>
        <v/>
      </c>
      <c r="K593" s="15" t="str">
        <f>IFERROR(IF($C593="Program",ROUNDDOWN(SUMIF('3. Programs'!$A:$A,$D593,'3. Programs'!R:R),2)*IFERROR(INDEX('3. Programs'!$O:$O,MATCH($D593,'3. Programs'!$A:$A,0)),0)*$I593,""),0)</f>
        <v/>
      </c>
      <c r="L593" s="15" t="str">
        <f>IFERROR(IF($C593="Program",ROUNDDOWN(SUMIF('3. Programs'!$A:$A,$D593,'3. Programs'!S:S),2)*IFERROR(INDEX('3. Programs'!$O:$O,MATCH($D593,'3. Programs'!$A:$A,0)),0)*$I593,""),0)</f>
        <v/>
      </c>
      <c r="M593" s="17" t="str">
        <f t="shared" si="62"/>
        <v/>
      </c>
      <c r="N593" s="122"/>
      <c r="O593" s="123"/>
      <c r="P593" s="169"/>
      <c r="Q593" s="245"/>
      <c r="R593" s="124"/>
      <c r="S593" s="125"/>
      <c r="T593" s="125"/>
      <c r="U593" s="126"/>
      <c r="V593" s="19" t="str">
        <f t="shared" si="61"/>
        <v/>
      </c>
      <c r="W593" s="15" t="str">
        <f t="shared" si="57"/>
        <v/>
      </c>
      <c r="X593" s="16" t="str">
        <f t="shared" si="58"/>
        <v/>
      </c>
      <c r="Y593" s="16" t="str">
        <f t="shared" si="59"/>
        <v/>
      </c>
      <c r="Z593" s="16" t="str">
        <f t="shared" si="60"/>
        <v/>
      </c>
    </row>
    <row r="594" spans="1:26" x14ac:dyDescent="0.4">
      <c r="A594" s="140"/>
      <c r="B594" s="158" t="str">
        <f>IFERROR(VLOOKUP(A594,'1. Applicant Roster'!A:C,2,FALSE)&amp;", "&amp;LEFT(VLOOKUP(A594,'1. Applicant Roster'!A:C,3,FALSE),1)&amp;".","Enter valid WISEid")</f>
        <v>Enter valid WISEid</v>
      </c>
      <c r="C594" s="142"/>
      <c r="D594" s="143"/>
      <c r="E594" s="138" t="str">
        <f>IF(C594="Program",IFERROR(INDEX('3. Programs'!B:B,MATCH(D594,'3. Programs'!A:A,0)),"Enter valid program ID"),"")</f>
        <v/>
      </c>
      <c r="F594" s="289" t="str">
        <f>IF(C594="Program",IFERROR(INDEX('3. Programs'!L:L,MATCH(D594,'3. Programs'!A:A,0)),""),"")</f>
        <v/>
      </c>
      <c r="G594" s="97"/>
      <c r="H594" s="82"/>
      <c r="I594" s="291" t="str">
        <f>IFERROR(IF(C594="Program",(IF(OR(F594="Days",F594="Caseload"),1,G594)*H594)/(IF(OR(F594="Days",F594="Caseload"),1,INDEX('3. Programs'!N:N,MATCH(D594,'3. Programs'!A:A,0)))*INDEX('3. Programs'!O:O,MATCH(D594,'3. Programs'!A:A,0))),""),0)</f>
        <v/>
      </c>
      <c r="J594" s="20" t="str">
        <f>IFERROR(IF($C594="Program",ROUNDDOWN(SUMIF('3. Programs'!$A:$A,$D594,'3. Programs'!Q:Q),2)*IFERROR(INDEX('3. Programs'!$O:$O,MATCH($D594,'3. Programs'!$A:$A,0)),0)*$I594,""),0)</f>
        <v/>
      </c>
      <c r="K594" s="15" t="str">
        <f>IFERROR(IF($C594="Program",ROUNDDOWN(SUMIF('3. Programs'!$A:$A,$D594,'3. Programs'!R:R),2)*IFERROR(INDEX('3. Programs'!$O:$O,MATCH($D594,'3. Programs'!$A:$A,0)),0)*$I594,""),0)</f>
        <v/>
      </c>
      <c r="L594" s="15" t="str">
        <f>IFERROR(IF($C594="Program",ROUNDDOWN(SUMIF('3. Programs'!$A:$A,$D594,'3. Programs'!S:S),2)*IFERROR(INDEX('3. Programs'!$O:$O,MATCH($D594,'3. Programs'!$A:$A,0)),0)*$I594,""),0)</f>
        <v/>
      </c>
      <c r="M594" s="17" t="str">
        <f t="shared" si="62"/>
        <v/>
      </c>
      <c r="N594" s="122"/>
      <c r="O594" s="123"/>
      <c r="P594" s="169"/>
      <c r="Q594" s="245"/>
      <c r="R594" s="124"/>
      <c r="S594" s="125"/>
      <c r="T594" s="125"/>
      <c r="U594" s="126"/>
      <c r="V594" s="19" t="str">
        <f t="shared" si="61"/>
        <v/>
      </c>
      <c r="W594" s="15" t="str">
        <f t="shared" si="57"/>
        <v/>
      </c>
      <c r="X594" s="16" t="str">
        <f t="shared" si="58"/>
        <v/>
      </c>
      <c r="Y594" s="16" t="str">
        <f t="shared" si="59"/>
        <v/>
      </c>
      <c r="Z594" s="16" t="str">
        <f t="shared" si="60"/>
        <v/>
      </c>
    </row>
    <row r="595" spans="1:26" x14ac:dyDescent="0.4">
      <c r="A595" s="140"/>
      <c r="B595" s="158" t="str">
        <f>IFERROR(VLOOKUP(A595,'1. Applicant Roster'!A:C,2,FALSE)&amp;", "&amp;LEFT(VLOOKUP(A595,'1. Applicant Roster'!A:C,3,FALSE),1)&amp;".","Enter valid WISEid")</f>
        <v>Enter valid WISEid</v>
      </c>
      <c r="C595" s="142"/>
      <c r="D595" s="143"/>
      <c r="E595" s="138" t="str">
        <f>IF(C595="Program",IFERROR(INDEX('3. Programs'!B:B,MATCH(D595,'3. Programs'!A:A,0)),"Enter valid program ID"),"")</f>
        <v/>
      </c>
      <c r="F595" s="289" t="str">
        <f>IF(C595="Program",IFERROR(INDEX('3. Programs'!L:L,MATCH(D595,'3. Programs'!A:A,0)),""),"")</f>
        <v/>
      </c>
      <c r="G595" s="97"/>
      <c r="H595" s="82"/>
      <c r="I595" s="291" t="str">
        <f>IFERROR(IF(C595="Program",(IF(OR(F595="Days",F595="Caseload"),1,G595)*H595)/(IF(OR(F595="Days",F595="Caseload"),1,INDEX('3. Programs'!N:N,MATCH(D595,'3. Programs'!A:A,0)))*INDEX('3. Programs'!O:O,MATCH(D595,'3. Programs'!A:A,0))),""),0)</f>
        <v/>
      </c>
      <c r="J595" s="20" t="str">
        <f>IFERROR(IF($C595="Program",ROUNDDOWN(SUMIF('3. Programs'!$A:$A,$D595,'3. Programs'!Q:Q),2)*IFERROR(INDEX('3. Programs'!$O:$O,MATCH($D595,'3. Programs'!$A:$A,0)),0)*$I595,""),0)</f>
        <v/>
      </c>
      <c r="K595" s="15" t="str">
        <f>IFERROR(IF($C595="Program",ROUNDDOWN(SUMIF('3. Programs'!$A:$A,$D595,'3. Programs'!R:R),2)*IFERROR(INDEX('3. Programs'!$O:$O,MATCH($D595,'3. Programs'!$A:$A,0)),0)*$I595,""),0)</f>
        <v/>
      </c>
      <c r="L595" s="15" t="str">
        <f>IFERROR(IF($C595="Program",ROUNDDOWN(SUMIF('3. Programs'!$A:$A,$D595,'3. Programs'!S:S),2)*IFERROR(INDEX('3. Programs'!$O:$O,MATCH($D595,'3. Programs'!$A:$A,0)),0)*$I595,""),0)</f>
        <v/>
      </c>
      <c r="M595" s="17" t="str">
        <f t="shared" si="62"/>
        <v/>
      </c>
      <c r="N595" s="122"/>
      <c r="O595" s="123"/>
      <c r="P595" s="169"/>
      <c r="Q595" s="245"/>
      <c r="R595" s="124"/>
      <c r="S595" s="125"/>
      <c r="T595" s="125"/>
      <c r="U595" s="126"/>
      <c r="V595" s="19" t="str">
        <f t="shared" si="61"/>
        <v/>
      </c>
      <c r="W595" s="15" t="str">
        <f t="shared" si="57"/>
        <v/>
      </c>
      <c r="X595" s="16" t="str">
        <f t="shared" si="58"/>
        <v/>
      </c>
      <c r="Y595" s="16" t="str">
        <f t="shared" si="59"/>
        <v/>
      </c>
      <c r="Z595" s="16" t="str">
        <f t="shared" si="60"/>
        <v/>
      </c>
    </row>
    <row r="596" spans="1:26" x14ac:dyDescent="0.4">
      <c r="A596" s="140"/>
      <c r="B596" s="158" t="str">
        <f>IFERROR(VLOOKUP(A596,'1. Applicant Roster'!A:C,2,FALSE)&amp;", "&amp;LEFT(VLOOKUP(A596,'1. Applicant Roster'!A:C,3,FALSE),1)&amp;".","Enter valid WISEid")</f>
        <v>Enter valid WISEid</v>
      </c>
      <c r="C596" s="142"/>
      <c r="D596" s="143"/>
      <c r="E596" s="138" t="str">
        <f>IF(C596="Program",IFERROR(INDEX('3. Programs'!B:B,MATCH(D596,'3. Programs'!A:A,0)),"Enter valid program ID"),"")</f>
        <v/>
      </c>
      <c r="F596" s="289" t="str">
        <f>IF(C596="Program",IFERROR(INDEX('3. Programs'!L:L,MATCH(D596,'3. Programs'!A:A,0)),""),"")</f>
        <v/>
      </c>
      <c r="G596" s="97"/>
      <c r="H596" s="82"/>
      <c r="I596" s="291" t="str">
        <f>IFERROR(IF(C596="Program",(IF(OR(F596="Days",F596="Caseload"),1,G596)*H596)/(IF(OR(F596="Days",F596="Caseload"),1,INDEX('3. Programs'!N:N,MATCH(D596,'3. Programs'!A:A,0)))*INDEX('3. Programs'!O:O,MATCH(D596,'3. Programs'!A:A,0))),""),0)</f>
        <v/>
      </c>
      <c r="J596" s="20" t="str">
        <f>IFERROR(IF($C596="Program",ROUNDDOWN(SUMIF('3. Programs'!$A:$A,$D596,'3. Programs'!Q:Q),2)*IFERROR(INDEX('3. Programs'!$O:$O,MATCH($D596,'3. Programs'!$A:$A,0)),0)*$I596,""),0)</f>
        <v/>
      </c>
      <c r="K596" s="15" t="str">
        <f>IFERROR(IF($C596="Program",ROUNDDOWN(SUMIF('3. Programs'!$A:$A,$D596,'3. Programs'!R:R),2)*IFERROR(INDEX('3. Programs'!$O:$O,MATCH($D596,'3. Programs'!$A:$A,0)),0)*$I596,""),0)</f>
        <v/>
      </c>
      <c r="L596" s="15" t="str">
        <f>IFERROR(IF($C596="Program",ROUNDDOWN(SUMIF('3. Programs'!$A:$A,$D596,'3. Programs'!S:S),2)*IFERROR(INDEX('3. Programs'!$O:$O,MATCH($D596,'3. Programs'!$A:$A,0)),0)*$I596,""),0)</f>
        <v/>
      </c>
      <c r="M596" s="17" t="str">
        <f t="shared" si="62"/>
        <v/>
      </c>
      <c r="N596" s="122"/>
      <c r="O596" s="123"/>
      <c r="P596" s="169"/>
      <c r="Q596" s="245"/>
      <c r="R596" s="124"/>
      <c r="S596" s="125"/>
      <c r="T596" s="125"/>
      <c r="U596" s="126"/>
      <c r="V596" s="19" t="str">
        <f t="shared" si="61"/>
        <v/>
      </c>
      <c r="W596" s="15" t="str">
        <f t="shared" si="57"/>
        <v/>
      </c>
      <c r="X596" s="16" t="str">
        <f t="shared" si="58"/>
        <v/>
      </c>
      <c r="Y596" s="16" t="str">
        <f t="shared" si="59"/>
        <v/>
      </c>
      <c r="Z596" s="16" t="str">
        <f t="shared" si="60"/>
        <v/>
      </c>
    </row>
    <row r="597" spans="1:26" x14ac:dyDescent="0.4">
      <c r="A597" s="140"/>
      <c r="B597" s="158" t="str">
        <f>IFERROR(VLOOKUP(A597,'1. Applicant Roster'!A:C,2,FALSE)&amp;", "&amp;LEFT(VLOOKUP(A597,'1. Applicant Roster'!A:C,3,FALSE),1)&amp;".","Enter valid WISEid")</f>
        <v>Enter valid WISEid</v>
      </c>
      <c r="C597" s="142"/>
      <c r="D597" s="143"/>
      <c r="E597" s="138" t="str">
        <f>IF(C597="Program",IFERROR(INDEX('3. Programs'!B:B,MATCH(D597,'3. Programs'!A:A,0)),"Enter valid program ID"),"")</f>
        <v/>
      </c>
      <c r="F597" s="289" t="str">
        <f>IF(C597="Program",IFERROR(INDEX('3. Programs'!L:L,MATCH(D597,'3. Programs'!A:A,0)),""),"")</f>
        <v/>
      </c>
      <c r="G597" s="97"/>
      <c r="H597" s="82"/>
      <c r="I597" s="291" t="str">
        <f>IFERROR(IF(C597="Program",(IF(OR(F597="Days",F597="Caseload"),1,G597)*H597)/(IF(OR(F597="Days",F597="Caseload"),1,INDEX('3. Programs'!N:N,MATCH(D597,'3. Programs'!A:A,0)))*INDEX('3. Programs'!O:O,MATCH(D597,'3. Programs'!A:A,0))),""),0)</f>
        <v/>
      </c>
      <c r="J597" s="20" t="str">
        <f>IFERROR(IF($C597="Program",ROUNDDOWN(SUMIF('3. Programs'!$A:$A,$D597,'3. Programs'!Q:Q),2)*IFERROR(INDEX('3. Programs'!$O:$O,MATCH($D597,'3. Programs'!$A:$A,0)),0)*$I597,""),0)</f>
        <v/>
      </c>
      <c r="K597" s="15" t="str">
        <f>IFERROR(IF($C597="Program",ROUNDDOWN(SUMIF('3. Programs'!$A:$A,$D597,'3. Programs'!R:R),2)*IFERROR(INDEX('3. Programs'!$O:$O,MATCH($D597,'3. Programs'!$A:$A,0)),0)*$I597,""),0)</f>
        <v/>
      </c>
      <c r="L597" s="15" t="str">
        <f>IFERROR(IF($C597="Program",ROUNDDOWN(SUMIF('3. Programs'!$A:$A,$D597,'3. Programs'!S:S),2)*IFERROR(INDEX('3. Programs'!$O:$O,MATCH($D597,'3. Programs'!$A:$A,0)),0)*$I597,""),0)</f>
        <v/>
      </c>
      <c r="M597" s="17" t="str">
        <f t="shared" si="62"/>
        <v/>
      </c>
      <c r="N597" s="122"/>
      <c r="O597" s="123"/>
      <c r="P597" s="169"/>
      <c r="Q597" s="245"/>
      <c r="R597" s="124"/>
      <c r="S597" s="125"/>
      <c r="T597" s="125"/>
      <c r="U597" s="126"/>
      <c r="V597" s="19" t="str">
        <f t="shared" si="61"/>
        <v/>
      </c>
      <c r="W597" s="15" t="str">
        <f t="shared" si="57"/>
        <v/>
      </c>
      <c r="X597" s="16" t="str">
        <f t="shared" si="58"/>
        <v/>
      </c>
      <c r="Y597" s="16" t="str">
        <f t="shared" si="59"/>
        <v/>
      </c>
      <c r="Z597" s="16" t="str">
        <f t="shared" si="60"/>
        <v/>
      </c>
    </row>
    <row r="598" spans="1:26" x14ac:dyDescent="0.4">
      <c r="A598" s="140"/>
      <c r="B598" s="158" t="str">
        <f>IFERROR(VLOOKUP(A598,'1. Applicant Roster'!A:C,2,FALSE)&amp;", "&amp;LEFT(VLOOKUP(A598,'1. Applicant Roster'!A:C,3,FALSE),1)&amp;".","Enter valid WISEid")</f>
        <v>Enter valid WISEid</v>
      </c>
      <c r="C598" s="142"/>
      <c r="D598" s="143"/>
      <c r="E598" s="138" t="str">
        <f>IF(C598="Program",IFERROR(INDEX('3. Programs'!B:B,MATCH(D598,'3. Programs'!A:A,0)),"Enter valid program ID"),"")</f>
        <v/>
      </c>
      <c r="F598" s="289" t="str">
        <f>IF(C598="Program",IFERROR(INDEX('3. Programs'!L:L,MATCH(D598,'3. Programs'!A:A,0)),""),"")</f>
        <v/>
      </c>
      <c r="G598" s="97"/>
      <c r="H598" s="82"/>
      <c r="I598" s="291" t="str">
        <f>IFERROR(IF(C598="Program",(IF(OR(F598="Days",F598="Caseload"),1,G598)*H598)/(IF(OR(F598="Days",F598="Caseload"),1,INDEX('3. Programs'!N:N,MATCH(D598,'3. Programs'!A:A,0)))*INDEX('3. Programs'!O:O,MATCH(D598,'3. Programs'!A:A,0))),""),0)</f>
        <v/>
      </c>
      <c r="J598" s="20" t="str">
        <f>IFERROR(IF($C598="Program",ROUNDDOWN(SUMIF('3. Programs'!$A:$A,$D598,'3. Programs'!Q:Q),2)*IFERROR(INDEX('3. Programs'!$O:$O,MATCH($D598,'3. Programs'!$A:$A,0)),0)*$I598,""),0)</f>
        <v/>
      </c>
      <c r="K598" s="15" t="str">
        <f>IFERROR(IF($C598="Program",ROUNDDOWN(SUMIF('3. Programs'!$A:$A,$D598,'3. Programs'!R:R),2)*IFERROR(INDEX('3. Programs'!$O:$O,MATCH($D598,'3. Programs'!$A:$A,0)),0)*$I598,""),0)</f>
        <v/>
      </c>
      <c r="L598" s="15" t="str">
        <f>IFERROR(IF($C598="Program",ROUNDDOWN(SUMIF('3. Programs'!$A:$A,$D598,'3. Programs'!S:S),2)*IFERROR(INDEX('3. Programs'!$O:$O,MATCH($D598,'3. Programs'!$A:$A,0)),0)*$I598,""),0)</f>
        <v/>
      </c>
      <c r="M598" s="17" t="str">
        <f t="shared" si="62"/>
        <v/>
      </c>
      <c r="N598" s="122"/>
      <c r="O598" s="123"/>
      <c r="P598" s="169"/>
      <c r="Q598" s="245"/>
      <c r="R598" s="124"/>
      <c r="S598" s="125"/>
      <c r="T598" s="125"/>
      <c r="U598" s="126"/>
      <c r="V598" s="19" t="str">
        <f t="shared" si="61"/>
        <v/>
      </c>
      <c r="W598" s="15" t="str">
        <f t="shared" si="57"/>
        <v/>
      </c>
      <c r="X598" s="16" t="str">
        <f t="shared" si="58"/>
        <v/>
      </c>
      <c r="Y598" s="16" t="str">
        <f t="shared" si="59"/>
        <v/>
      </c>
      <c r="Z598" s="16" t="str">
        <f t="shared" si="60"/>
        <v/>
      </c>
    </row>
    <row r="599" spans="1:26" x14ac:dyDescent="0.4">
      <c r="A599" s="140"/>
      <c r="B599" s="158" t="str">
        <f>IFERROR(VLOOKUP(A599,'1. Applicant Roster'!A:C,2,FALSE)&amp;", "&amp;LEFT(VLOOKUP(A599,'1. Applicant Roster'!A:C,3,FALSE),1)&amp;".","Enter valid WISEid")</f>
        <v>Enter valid WISEid</v>
      </c>
      <c r="C599" s="142"/>
      <c r="D599" s="143"/>
      <c r="E599" s="138" t="str">
        <f>IF(C599="Program",IFERROR(INDEX('3. Programs'!B:B,MATCH(D599,'3. Programs'!A:A,0)),"Enter valid program ID"),"")</f>
        <v/>
      </c>
      <c r="F599" s="289" t="str">
        <f>IF(C599="Program",IFERROR(INDEX('3. Programs'!L:L,MATCH(D599,'3. Programs'!A:A,0)),""),"")</f>
        <v/>
      </c>
      <c r="G599" s="97"/>
      <c r="H599" s="82"/>
      <c r="I599" s="291" t="str">
        <f>IFERROR(IF(C599="Program",(IF(OR(F599="Days",F599="Caseload"),1,G599)*H599)/(IF(OR(F599="Days",F599="Caseload"),1,INDEX('3. Programs'!N:N,MATCH(D599,'3. Programs'!A:A,0)))*INDEX('3. Programs'!O:O,MATCH(D599,'3. Programs'!A:A,0))),""),0)</f>
        <v/>
      </c>
      <c r="J599" s="20" t="str">
        <f>IFERROR(IF($C599="Program",ROUNDDOWN(SUMIF('3. Programs'!$A:$A,$D599,'3. Programs'!Q:Q),2)*IFERROR(INDEX('3. Programs'!$O:$O,MATCH($D599,'3. Programs'!$A:$A,0)),0)*$I599,""),0)</f>
        <v/>
      </c>
      <c r="K599" s="15" t="str">
        <f>IFERROR(IF($C599="Program",ROUNDDOWN(SUMIF('3. Programs'!$A:$A,$D599,'3. Programs'!R:R),2)*IFERROR(INDEX('3. Programs'!$O:$O,MATCH($D599,'3. Programs'!$A:$A,0)),0)*$I599,""),0)</f>
        <v/>
      </c>
      <c r="L599" s="15" t="str">
        <f>IFERROR(IF($C599="Program",ROUNDDOWN(SUMIF('3. Programs'!$A:$A,$D599,'3. Programs'!S:S),2)*IFERROR(INDEX('3. Programs'!$O:$O,MATCH($D599,'3. Programs'!$A:$A,0)),0)*$I599,""),0)</f>
        <v/>
      </c>
      <c r="M599" s="17" t="str">
        <f t="shared" si="62"/>
        <v/>
      </c>
      <c r="N599" s="122"/>
      <c r="O599" s="123"/>
      <c r="P599" s="169"/>
      <c r="Q599" s="245"/>
      <c r="R599" s="124"/>
      <c r="S599" s="125"/>
      <c r="T599" s="125"/>
      <c r="U599" s="126"/>
      <c r="V599" s="19" t="str">
        <f t="shared" si="61"/>
        <v/>
      </c>
      <c r="W599" s="15" t="str">
        <f t="shared" si="57"/>
        <v/>
      </c>
      <c r="X599" s="16" t="str">
        <f t="shared" si="58"/>
        <v/>
      </c>
      <c r="Y599" s="16" t="str">
        <f t="shared" si="59"/>
        <v/>
      </c>
      <c r="Z599" s="16" t="str">
        <f t="shared" si="60"/>
        <v/>
      </c>
    </row>
    <row r="600" spans="1:26" x14ac:dyDescent="0.4">
      <c r="A600" s="140"/>
      <c r="B600" s="158" t="str">
        <f>IFERROR(VLOOKUP(A600,'1. Applicant Roster'!A:C,2,FALSE)&amp;", "&amp;LEFT(VLOOKUP(A600,'1. Applicant Roster'!A:C,3,FALSE),1)&amp;".","Enter valid WISEid")</f>
        <v>Enter valid WISEid</v>
      </c>
      <c r="C600" s="142"/>
      <c r="D600" s="143"/>
      <c r="E600" s="138" t="str">
        <f>IF(C600="Program",IFERROR(INDEX('3. Programs'!B:B,MATCH(D600,'3. Programs'!A:A,0)),"Enter valid program ID"),"")</f>
        <v/>
      </c>
      <c r="F600" s="289" t="str">
        <f>IF(C600="Program",IFERROR(INDEX('3. Programs'!L:L,MATCH(D600,'3. Programs'!A:A,0)),""),"")</f>
        <v/>
      </c>
      <c r="G600" s="97"/>
      <c r="H600" s="82"/>
      <c r="I600" s="291" t="str">
        <f>IFERROR(IF(C600="Program",(IF(OR(F600="Days",F600="Caseload"),1,G600)*H600)/(IF(OR(F600="Days",F600="Caseload"),1,INDEX('3. Programs'!N:N,MATCH(D600,'3. Programs'!A:A,0)))*INDEX('3. Programs'!O:O,MATCH(D600,'3. Programs'!A:A,0))),""),0)</f>
        <v/>
      </c>
      <c r="J600" s="20" t="str">
        <f>IFERROR(IF($C600="Program",ROUNDDOWN(SUMIF('3. Programs'!$A:$A,$D600,'3. Programs'!Q:Q),2)*IFERROR(INDEX('3. Programs'!$O:$O,MATCH($D600,'3. Programs'!$A:$A,0)),0)*$I600,""),0)</f>
        <v/>
      </c>
      <c r="K600" s="15" t="str">
        <f>IFERROR(IF($C600="Program",ROUNDDOWN(SUMIF('3. Programs'!$A:$A,$D600,'3. Programs'!R:R),2)*IFERROR(INDEX('3. Programs'!$O:$O,MATCH($D600,'3. Programs'!$A:$A,0)),0)*$I600,""),0)</f>
        <v/>
      </c>
      <c r="L600" s="15" t="str">
        <f>IFERROR(IF($C600="Program",ROUNDDOWN(SUMIF('3. Programs'!$A:$A,$D600,'3. Programs'!S:S),2)*IFERROR(INDEX('3. Programs'!$O:$O,MATCH($D600,'3. Programs'!$A:$A,0)),0)*$I600,""),0)</f>
        <v/>
      </c>
      <c r="M600" s="17" t="str">
        <f t="shared" si="62"/>
        <v/>
      </c>
      <c r="N600" s="122"/>
      <c r="O600" s="123"/>
      <c r="P600" s="169"/>
      <c r="Q600" s="245"/>
      <c r="R600" s="124"/>
      <c r="S600" s="125"/>
      <c r="T600" s="125"/>
      <c r="U600" s="126"/>
      <c r="V600" s="19" t="str">
        <f t="shared" si="61"/>
        <v/>
      </c>
      <c r="W600" s="15" t="str">
        <f t="shared" si="57"/>
        <v/>
      </c>
      <c r="X600" s="16" t="str">
        <f t="shared" si="58"/>
        <v/>
      </c>
      <c r="Y600" s="16" t="str">
        <f t="shared" si="59"/>
        <v/>
      </c>
      <c r="Z600" s="16" t="str">
        <f t="shared" si="60"/>
        <v/>
      </c>
    </row>
    <row r="601" spans="1:26" x14ac:dyDescent="0.4">
      <c r="A601" s="140"/>
      <c r="B601" s="158" t="str">
        <f>IFERROR(VLOOKUP(A601,'1. Applicant Roster'!A:C,2,FALSE)&amp;", "&amp;LEFT(VLOOKUP(A601,'1. Applicant Roster'!A:C,3,FALSE),1)&amp;".","Enter valid WISEid")</f>
        <v>Enter valid WISEid</v>
      </c>
      <c r="C601" s="142"/>
      <c r="D601" s="143"/>
      <c r="E601" s="138" t="str">
        <f>IF(C601="Program",IFERROR(INDEX('3. Programs'!B:B,MATCH(D601,'3. Programs'!A:A,0)),"Enter valid program ID"),"")</f>
        <v/>
      </c>
      <c r="F601" s="289" t="str">
        <f>IF(C601="Program",IFERROR(INDEX('3. Programs'!L:L,MATCH(D601,'3. Programs'!A:A,0)),""),"")</f>
        <v/>
      </c>
      <c r="G601" s="97"/>
      <c r="H601" s="82"/>
      <c r="I601" s="291" t="str">
        <f>IFERROR(IF(C601="Program",(IF(OR(F601="Days",F601="Caseload"),1,G601)*H601)/(IF(OR(F601="Days",F601="Caseload"),1,INDEX('3. Programs'!N:N,MATCH(D601,'3. Programs'!A:A,0)))*INDEX('3. Programs'!O:O,MATCH(D601,'3. Programs'!A:A,0))),""),0)</f>
        <v/>
      </c>
      <c r="J601" s="20" t="str">
        <f>IFERROR(IF($C601="Program",ROUNDDOWN(SUMIF('3. Programs'!$A:$A,$D601,'3. Programs'!Q:Q),2)*IFERROR(INDEX('3. Programs'!$O:$O,MATCH($D601,'3. Programs'!$A:$A,0)),0)*$I601,""),0)</f>
        <v/>
      </c>
      <c r="K601" s="15" t="str">
        <f>IFERROR(IF($C601="Program",ROUNDDOWN(SUMIF('3. Programs'!$A:$A,$D601,'3. Programs'!R:R),2)*IFERROR(INDEX('3. Programs'!$O:$O,MATCH($D601,'3. Programs'!$A:$A,0)),0)*$I601,""),0)</f>
        <v/>
      </c>
      <c r="L601" s="15" t="str">
        <f>IFERROR(IF($C601="Program",ROUNDDOWN(SUMIF('3. Programs'!$A:$A,$D601,'3. Programs'!S:S),2)*IFERROR(INDEX('3. Programs'!$O:$O,MATCH($D601,'3. Programs'!$A:$A,0)),0)*$I601,""),0)</f>
        <v/>
      </c>
      <c r="M601" s="17" t="str">
        <f t="shared" si="62"/>
        <v/>
      </c>
      <c r="N601" s="122"/>
      <c r="O601" s="123"/>
      <c r="P601" s="169"/>
      <c r="Q601" s="245"/>
      <c r="R601" s="124"/>
      <c r="S601" s="125"/>
      <c r="T601" s="125"/>
      <c r="U601" s="126"/>
      <c r="V601" s="19" t="str">
        <f t="shared" si="61"/>
        <v/>
      </c>
      <c r="W601" s="15" t="str">
        <f t="shared" si="57"/>
        <v/>
      </c>
      <c r="X601" s="16" t="str">
        <f t="shared" si="58"/>
        <v/>
      </c>
      <c r="Y601" s="16" t="str">
        <f t="shared" si="59"/>
        <v/>
      </c>
      <c r="Z601" s="16" t="str">
        <f t="shared" si="60"/>
        <v/>
      </c>
    </row>
    <row r="602" spans="1:26" x14ac:dyDescent="0.4">
      <c r="A602" s="140"/>
      <c r="B602" s="158" t="str">
        <f>IFERROR(VLOOKUP(A602,'1. Applicant Roster'!A:C,2,FALSE)&amp;", "&amp;LEFT(VLOOKUP(A602,'1. Applicant Roster'!A:C,3,FALSE),1)&amp;".","Enter valid WISEid")</f>
        <v>Enter valid WISEid</v>
      </c>
      <c r="C602" s="142"/>
      <c r="D602" s="143"/>
      <c r="E602" s="138" t="str">
        <f>IF(C602="Program",IFERROR(INDEX('3. Programs'!B:B,MATCH(D602,'3. Programs'!A:A,0)),"Enter valid program ID"),"")</f>
        <v/>
      </c>
      <c r="F602" s="289" t="str">
        <f>IF(C602="Program",IFERROR(INDEX('3. Programs'!L:L,MATCH(D602,'3. Programs'!A:A,0)),""),"")</f>
        <v/>
      </c>
      <c r="G602" s="97"/>
      <c r="H602" s="82"/>
      <c r="I602" s="291" t="str">
        <f>IFERROR(IF(C602="Program",(IF(OR(F602="Days",F602="Caseload"),1,G602)*H602)/(IF(OR(F602="Days",F602="Caseload"),1,INDEX('3. Programs'!N:N,MATCH(D602,'3. Programs'!A:A,0)))*INDEX('3. Programs'!O:O,MATCH(D602,'3. Programs'!A:A,0))),""),0)</f>
        <v/>
      </c>
      <c r="J602" s="20" t="str">
        <f>IFERROR(IF($C602="Program",ROUNDDOWN(SUMIF('3. Programs'!$A:$A,$D602,'3. Programs'!Q:Q),2)*IFERROR(INDEX('3. Programs'!$O:$O,MATCH($D602,'3. Programs'!$A:$A,0)),0)*$I602,""),0)</f>
        <v/>
      </c>
      <c r="K602" s="15" t="str">
        <f>IFERROR(IF($C602="Program",ROUNDDOWN(SUMIF('3. Programs'!$A:$A,$D602,'3. Programs'!R:R),2)*IFERROR(INDEX('3. Programs'!$O:$O,MATCH($D602,'3. Programs'!$A:$A,0)),0)*$I602,""),0)</f>
        <v/>
      </c>
      <c r="L602" s="15" t="str">
        <f>IFERROR(IF($C602="Program",ROUNDDOWN(SUMIF('3. Programs'!$A:$A,$D602,'3. Programs'!S:S),2)*IFERROR(INDEX('3. Programs'!$O:$O,MATCH($D602,'3. Programs'!$A:$A,0)),0)*$I602,""),0)</f>
        <v/>
      </c>
      <c r="M602" s="17" t="str">
        <f t="shared" si="62"/>
        <v/>
      </c>
      <c r="N602" s="122"/>
      <c r="O602" s="123"/>
      <c r="P602" s="169"/>
      <c r="Q602" s="245"/>
      <c r="R602" s="124"/>
      <c r="S602" s="125"/>
      <c r="T602" s="125"/>
      <c r="U602" s="126"/>
      <c r="V602" s="19" t="str">
        <f t="shared" si="61"/>
        <v/>
      </c>
      <c r="W602" s="15" t="str">
        <f t="shared" si="57"/>
        <v/>
      </c>
      <c r="X602" s="16" t="str">
        <f t="shared" si="58"/>
        <v/>
      </c>
      <c r="Y602" s="16" t="str">
        <f t="shared" si="59"/>
        <v/>
      </c>
      <c r="Z602" s="16" t="str">
        <f t="shared" si="60"/>
        <v/>
      </c>
    </row>
    <row r="603" spans="1:26" x14ac:dyDescent="0.4">
      <c r="A603" s="140"/>
      <c r="B603" s="158" t="str">
        <f>IFERROR(VLOOKUP(A603,'1. Applicant Roster'!A:C,2,FALSE)&amp;", "&amp;LEFT(VLOOKUP(A603,'1. Applicant Roster'!A:C,3,FALSE),1)&amp;".","Enter valid WISEid")</f>
        <v>Enter valid WISEid</v>
      </c>
      <c r="C603" s="142"/>
      <c r="D603" s="143"/>
      <c r="E603" s="138" t="str">
        <f>IF(C603="Program",IFERROR(INDEX('3. Programs'!B:B,MATCH(D603,'3. Programs'!A:A,0)),"Enter valid program ID"),"")</f>
        <v/>
      </c>
      <c r="F603" s="289" t="str">
        <f>IF(C603="Program",IFERROR(INDEX('3. Programs'!L:L,MATCH(D603,'3. Programs'!A:A,0)),""),"")</f>
        <v/>
      </c>
      <c r="G603" s="97"/>
      <c r="H603" s="82"/>
      <c r="I603" s="291" t="str">
        <f>IFERROR(IF(C603="Program",(IF(OR(F603="Days",F603="Caseload"),1,G603)*H603)/(IF(OR(F603="Days",F603="Caseload"),1,INDEX('3. Programs'!N:N,MATCH(D603,'3. Programs'!A:A,0)))*INDEX('3. Programs'!O:O,MATCH(D603,'3. Programs'!A:A,0))),""),0)</f>
        <v/>
      </c>
      <c r="J603" s="20" t="str">
        <f>IFERROR(IF($C603="Program",ROUNDDOWN(SUMIF('3. Programs'!$A:$A,$D603,'3. Programs'!Q:Q),2)*IFERROR(INDEX('3. Programs'!$O:$O,MATCH($D603,'3. Programs'!$A:$A,0)),0)*$I603,""),0)</f>
        <v/>
      </c>
      <c r="K603" s="15" t="str">
        <f>IFERROR(IF($C603="Program",ROUNDDOWN(SUMIF('3. Programs'!$A:$A,$D603,'3. Programs'!R:R),2)*IFERROR(INDEX('3. Programs'!$O:$O,MATCH($D603,'3. Programs'!$A:$A,0)),0)*$I603,""),0)</f>
        <v/>
      </c>
      <c r="L603" s="15" t="str">
        <f>IFERROR(IF($C603="Program",ROUNDDOWN(SUMIF('3. Programs'!$A:$A,$D603,'3. Programs'!S:S),2)*IFERROR(INDEX('3. Programs'!$O:$O,MATCH($D603,'3. Programs'!$A:$A,0)),0)*$I603,""),0)</f>
        <v/>
      </c>
      <c r="M603" s="17" t="str">
        <f t="shared" si="62"/>
        <v/>
      </c>
      <c r="N603" s="122"/>
      <c r="O603" s="123"/>
      <c r="P603" s="169"/>
      <c r="Q603" s="245"/>
      <c r="R603" s="124"/>
      <c r="S603" s="125"/>
      <c r="T603" s="125"/>
      <c r="U603" s="126"/>
      <c r="V603" s="19" t="str">
        <f t="shared" si="61"/>
        <v/>
      </c>
      <c r="W603" s="15" t="str">
        <f t="shared" si="57"/>
        <v/>
      </c>
      <c r="X603" s="16" t="str">
        <f t="shared" si="58"/>
        <v/>
      </c>
      <c r="Y603" s="16" t="str">
        <f t="shared" si="59"/>
        <v/>
      </c>
      <c r="Z603" s="16" t="str">
        <f t="shared" si="60"/>
        <v/>
      </c>
    </row>
    <row r="604" spans="1:26" x14ac:dyDescent="0.4">
      <c r="A604" s="140"/>
      <c r="B604" s="158" t="str">
        <f>IFERROR(VLOOKUP(A604,'1. Applicant Roster'!A:C,2,FALSE)&amp;", "&amp;LEFT(VLOOKUP(A604,'1. Applicant Roster'!A:C,3,FALSE),1)&amp;".","Enter valid WISEid")</f>
        <v>Enter valid WISEid</v>
      </c>
      <c r="C604" s="142"/>
      <c r="D604" s="143"/>
      <c r="E604" s="138" t="str">
        <f>IF(C604="Program",IFERROR(INDEX('3. Programs'!B:B,MATCH(D604,'3. Programs'!A:A,0)),"Enter valid program ID"),"")</f>
        <v/>
      </c>
      <c r="F604" s="289" t="str">
        <f>IF(C604="Program",IFERROR(INDEX('3. Programs'!L:L,MATCH(D604,'3. Programs'!A:A,0)),""),"")</f>
        <v/>
      </c>
      <c r="G604" s="97"/>
      <c r="H604" s="82"/>
      <c r="I604" s="291" t="str">
        <f>IFERROR(IF(C604="Program",(IF(OR(F604="Days",F604="Caseload"),1,G604)*H604)/(IF(OR(F604="Days",F604="Caseload"),1,INDEX('3. Programs'!N:N,MATCH(D604,'3. Programs'!A:A,0)))*INDEX('3. Programs'!O:O,MATCH(D604,'3. Programs'!A:A,0))),""),0)</f>
        <v/>
      </c>
      <c r="J604" s="20" t="str">
        <f>IFERROR(IF($C604="Program",ROUNDDOWN(SUMIF('3. Programs'!$A:$A,$D604,'3. Programs'!Q:Q),2)*IFERROR(INDEX('3. Programs'!$O:$O,MATCH($D604,'3. Programs'!$A:$A,0)),0)*$I604,""),0)</f>
        <v/>
      </c>
      <c r="K604" s="15" t="str">
        <f>IFERROR(IF($C604="Program",ROUNDDOWN(SUMIF('3. Programs'!$A:$A,$D604,'3. Programs'!R:R),2)*IFERROR(INDEX('3. Programs'!$O:$O,MATCH($D604,'3. Programs'!$A:$A,0)),0)*$I604,""),0)</f>
        <v/>
      </c>
      <c r="L604" s="15" t="str">
        <f>IFERROR(IF($C604="Program",ROUNDDOWN(SUMIF('3. Programs'!$A:$A,$D604,'3. Programs'!S:S),2)*IFERROR(INDEX('3. Programs'!$O:$O,MATCH($D604,'3. Programs'!$A:$A,0)),0)*$I604,""),0)</f>
        <v/>
      </c>
      <c r="M604" s="17" t="str">
        <f t="shared" si="62"/>
        <v/>
      </c>
      <c r="N604" s="122"/>
      <c r="O604" s="123"/>
      <c r="P604" s="169"/>
      <c r="Q604" s="245"/>
      <c r="R604" s="124"/>
      <c r="S604" s="125"/>
      <c r="T604" s="125"/>
      <c r="U604" s="126"/>
      <c r="V604" s="19" t="str">
        <f t="shared" si="61"/>
        <v/>
      </c>
      <c r="W604" s="15" t="str">
        <f t="shared" si="57"/>
        <v/>
      </c>
      <c r="X604" s="16" t="str">
        <f t="shared" si="58"/>
        <v/>
      </c>
      <c r="Y604" s="16" t="str">
        <f t="shared" si="59"/>
        <v/>
      </c>
      <c r="Z604" s="16" t="str">
        <f t="shared" si="60"/>
        <v/>
      </c>
    </row>
    <row r="605" spans="1:26" x14ac:dyDescent="0.4">
      <c r="A605" s="140"/>
      <c r="B605" s="158" t="str">
        <f>IFERROR(VLOOKUP(A605,'1. Applicant Roster'!A:C,2,FALSE)&amp;", "&amp;LEFT(VLOOKUP(A605,'1. Applicant Roster'!A:C,3,FALSE),1)&amp;".","Enter valid WISEid")</f>
        <v>Enter valid WISEid</v>
      </c>
      <c r="C605" s="142"/>
      <c r="D605" s="143"/>
      <c r="E605" s="138" t="str">
        <f>IF(C605="Program",IFERROR(INDEX('3. Programs'!B:B,MATCH(D605,'3. Programs'!A:A,0)),"Enter valid program ID"),"")</f>
        <v/>
      </c>
      <c r="F605" s="289" t="str">
        <f>IF(C605="Program",IFERROR(INDEX('3. Programs'!L:L,MATCH(D605,'3. Programs'!A:A,0)),""),"")</f>
        <v/>
      </c>
      <c r="G605" s="97"/>
      <c r="H605" s="82"/>
      <c r="I605" s="291" t="str">
        <f>IFERROR(IF(C605="Program",(IF(OR(F605="Days",F605="Caseload"),1,G605)*H605)/(IF(OR(F605="Days",F605="Caseload"),1,INDEX('3. Programs'!N:N,MATCH(D605,'3. Programs'!A:A,0)))*INDEX('3. Programs'!O:O,MATCH(D605,'3. Programs'!A:A,0))),""),0)</f>
        <v/>
      </c>
      <c r="J605" s="20" t="str">
        <f>IFERROR(IF($C605="Program",ROUNDDOWN(SUMIF('3. Programs'!$A:$A,$D605,'3. Programs'!Q:Q),2)*IFERROR(INDEX('3. Programs'!$O:$O,MATCH($D605,'3. Programs'!$A:$A,0)),0)*$I605,""),0)</f>
        <v/>
      </c>
      <c r="K605" s="15" t="str">
        <f>IFERROR(IF($C605="Program",ROUNDDOWN(SUMIF('3. Programs'!$A:$A,$D605,'3. Programs'!R:R),2)*IFERROR(INDEX('3. Programs'!$O:$O,MATCH($D605,'3. Programs'!$A:$A,0)),0)*$I605,""),0)</f>
        <v/>
      </c>
      <c r="L605" s="15" t="str">
        <f>IFERROR(IF($C605="Program",ROUNDDOWN(SUMIF('3. Programs'!$A:$A,$D605,'3. Programs'!S:S),2)*IFERROR(INDEX('3. Programs'!$O:$O,MATCH($D605,'3. Programs'!$A:$A,0)),0)*$I605,""),0)</f>
        <v/>
      </c>
      <c r="M605" s="17" t="str">
        <f t="shared" si="62"/>
        <v/>
      </c>
      <c r="N605" s="122"/>
      <c r="O605" s="123"/>
      <c r="P605" s="169"/>
      <c r="Q605" s="245"/>
      <c r="R605" s="124"/>
      <c r="S605" s="125"/>
      <c r="T605" s="125"/>
      <c r="U605" s="126"/>
      <c r="V605" s="19" t="str">
        <f t="shared" si="61"/>
        <v/>
      </c>
      <c r="W605" s="15" t="str">
        <f t="shared" si="57"/>
        <v/>
      </c>
      <c r="X605" s="16" t="str">
        <f t="shared" si="58"/>
        <v/>
      </c>
      <c r="Y605" s="16" t="str">
        <f t="shared" si="59"/>
        <v/>
      </c>
      <c r="Z605" s="16" t="str">
        <f t="shared" si="60"/>
        <v/>
      </c>
    </row>
    <row r="606" spans="1:26" x14ac:dyDescent="0.4">
      <c r="A606" s="140"/>
      <c r="B606" s="158" t="str">
        <f>IFERROR(VLOOKUP(A606,'1. Applicant Roster'!A:C,2,FALSE)&amp;", "&amp;LEFT(VLOOKUP(A606,'1. Applicant Roster'!A:C,3,FALSE),1)&amp;".","Enter valid WISEid")</f>
        <v>Enter valid WISEid</v>
      </c>
      <c r="C606" s="142"/>
      <c r="D606" s="143"/>
      <c r="E606" s="138" t="str">
        <f>IF(C606="Program",IFERROR(INDEX('3. Programs'!B:B,MATCH(D606,'3. Programs'!A:A,0)),"Enter valid program ID"),"")</f>
        <v/>
      </c>
      <c r="F606" s="289" t="str">
        <f>IF(C606="Program",IFERROR(INDEX('3. Programs'!L:L,MATCH(D606,'3. Programs'!A:A,0)),""),"")</f>
        <v/>
      </c>
      <c r="G606" s="97"/>
      <c r="H606" s="82"/>
      <c r="I606" s="291" t="str">
        <f>IFERROR(IF(C606="Program",(IF(OR(F606="Days",F606="Caseload"),1,G606)*H606)/(IF(OR(F606="Days",F606="Caseload"),1,INDEX('3. Programs'!N:N,MATCH(D606,'3. Programs'!A:A,0)))*INDEX('3. Programs'!O:O,MATCH(D606,'3. Programs'!A:A,0))),""),0)</f>
        <v/>
      </c>
      <c r="J606" s="20" t="str">
        <f>IFERROR(IF($C606="Program",ROUNDDOWN(SUMIF('3. Programs'!$A:$A,$D606,'3. Programs'!Q:Q),2)*IFERROR(INDEX('3. Programs'!$O:$O,MATCH($D606,'3. Programs'!$A:$A,0)),0)*$I606,""),0)</f>
        <v/>
      </c>
      <c r="K606" s="15" t="str">
        <f>IFERROR(IF($C606="Program",ROUNDDOWN(SUMIF('3. Programs'!$A:$A,$D606,'3. Programs'!R:R),2)*IFERROR(INDEX('3. Programs'!$O:$O,MATCH($D606,'3. Programs'!$A:$A,0)),0)*$I606,""),0)</f>
        <v/>
      </c>
      <c r="L606" s="15" t="str">
        <f>IFERROR(IF($C606="Program",ROUNDDOWN(SUMIF('3. Programs'!$A:$A,$D606,'3. Programs'!S:S),2)*IFERROR(INDEX('3. Programs'!$O:$O,MATCH($D606,'3. Programs'!$A:$A,0)),0)*$I606,""),0)</f>
        <v/>
      </c>
      <c r="M606" s="17" t="str">
        <f t="shared" si="62"/>
        <v/>
      </c>
      <c r="N606" s="122"/>
      <c r="O606" s="123"/>
      <c r="P606" s="169"/>
      <c r="Q606" s="245"/>
      <c r="R606" s="124"/>
      <c r="S606" s="125"/>
      <c r="T606" s="125"/>
      <c r="U606" s="126"/>
      <c r="V606" s="19" t="str">
        <f t="shared" si="61"/>
        <v/>
      </c>
      <c r="W606" s="15" t="str">
        <f t="shared" si="57"/>
        <v/>
      </c>
      <c r="X606" s="16" t="str">
        <f t="shared" si="58"/>
        <v/>
      </c>
      <c r="Y606" s="16" t="str">
        <f t="shared" si="59"/>
        <v/>
      </c>
      <c r="Z606" s="16" t="str">
        <f t="shared" si="60"/>
        <v/>
      </c>
    </row>
    <row r="607" spans="1:26" x14ac:dyDescent="0.4">
      <c r="A607" s="140"/>
      <c r="B607" s="158" t="str">
        <f>IFERROR(VLOOKUP(A607,'1. Applicant Roster'!A:C,2,FALSE)&amp;", "&amp;LEFT(VLOOKUP(A607,'1. Applicant Roster'!A:C,3,FALSE),1)&amp;".","Enter valid WISEid")</f>
        <v>Enter valid WISEid</v>
      </c>
      <c r="C607" s="142"/>
      <c r="D607" s="143"/>
      <c r="E607" s="138" t="str">
        <f>IF(C607="Program",IFERROR(INDEX('3. Programs'!B:B,MATCH(D607,'3. Programs'!A:A,0)),"Enter valid program ID"),"")</f>
        <v/>
      </c>
      <c r="F607" s="289" t="str">
        <f>IF(C607="Program",IFERROR(INDEX('3. Programs'!L:L,MATCH(D607,'3. Programs'!A:A,0)),""),"")</f>
        <v/>
      </c>
      <c r="G607" s="97"/>
      <c r="H607" s="82"/>
      <c r="I607" s="291" t="str">
        <f>IFERROR(IF(C607="Program",(IF(OR(F607="Days",F607="Caseload"),1,G607)*H607)/(IF(OR(F607="Days",F607="Caseload"),1,INDEX('3. Programs'!N:N,MATCH(D607,'3. Programs'!A:A,0)))*INDEX('3. Programs'!O:O,MATCH(D607,'3. Programs'!A:A,0))),""),0)</f>
        <v/>
      </c>
      <c r="J607" s="20" t="str">
        <f>IFERROR(IF($C607="Program",ROUNDDOWN(SUMIF('3. Programs'!$A:$A,$D607,'3. Programs'!Q:Q),2)*IFERROR(INDEX('3. Programs'!$O:$O,MATCH($D607,'3. Programs'!$A:$A,0)),0)*$I607,""),0)</f>
        <v/>
      </c>
      <c r="K607" s="15" t="str">
        <f>IFERROR(IF($C607="Program",ROUNDDOWN(SUMIF('3. Programs'!$A:$A,$D607,'3. Programs'!R:R),2)*IFERROR(INDEX('3. Programs'!$O:$O,MATCH($D607,'3. Programs'!$A:$A,0)),0)*$I607,""),0)</f>
        <v/>
      </c>
      <c r="L607" s="15" t="str">
        <f>IFERROR(IF($C607="Program",ROUNDDOWN(SUMIF('3. Programs'!$A:$A,$D607,'3. Programs'!S:S),2)*IFERROR(INDEX('3. Programs'!$O:$O,MATCH($D607,'3. Programs'!$A:$A,0)),0)*$I607,""),0)</f>
        <v/>
      </c>
      <c r="M607" s="17" t="str">
        <f t="shared" si="62"/>
        <v/>
      </c>
      <c r="N607" s="122"/>
      <c r="O607" s="123"/>
      <c r="P607" s="169"/>
      <c r="Q607" s="245"/>
      <c r="R607" s="124"/>
      <c r="S607" s="125"/>
      <c r="T607" s="125"/>
      <c r="U607" s="126"/>
      <c r="V607" s="19" t="str">
        <f t="shared" si="61"/>
        <v/>
      </c>
      <c r="W607" s="15" t="str">
        <f t="shared" si="57"/>
        <v/>
      </c>
      <c r="X607" s="16" t="str">
        <f t="shared" si="58"/>
        <v/>
      </c>
      <c r="Y607" s="16" t="str">
        <f t="shared" si="59"/>
        <v/>
      </c>
      <c r="Z607" s="16" t="str">
        <f t="shared" si="60"/>
        <v/>
      </c>
    </row>
    <row r="608" spans="1:26" x14ac:dyDescent="0.4">
      <c r="A608" s="140"/>
      <c r="B608" s="158" t="str">
        <f>IFERROR(VLOOKUP(A608,'1. Applicant Roster'!A:C,2,FALSE)&amp;", "&amp;LEFT(VLOOKUP(A608,'1. Applicant Roster'!A:C,3,FALSE),1)&amp;".","Enter valid WISEid")</f>
        <v>Enter valid WISEid</v>
      </c>
      <c r="C608" s="142"/>
      <c r="D608" s="143"/>
      <c r="E608" s="138" t="str">
        <f>IF(C608="Program",IFERROR(INDEX('3. Programs'!B:B,MATCH(D608,'3. Programs'!A:A,0)),"Enter valid program ID"),"")</f>
        <v/>
      </c>
      <c r="F608" s="289" t="str">
        <f>IF(C608="Program",IFERROR(INDEX('3. Programs'!L:L,MATCH(D608,'3. Programs'!A:A,0)),""),"")</f>
        <v/>
      </c>
      <c r="G608" s="97"/>
      <c r="H608" s="82"/>
      <c r="I608" s="291" t="str">
        <f>IFERROR(IF(C608="Program",(IF(OR(F608="Days",F608="Caseload"),1,G608)*H608)/(IF(OR(F608="Days",F608="Caseload"),1,INDEX('3. Programs'!N:N,MATCH(D608,'3. Programs'!A:A,0)))*INDEX('3. Programs'!O:O,MATCH(D608,'3. Programs'!A:A,0))),""),0)</f>
        <v/>
      </c>
      <c r="J608" s="20" t="str">
        <f>IFERROR(IF($C608="Program",ROUNDDOWN(SUMIF('3. Programs'!$A:$A,$D608,'3. Programs'!Q:Q),2)*IFERROR(INDEX('3. Programs'!$O:$O,MATCH($D608,'3. Programs'!$A:$A,0)),0)*$I608,""),0)</f>
        <v/>
      </c>
      <c r="K608" s="15" t="str">
        <f>IFERROR(IF($C608="Program",ROUNDDOWN(SUMIF('3. Programs'!$A:$A,$D608,'3. Programs'!R:R),2)*IFERROR(INDEX('3. Programs'!$O:$O,MATCH($D608,'3. Programs'!$A:$A,0)),0)*$I608,""),0)</f>
        <v/>
      </c>
      <c r="L608" s="15" t="str">
        <f>IFERROR(IF($C608="Program",ROUNDDOWN(SUMIF('3. Programs'!$A:$A,$D608,'3. Programs'!S:S),2)*IFERROR(INDEX('3. Programs'!$O:$O,MATCH($D608,'3. Programs'!$A:$A,0)),0)*$I608,""),0)</f>
        <v/>
      </c>
      <c r="M608" s="17" t="str">
        <f t="shared" si="62"/>
        <v/>
      </c>
      <c r="N608" s="122"/>
      <c r="O608" s="123"/>
      <c r="P608" s="169"/>
      <c r="Q608" s="245"/>
      <c r="R608" s="124"/>
      <c r="S608" s="125"/>
      <c r="T608" s="125"/>
      <c r="U608" s="126"/>
      <c r="V608" s="19" t="str">
        <f t="shared" si="61"/>
        <v/>
      </c>
      <c r="W608" s="15" t="str">
        <f t="shared" si="57"/>
        <v/>
      </c>
      <c r="X608" s="16" t="str">
        <f t="shared" si="58"/>
        <v/>
      </c>
      <c r="Y608" s="16" t="str">
        <f t="shared" si="59"/>
        <v/>
      </c>
      <c r="Z608" s="16" t="str">
        <f t="shared" si="60"/>
        <v/>
      </c>
    </row>
    <row r="609" spans="1:26" x14ac:dyDescent="0.4">
      <c r="A609" s="140"/>
      <c r="B609" s="158" t="str">
        <f>IFERROR(VLOOKUP(A609,'1. Applicant Roster'!A:C,2,FALSE)&amp;", "&amp;LEFT(VLOOKUP(A609,'1. Applicant Roster'!A:C,3,FALSE),1)&amp;".","Enter valid WISEid")</f>
        <v>Enter valid WISEid</v>
      </c>
      <c r="C609" s="142"/>
      <c r="D609" s="143"/>
      <c r="E609" s="138" t="str">
        <f>IF(C609="Program",IFERROR(INDEX('3. Programs'!B:B,MATCH(D609,'3. Programs'!A:A,0)),"Enter valid program ID"),"")</f>
        <v/>
      </c>
      <c r="F609" s="289" t="str">
        <f>IF(C609="Program",IFERROR(INDEX('3. Programs'!L:L,MATCH(D609,'3. Programs'!A:A,0)),""),"")</f>
        <v/>
      </c>
      <c r="G609" s="97"/>
      <c r="H609" s="82"/>
      <c r="I609" s="291" t="str">
        <f>IFERROR(IF(C609="Program",(IF(OR(F609="Days",F609="Caseload"),1,G609)*H609)/(IF(OR(F609="Days",F609="Caseload"),1,INDEX('3. Programs'!N:N,MATCH(D609,'3. Programs'!A:A,0)))*INDEX('3. Programs'!O:O,MATCH(D609,'3. Programs'!A:A,0))),""),0)</f>
        <v/>
      </c>
      <c r="J609" s="20" t="str">
        <f>IFERROR(IF($C609="Program",ROUNDDOWN(SUMIF('3. Programs'!$A:$A,$D609,'3. Programs'!Q:Q),2)*IFERROR(INDEX('3. Programs'!$O:$O,MATCH($D609,'3. Programs'!$A:$A,0)),0)*$I609,""),0)</f>
        <v/>
      </c>
      <c r="K609" s="15" t="str">
        <f>IFERROR(IF($C609="Program",ROUNDDOWN(SUMIF('3. Programs'!$A:$A,$D609,'3. Programs'!R:R),2)*IFERROR(INDEX('3. Programs'!$O:$O,MATCH($D609,'3. Programs'!$A:$A,0)),0)*$I609,""),0)</f>
        <v/>
      </c>
      <c r="L609" s="15" t="str">
        <f>IFERROR(IF($C609="Program",ROUNDDOWN(SUMIF('3. Programs'!$A:$A,$D609,'3. Programs'!S:S),2)*IFERROR(INDEX('3. Programs'!$O:$O,MATCH($D609,'3. Programs'!$A:$A,0)),0)*$I609,""),0)</f>
        <v/>
      </c>
      <c r="M609" s="17" t="str">
        <f t="shared" si="62"/>
        <v/>
      </c>
      <c r="N609" s="122"/>
      <c r="O609" s="123"/>
      <c r="P609" s="169"/>
      <c r="Q609" s="245"/>
      <c r="R609" s="124"/>
      <c r="S609" s="125"/>
      <c r="T609" s="125"/>
      <c r="U609" s="126"/>
      <c r="V609" s="19" t="str">
        <f t="shared" si="61"/>
        <v/>
      </c>
      <c r="W609" s="15" t="str">
        <f t="shared" si="57"/>
        <v/>
      </c>
      <c r="X609" s="16" t="str">
        <f t="shared" si="58"/>
        <v/>
      </c>
      <c r="Y609" s="16" t="str">
        <f t="shared" si="59"/>
        <v/>
      </c>
      <c r="Z609" s="16" t="str">
        <f t="shared" si="60"/>
        <v/>
      </c>
    </row>
    <row r="610" spans="1:26" x14ac:dyDescent="0.4">
      <c r="A610" s="140"/>
      <c r="B610" s="158" t="str">
        <f>IFERROR(VLOOKUP(A610,'1. Applicant Roster'!A:C,2,FALSE)&amp;", "&amp;LEFT(VLOOKUP(A610,'1. Applicant Roster'!A:C,3,FALSE),1)&amp;".","Enter valid WISEid")</f>
        <v>Enter valid WISEid</v>
      </c>
      <c r="C610" s="142"/>
      <c r="D610" s="143"/>
      <c r="E610" s="138" t="str">
        <f>IF(C610="Program",IFERROR(INDEX('3. Programs'!B:B,MATCH(D610,'3. Programs'!A:A,0)),"Enter valid program ID"),"")</f>
        <v/>
      </c>
      <c r="F610" s="289" t="str">
        <f>IF(C610="Program",IFERROR(INDEX('3. Programs'!L:L,MATCH(D610,'3. Programs'!A:A,0)),""),"")</f>
        <v/>
      </c>
      <c r="G610" s="97"/>
      <c r="H610" s="82"/>
      <c r="I610" s="291" t="str">
        <f>IFERROR(IF(C610="Program",(IF(OR(F610="Days",F610="Caseload"),1,G610)*H610)/(IF(OR(F610="Days",F610="Caseload"),1,INDEX('3. Programs'!N:N,MATCH(D610,'3. Programs'!A:A,0)))*INDEX('3. Programs'!O:O,MATCH(D610,'3. Programs'!A:A,0))),""),0)</f>
        <v/>
      </c>
      <c r="J610" s="20" t="str">
        <f>IFERROR(IF($C610="Program",ROUNDDOWN(SUMIF('3. Programs'!$A:$A,$D610,'3. Programs'!Q:Q),2)*IFERROR(INDEX('3. Programs'!$O:$O,MATCH($D610,'3. Programs'!$A:$A,0)),0)*$I610,""),0)</f>
        <v/>
      </c>
      <c r="K610" s="15" t="str">
        <f>IFERROR(IF($C610="Program",ROUNDDOWN(SUMIF('3. Programs'!$A:$A,$D610,'3. Programs'!R:R),2)*IFERROR(INDEX('3. Programs'!$O:$O,MATCH($D610,'3. Programs'!$A:$A,0)),0)*$I610,""),0)</f>
        <v/>
      </c>
      <c r="L610" s="15" t="str">
        <f>IFERROR(IF($C610="Program",ROUNDDOWN(SUMIF('3. Programs'!$A:$A,$D610,'3. Programs'!S:S),2)*IFERROR(INDEX('3. Programs'!$O:$O,MATCH($D610,'3. Programs'!$A:$A,0)),0)*$I610,""),0)</f>
        <v/>
      </c>
      <c r="M610" s="17" t="str">
        <f t="shared" si="62"/>
        <v/>
      </c>
      <c r="N610" s="122"/>
      <c r="O610" s="123"/>
      <c r="P610" s="169"/>
      <c r="Q610" s="245"/>
      <c r="R610" s="124"/>
      <c r="S610" s="125"/>
      <c r="T610" s="125"/>
      <c r="U610" s="126"/>
      <c r="V610" s="19" t="str">
        <f t="shared" si="61"/>
        <v/>
      </c>
      <c r="W610" s="15" t="str">
        <f t="shared" si="57"/>
        <v/>
      </c>
      <c r="X610" s="16" t="str">
        <f t="shared" si="58"/>
        <v/>
      </c>
      <c r="Y610" s="16" t="str">
        <f t="shared" si="59"/>
        <v/>
      </c>
      <c r="Z610" s="16" t="str">
        <f t="shared" si="60"/>
        <v/>
      </c>
    </row>
    <row r="611" spans="1:26" x14ac:dyDescent="0.4">
      <c r="A611" s="140"/>
      <c r="B611" s="158" t="str">
        <f>IFERROR(VLOOKUP(A611,'1. Applicant Roster'!A:C,2,FALSE)&amp;", "&amp;LEFT(VLOOKUP(A611,'1. Applicant Roster'!A:C,3,FALSE),1)&amp;".","Enter valid WISEid")</f>
        <v>Enter valid WISEid</v>
      </c>
      <c r="C611" s="142"/>
      <c r="D611" s="143"/>
      <c r="E611" s="138" t="str">
        <f>IF(C611="Program",IFERROR(INDEX('3. Programs'!B:B,MATCH(D611,'3. Programs'!A:A,0)),"Enter valid program ID"),"")</f>
        <v/>
      </c>
      <c r="F611" s="289" t="str">
        <f>IF(C611="Program",IFERROR(INDEX('3. Programs'!L:L,MATCH(D611,'3. Programs'!A:A,0)),""),"")</f>
        <v/>
      </c>
      <c r="G611" s="97"/>
      <c r="H611" s="82"/>
      <c r="I611" s="291" t="str">
        <f>IFERROR(IF(C611="Program",(IF(OR(F611="Days",F611="Caseload"),1,G611)*H611)/(IF(OR(F611="Days",F611="Caseload"),1,INDEX('3. Programs'!N:N,MATCH(D611,'3. Programs'!A:A,0)))*INDEX('3. Programs'!O:O,MATCH(D611,'3. Programs'!A:A,0))),""),0)</f>
        <v/>
      </c>
      <c r="J611" s="20" t="str">
        <f>IFERROR(IF($C611="Program",ROUNDDOWN(SUMIF('3. Programs'!$A:$A,$D611,'3. Programs'!Q:Q),2)*IFERROR(INDEX('3. Programs'!$O:$O,MATCH($D611,'3. Programs'!$A:$A,0)),0)*$I611,""),0)</f>
        <v/>
      </c>
      <c r="K611" s="15" t="str">
        <f>IFERROR(IF($C611="Program",ROUNDDOWN(SUMIF('3. Programs'!$A:$A,$D611,'3. Programs'!R:R),2)*IFERROR(INDEX('3. Programs'!$O:$O,MATCH($D611,'3. Programs'!$A:$A,0)),0)*$I611,""),0)</f>
        <v/>
      </c>
      <c r="L611" s="15" t="str">
        <f>IFERROR(IF($C611="Program",ROUNDDOWN(SUMIF('3. Programs'!$A:$A,$D611,'3. Programs'!S:S),2)*IFERROR(INDEX('3. Programs'!$O:$O,MATCH($D611,'3. Programs'!$A:$A,0)),0)*$I611,""),0)</f>
        <v/>
      </c>
      <c r="M611" s="17" t="str">
        <f t="shared" si="62"/>
        <v/>
      </c>
      <c r="N611" s="122"/>
      <c r="O611" s="123"/>
      <c r="P611" s="169"/>
      <c r="Q611" s="245"/>
      <c r="R611" s="124"/>
      <c r="S611" s="125"/>
      <c r="T611" s="125"/>
      <c r="U611" s="126"/>
      <c r="V611" s="19" t="str">
        <f t="shared" si="61"/>
        <v/>
      </c>
      <c r="W611" s="15" t="str">
        <f t="shared" si="57"/>
        <v/>
      </c>
      <c r="X611" s="16" t="str">
        <f t="shared" si="58"/>
        <v/>
      </c>
      <c r="Y611" s="16" t="str">
        <f t="shared" si="59"/>
        <v/>
      </c>
      <c r="Z611" s="16" t="str">
        <f t="shared" si="60"/>
        <v/>
      </c>
    </row>
    <row r="612" spans="1:26" x14ac:dyDescent="0.4">
      <c r="A612" s="140"/>
      <c r="B612" s="158" t="str">
        <f>IFERROR(VLOOKUP(A612,'1. Applicant Roster'!A:C,2,FALSE)&amp;", "&amp;LEFT(VLOOKUP(A612,'1. Applicant Roster'!A:C,3,FALSE),1)&amp;".","Enter valid WISEid")</f>
        <v>Enter valid WISEid</v>
      </c>
      <c r="C612" s="142"/>
      <c r="D612" s="143"/>
      <c r="E612" s="138" t="str">
        <f>IF(C612="Program",IFERROR(INDEX('3. Programs'!B:B,MATCH(D612,'3. Programs'!A:A,0)),"Enter valid program ID"),"")</f>
        <v/>
      </c>
      <c r="F612" s="289" t="str">
        <f>IF(C612="Program",IFERROR(INDEX('3. Programs'!L:L,MATCH(D612,'3. Programs'!A:A,0)),""),"")</f>
        <v/>
      </c>
      <c r="G612" s="97"/>
      <c r="H612" s="82"/>
      <c r="I612" s="291" t="str">
        <f>IFERROR(IF(C612="Program",(IF(OR(F612="Days",F612="Caseload"),1,G612)*H612)/(IF(OR(F612="Days",F612="Caseload"),1,INDEX('3. Programs'!N:N,MATCH(D612,'3. Programs'!A:A,0)))*INDEX('3. Programs'!O:O,MATCH(D612,'3. Programs'!A:A,0))),""),0)</f>
        <v/>
      </c>
      <c r="J612" s="20" t="str">
        <f>IFERROR(IF($C612="Program",ROUNDDOWN(SUMIF('3. Programs'!$A:$A,$D612,'3. Programs'!Q:Q),2)*IFERROR(INDEX('3. Programs'!$O:$O,MATCH($D612,'3. Programs'!$A:$A,0)),0)*$I612,""),0)</f>
        <v/>
      </c>
      <c r="K612" s="15" t="str">
        <f>IFERROR(IF($C612="Program",ROUNDDOWN(SUMIF('3. Programs'!$A:$A,$D612,'3. Programs'!R:R),2)*IFERROR(INDEX('3. Programs'!$O:$O,MATCH($D612,'3. Programs'!$A:$A,0)),0)*$I612,""),0)</f>
        <v/>
      </c>
      <c r="L612" s="15" t="str">
        <f>IFERROR(IF($C612="Program",ROUNDDOWN(SUMIF('3. Programs'!$A:$A,$D612,'3. Programs'!S:S),2)*IFERROR(INDEX('3. Programs'!$O:$O,MATCH($D612,'3. Programs'!$A:$A,0)),0)*$I612,""),0)</f>
        <v/>
      </c>
      <c r="M612" s="17" t="str">
        <f t="shared" si="62"/>
        <v/>
      </c>
      <c r="N612" s="122"/>
      <c r="O612" s="123"/>
      <c r="P612" s="169"/>
      <c r="Q612" s="245"/>
      <c r="R612" s="124"/>
      <c r="S612" s="125"/>
      <c r="T612" s="125"/>
      <c r="U612" s="126"/>
      <c r="V612" s="19" t="str">
        <f t="shared" si="61"/>
        <v/>
      </c>
      <c r="W612" s="15" t="str">
        <f t="shared" si="57"/>
        <v/>
      </c>
      <c r="X612" s="16" t="str">
        <f t="shared" si="58"/>
        <v/>
      </c>
      <c r="Y612" s="16" t="str">
        <f t="shared" si="59"/>
        <v/>
      </c>
      <c r="Z612" s="16" t="str">
        <f t="shared" si="60"/>
        <v/>
      </c>
    </row>
    <row r="613" spans="1:26" x14ac:dyDescent="0.4">
      <c r="A613" s="140"/>
      <c r="B613" s="158" t="str">
        <f>IFERROR(VLOOKUP(A613,'1. Applicant Roster'!A:C,2,FALSE)&amp;", "&amp;LEFT(VLOOKUP(A613,'1. Applicant Roster'!A:C,3,FALSE),1)&amp;".","Enter valid WISEid")</f>
        <v>Enter valid WISEid</v>
      </c>
      <c r="C613" s="142"/>
      <c r="D613" s="143"/>
      <c r="E613" s="138" t="str">
        <f>IF(C613="Program",IFERROR(INDEX('3. Programs'!B:B,MATCH(D613,'3. Programs'!A:A,0)),"Enter valid program ID"),"")</f>
        <v/>
      </c>
      <c r="F613" s="289" t="str">
        <f>IF(C613="Program",IFERROR(INDEX('3. Programs'!L:L,MATCH(D613,'3. Programs'!A:A,0)),""),"")</f>
        <v/>
      </c>
      <c r="G613" s="97"/>
      <c r="H613" s="82"/>
      <c r="I613" s="291" t="str">
        <f>IFERROR(IF(C613="Program",(IF(OR(F613="Days",F613="Caseload"),1,G613)*H613)/(IF(OR(F613="Days",F613="Caseload"),1,INDEX('3. Programs'!N:N,MATCH(D613,'3. Programs'!A:A,0)))*INDEX('3. Programs'!O:O,MATCH(D613,'3. Programs'!A:A,0))),""),0)</f>
        <v/>
      </c>
      <c r="J613" s="20" t="str">
        <f>IFERROR(IF($C613="Program",ROUNDDOWN(SUMIF('3. Programs'!$A:$A,$D613,'3. Programs'!Q:Q),2)*IFERROR(INDEX('3. Programs'!$O:$O,MATCH($D613,'3. Programs'!$A:$A,0)),0)*$I613,""),0)</f>
        <v/>
      </c>
      <c r="K613" s="15" t="str">
        <f>IFERROR(IF($C613="Program",ROUNDDOWN(SUMIF('3. Programs'!$A:$A,$D613,'3. Programs'!R:R),2)*IFERROR(INDEX('3. Programs'!$O:$O,MATCH($D613,'3. Programs'!$A:$A,0)),0)*$I613,""),0)</f>
        <v/>
      </c>
      <c r="L613" s="15" t="str">
        <f>IFERROR(IF($C613="Program",ROUNDDOWN(SUMIF('3. Programs'!$A:$A,$D613,'3. Programs'!S:S),2)*IFERROR(INDEX('3. Programs'!$O:$O,MATCH($D613,'3. Programs'!$A:$A,0)),0)*$I613,""),0)</f>
        <v/>
      </c>
      <c r="M613" s="17" t="str">
        <f t="shared" si="62"/>
        <v/>
      </c>
      <c r="N613" s="122"/>
      <c r="O613" s="123"/>
      <c r="P613" s="169"/>
      <c r="Q613" s="245"/>
      <c r="R613" s="124"/>
      <c r="S613" s="125"/>
      <c r="T613" s="125"/>
      <c r="U613" s="126"/>
      <c r="V613" s="19" t="str">
        <f t="shared" si="61"/>
        <v/>
      </c>
      <c r="W613" s="15" t="str">
        <f t="shared" si="57"/>
        <v/>
      </c>
      <c r="X613" s="16" t="str">
        <f t="shared" si="58"/>
        <v/>
      </c>
      <c r="Y613" s="16" t="str">
        <f t="shared" si="59"/>
        <v/>
      </c>
      <c r="Z613" s="16" t="str">
        <f t="shared" si="60"/>
        <v/>
      </c>
    </row>
    <row r="614" spans="1:26" x14ac:dyDescent="0.4">
      <c r="A614" s="140"/>
      <c r="B614" s="158" t="str">
        <f>IFERROR(VLOOKUP(A614,'1. Applicant Roster'!A:C,2,FALSE)&amp;", "&amp;LEFT(VLOOKUP(A614,'1. Applicant Roster'!A:C,3,FALSE),1)&amp;".","Enter valid WISEid")</f>
        <v>Enter valid WISEid</v>
      </c>
      <c r="C614" s="142"/>
      <c r="D614" s="143"/>
      <c r="E614" s="138" t="str">
        <f>IF(C614="Program",IFERROR(INDEX('3. Programs'!B:B,MATCH(D614,'3. Programs'!A:A,0)),"Enter valid program ID"),"")</f>
        <v/>
      </c>
      <c r="F614" s="289" t="str">
        <f>IF(C614="Program",IFERROR(INDEX('3. Programs'!L:L,MATCH(D614,'3. Programs'!A:A,0)),""),"")</f>
        <v/>
      </c>
      <c r="G614" s="97"/>
      <c r="H614" s="82"/>
      <c r="I614" s="291" t="str">
        <f>IFERROR(IF(C614="Program",(IF(OR(F614="Days",F614="Caseload"),1,G614)*H614)/(IF(OR(F614="Days",F614="Caseload"),1,INDEX('3. Programs'!N:N,MATCH(D614,'3. Programs'!A:A,0)))*INDEX('3. Programs'!O:O,MATCH(D614,'3. Programs'!A:A,0))),""),0)</f>
        <v/>
      </c>
      <c r="J614" s="20" t="str">
        <f>IFERROR(IF($C614="Program",ROUNDDOWN(SUMIF('3. Programs'!$A:$A,$D614,'3. Programs'!Q:Q),2)*IFERROR(INDEX('3. Programs'!$O:$O,MATCH($D614,'3. Programs'!$A:$A,0)),0)*$I614,""),0)</f>
        <v/>
      </c>
      <c r="K614" s="15" t="str">
        <f>IFERROR(IF($C614="Program",ROUNDDOWN(SUMIF('3. Programs'!$A:$A,$D614,'3. Programs'!R:R),2)*IFERROR(INDEX('3. Programs'!$O:$O,MATCH($D614,'3. Programs'!$A:$A,0)),0)*$I614,""),0)</f>
        <v/>
      </c>
      <c r="L614" s="15" t="str">
        <f>IFERROR(IF($C614="Program",ROUNDDOWN(SUMIF('3. Programs'!$A:$A,$D614,'3. Programs'!S:S),2)*IFERROR(INDEX('3. Programs'!$O:$O,MATCH($D614,'3. Programs'!$A:$A,0)),0)*$I614,""),0)</f>
        <v/>
      </c>
      <c r="M614" s="17" t="str">
        <f t="shared" si="62"/>
        <v/>
      </c>
      <c r="N614" s="122"/>
      <c r="O614" s="123"/>
      <c r="P614" s="169"/>
      <c r="Q614" s="245"/>
      <c r="R614" s="124"/>
      <c r="S614" s="125"/>
      <c r="T614" s="125"/>
      <c r="U614" s="126"/>
      <c r="V614" s="19" t="str">
        <f t="shared" si="61"/>
        <v/>
      </c>
      <c r="W614" s="15" t="str">
        <f t="shared" si="57"/>
        <v/>
      </c>
      <c r="X614" s="16" t="str">
        <f t="shared" si="58"/>
        <v/>
      </c>
      <c r="Y614" s="16" t="str">
        <f t="shared" si="59"/>
        <v/>
      </c>
      <c r="Z614" s="16" t="str">
        <f t="shared" si="60"/>
        <v/>
      </c>
    </row>
    <row r="615" spans="1:26" x14ac:dyDescent="0.4">
      <c r="A615" s="140"/>
      <c r="B615" s="158" t="str">
        <f>IFERROR(VLOOKUP(A615,'1. Applicant Roster'!A:C,2,FALSE)&amp;", "&amp;LEFT(VLOOKUP(A615,'1. Applicant Roster'!A:C,3,FALSE),1)&amp;".","Enter valid WISEid")</f>
        <v>Enter valid WISEid</v>
      </c>
      <c r="C615" s="142"/>
      <c r="D615" s="143"/>
      <c r="E615" s="138" t="str">
        <f>IF(C615="Program",IFERROR(INDEX('3. Programs'!B:B,MATCH(D615,'3. Programs'!A:A,0)),"Enter valid program ID"),"")</f>
        <v/>
      </c>
      <c r="F615" s="289" t="str">
        <f>IF(C615="Program",IFERROR(INDEX('3. Programs'!L:L,MATCH(D615,'3. Programs'!A:A,0)),""),"")</f>
        <v/>
      </c>
      <c r="G615" s="97"/>
      <c r="H615" s="82"/>
      <c r="I615" s="291" t="str">
        <f>IFERROR(IF(C615="Program",(IF(OR(F615="Days",F615="Caseload"),1,G615)*H615)/(IF(OR(F615="Days",F615="Caseload"),1,INDEX('3. Programs'!N:N,MATCH(D615,'3. Programs'!A:A,0)))*INDEX('3. Programs'!O:O,MATCH(D615,'3. Programs'!A:A,0))),""),0)</f>
        <v/>
      </c>
      <c r="J615" s="20" t="str">
        <f>IFERROR(IF($C615="Program",ROUNDDOWN(SUMIF('3. Programs'!$A:$A,$D615,'3. Programs'!Q:Q),2)*IFERROR(INDEX('3. Programs'!$O:$O,MATCH($D615,'3. Programs'!$A:$A,0)),0)*$I615,""),0)</f>
        <v/>
      </c>
      <c r="K615" s="15" t="str">
        <f>IFERROR(IF($C615="Program",ROUNDDOWN(SUMIF('3. Programs'!$A:$A,$D615,'3. Programs'!R:R),2)*IFERROR(INDEX('3. Programs'!$O:$O,MATCH($D615,'3. Programs'!$A:$A,0)),0)*$I615,""),0)</f>
        <v/>
      </c>
      <c r="L615" s="15" t="str">
        <f>IFERROR(IF($C615="Program",ROUNDDOWN(SUMIF('3. Programs'!$A:$A,$D615,'3. Programs'!S:S),2)*IFERROR(INDEX('3. Programs'!$O:$O,MATCH($D615,'3. Programs'!$A:$A,0)),0)*$I615,""),0)</f>
        <v/>
      </c>
      <c r="M615" s="17" t="str">
        <f t="shared" si="62"/>
        <v/>
      </c>
      <c r="N615" s="122"/>
      <c r="O615" s="123"/>
      <c r="P615" s="169"/>
      <c r="Q615" s="245"/>
      <c r="R615" s="124"/>
      <c r="S615" s="125"/>
      <c r="T615" s="125"/>
      <c r="U615" s="126"/>
      <c r="V615" s="19" t="str">
        <f t="shared" si="61"/>
        <v/>
      </c>
      <c r="W615" s="15" t="str">
        <f t="shared" si="57"/>
        <v/>
      </c>
      <c r="X615" s="16" t="str">
        <f t="shared" si="58"/>
        <v/>
      </c>
      <c r="Y615" s="16" t="str">
        <f t="shared" si="59"/>
        <v/>
      </c>
      <c r="Z615" s="16" t="str">
        <f t="shared" si="60"/>
        <v/>
      </c>
    </row>
    <row r="616" spans="1:26" x14ac:dyDescent="0.4">
      <c r="A616" s="140"/>
      <c r="B616" s="158" t="str">
        <f>IFERROR(VLOOKUP(A616,'1. Applicant Roster'!A:C,2,FALSE)&amp;", "&amp;LEFT(VLOOKUP(A616,'1. Applicant Roster'!A:C,3,FALSE),1)&amp;".","Enter valid WISEid")</f>
        <v>Enter valid WISEid</v>
      </c>
      <c r="C616" s="142"/>
      <c r="D616" s="143"/>
      <c r="E616" s="138" t="str">
        <f>IF(C616="Program",IFERROR(INDEX('3. Programs'!B:B,MATCH(D616,'3. Programs'!A:A,0)),"Enter valid program ID"),"")</f>
        <v/>
      </c>
      <c r="F616" s="289" t="str">
        <f>IF(C616="Program",IFERROR(INDEX('3. Programs'!L:L,MATCH(D616,'3. Programs'!A:A,0)),""),"")</f>
        <v/>
      </c>
      <c r="G616" s="97"/>
      <c r="H616" s="82"/>
      <c r="I616" s="291" t="str">
        <f>IFERROR(IF(C616="Program",(IF(OR(F616="Days",F616="Caseload"),1,G616)*H616)/(IF(OR(F616="Days",F616="Caseload"),1,INDEX('3. Programs'!N:N,MATCH(D616,'3. Programs'!A:A,0)))*INDEX('3. Programs'!O:O,MATCH(D616,'3. Programs'!A:A,0))),""),0)</f>
        <v/>
      </c>
      <c r="J616" s="20" t="str">
        <f>IFERROR(IF($C616="Program",ROUNDDOWN(SUMIF('3. Programs'!$A:$A,$D616,'3. Programs'!Q:Q),2)*IFERROR(INDEX('3. Programs'!$O:$O,MATCH($D616,'3. Programs'!$A:$A,0)),0)*$I616,""),0)</f>
        <v/>
      </c>
      <c r="K616" s="15" t="str">
        <f>IFERROR(IF($C616="Program",ROUNDDOWN(SUMIF('3. Programs'!$A:$A,$D616,'3. Programs'!R:R),2)*IFERROR(INDEX('3. Programs'!$O:$O,MATCH($D616,'3. Programs'!$A:$A,0)),0)*$I616,""),0)</f>
        <v/>
      </c>
      <c r="L616" s="15" t="str">
        <f>IFERROR(IF($C616="Program",ROUNDDOWN(SUMIF('3. Programs'!$A:$A,$D616,'3. Programs'!S:S),2)*IFERROR(INDEX('3. Programs'!$O:$O,MATCH($D616,'3. Programs'!$A:$A,0)),0)*$I616,""),0)</f>
        <v/>
      </c>
      <c r="M616" s="17" t="str">
        <f t="shared" si="62"/>
        <v/>
      </c>
      <c r="N616" s="122"/>
      <c r="O616" s="123"/>
      <c r="P616" s="169"/>
      <c r="Q616" s="245"/>
      <c r="R616" s="124"/>
      <c r="S616" s="125"/>
      <c r="T616" s="125"/>
      <c r="U616" s="126"/>
      <c r="V616" s="19" t="str">
        <f t="shared" si="61"/>
        <v/>
      </c>
      <c r="W616" s="15" t="str">
        <f t="shared" si="57"/>
        <v/>
      </c>
      <c r="X616" s="16" t="str">
        <f t="shared" si="58"/>
        <v/>
      </c>
      <c r="Y616" s="16" t="str">
        <f t="shared" si="59"/>
        <v/>
      </c>
      <c r="Z616" s="16" t="str">
        <f t="shared" si="60"/>
        <v/>
      </c>
    </row>
    <row r="617" spans="1:26" x14ac:dyDescent="0.4">
      <c r="A617" s="140"/>
      <c r="B617" s="158" t="str">
        <f>IFERROR(VLOOKUP(A617,'1. Applicant Roster'!A:C,2,FALSE)&amp;", "&amp;LEFT(VLOOKUP(A617,'1. Applicant Roster'!A:C,3,FALSE),1)&amp;".","Enter valid WISEid")</f>
        <v>Enter valid WISEid</v>
      </c>
      <c r="C617" s="142"/>
      <c r="D617" s="143"/>
      <c r="E617" s="138" t="str">
        <f>IF(C617="Program",IFERROR(INDEX('3. Programs'!B:B,MATCH(D617,'3. Programs'!A:A,0)),"Enter valid program ID"),"")</f>
        <v/>
      </c>
      <c r="F617" s="289" t="str">
        <f>IF(C617="Program",IFERROR(INDEX('3. Programs'!L:L,MATCH(D617,'3. Programs'!A:A,0)),""),"")</f>
        <v/>
      </c>
      <c r="G617" s="97"/>
      <c r="H617" s="82"/>
      <c r="I617" s="291" t="str">
        <f>IFERROR(IF(C617="Program",(IF(OR(F617="Days",F617="Caseload"),1,G617)*H617)/(IF(OR(F617="Days",F617="Caseload"),1,INDEX('3. Programs'!N:N,MATCH(D617,'3. Programs'!A:A,0)))*INDEX('3. Programs'!O:O,MATCH(D617,'3. Programs'!A:A,0))),""),0)</f>
        <v/>
      </c>
      <c r="J617" s="20" t="str">
        <f>IFERROR(IF($C617="Program",ROUNDDOWN(SUMIF('3. Programs'!$A:$A,$D617,'3. Programs'!Q:Q),2)*IFERROR(INDEX('3. Programs'!$O:$O,MATCH($D617,'3. Programs'!$A:$A,0)),0)*$I617,""),0)</f>
        <v/>
      </c>
      <c r="K617" s="15" t="str">
        <f>IFERROR(IF($C617="Program",ROUNDDOWN(SUMIF('3. Programs'!$A:$A,$D617,'3. Programs'!R:R),2)*IFERROR(INDEX('3. Programs'!$O:$O,MATCH($D617,'3. Programs'!$A:$A,0)),0)*$I617,""),0)</f>
        <v/>
      </c>
      <c r="L617" s="15" t="str">
        <f>IFERROR(IF($C617="Program",ROUNDDOWN(SUMIF('3. Programs'!$A:$A,$D617,'3. Programs'!S:S),2)*IFERROR(INDEX('3. Programs'!$O:$O,MATCH($D617,'3. Programs'!$A:$A,0)),0)*$I617,""),0)</f>
        <v/>
      </c>
      <c r="M617" s="17" t="str">
        <f t="shared" si="62"/>
        <v/>
      </c>
      <c r="N617" s="122"/>
      <c r="O617" s="123"/>
      <c r="P617" s="169"/>
      <c r="Q617" s="245"/>
      <c r="R617" s="124"/>
      <c r="S617" s="125"/>
      <c r="T617" s="125"/>
      <c r="U617" s="126"/>
      <c r="V617" s="19" t="str">
        <f t="shared" si="61"/>
        <v/>
      </c>
      <c r="W617" s="15" t="str">
        <f t="shared" si="57"/>
        <v/>
      </c>
      <c r="X617" s="16" t="str">
        <f t="shared" si="58"/>
        <v/>
      </c>
      <c r="Y617" s="16" t="str">
        <f t="shared" si="59"/>
        <v/>
      </c>
      <c r="Z617" s="16" t="str">
        <f t="shared" si="60"/>
        <v/>
      </c>
    </row>
    <row r="618" spans="1:26" x14ac:dyDescent="0.4">
      <c r="A618" s="140"/>
      <c r="B618" s="158" t="str">
        <f>IFERROR(VLOOKUP(A618,'1. Applicant Roster'!A:C,2,FALSE)&amp;", "&amp;LEFT(VLOOKUP(A618,'1. Applicant Roster'!A:C,3,FALSE),1)&amp;".","Enter valid WISEid")</f>
        <v>Enter valid WISEid</v>
      </c>
      <c r="C618" s="142"/>
      <c r="D618" s="143"/>
      <c r="E618" s="138" t="str">
        <f>IF(C618="Program",IFERROR(INDEX('3. Programs'!B:B,MATCH(D618,'3. Programs'!A:A,0)),"Enter valid program ID"),"")</f>
        <v/>
      </c>
      <c r="F618" s="289" t="str">
        <f>IF(C618="Program",IFERROR(INDEX('3. Programs'!L:L,MATCH(D618,'3. Programs'!A:A,0)),""),"")</f>
        <v/>
      </c>
      <c r="G618" s="97"/>
      <c r="H618" s="82"/>
      <c r="I618" s="291" t="str">
        <f>IFERROR(IF(C618="Program",(IF(OR(F618="Days",F618="Caseload"),1,G618)*H618)/(IF(OR(F618="Days",F618="Caseload"),1,INDEX('3. Programs'!N:N,MATCH(D618,'3. Programs'!A:A,0)))*INDEX('3. Programs'!O:O,MATCH(D618,'3. Programs'!A:A,0))),""),0)</f>
        <v/>
      </c>
      <c r="J618" s="20" t="str">
        <f>IFERROR(IF($C618="Program",ROUNDDOWN(SUMIF('3. Programs'!$A:$A,$D618,'3. Programs'!Q:Q),2)*IFERROR(INDEX('3. Programs'!$O:$O,MATCH($D618,'3. Programs'!$A:$A,0)),0)*$I618,""),0)</f>
        <v/>
      </c>
      <c r="K618" s="15" t="str">
        <f>IFERROR(IF($C618="Program",ROUNDDOWN(SUMIF('3. Programs'!$A:$A,$D618,'3. Programs'!R:R),2)*IFERROR(INDEX('3. Programs'!$O:$O,MATCH($D618,'3. Programs'!$A:$A,0)),0)*$I618,""),0)</f>
        <v/>
      </c>
      <c r="L618" s="15" t="str">
        <f>IFERROR(IF($C618="Program",ROUNDDOWN(SUMIF('3. Programs'!$A:$A,$D618,'3. Programs'!S:S),2)*IFERROR(INDEX('3. Programs'!$O:$O,MATCH($D618,'3. Programs'!$A:$A,0)),0)*$I618,""),0)</f>
        <v/>
      </c>
      <c r="M618" s="17" t="str">
        <f t="shared" si="62"/>
        <v/>
      </c>
      <c r="N618" s="122"/>
      <c r="O618" s="123"/>
      <c r="P618" s="169"/>
      <c r="Q618" s="245"/>
      <c r="R618" s="124"/>
      <c r="S618" s="125"/>
      <c r="T618" s="125"/>
      <c r="U618" s="126"/>
      <c r="V618" s="19" t="str">
        <f t="shared" si="61"/>
        <v/>
      </c>
      <c r="W618" s="15" t="str">
        <f t="shared" si="57"/>
        <v/>
      </c>
      <c r="X618" s="16" t="str">
        <f t="shared" si="58"/>
        <v/>
      </c>
      <c r="Y618" s="16" t="str">
        <f t="shared" si="59"/>
        <v/>
      </c>
      <c r="Z618" s="16" t="str">
        <f t="shared" si="60"/>
        <v/>
      </c>
    </row>
    <row r="619" spans="1:26" x14ac:dyDescent="0.4">
      <c r="A619" s="140"/>
      <c r="B619" s="158" t="str">
        <f>IFERROR(VLOOKUP(A619,'1. Applicant Roster'!A:C,2,FALSE)&amp;", "&amp;LEFT(VLOOKUP(A619,'1. Applicant Roster'!A:C,3,FALSE),1)&amp;".","Enter valid WISEid")</f>
        <v>Enter valid WISEid</v>
      </c>
      <c r="C619" s="142"/>
      <c r="D619" s="143"/>
      <c r="E619" s="138" t="str">
        <f>IF(C619="Program",IFERROR(INDEX('3. Programs'!B:B,MATCH(D619,'3. Programs'!A:A,0)),"Enter valid program ID"),"")</f>
        <v/>
      </c>
      <c r="F619" s="289" t="str">
        <f>IF(C619="Program",IFERROR(INDEX('3. Programs'!L:L,MATCH(D619,'3. Programs'!A:A,0)),""),"")</f>
        <v/>
      </c>
      <c r="G619" s="97"/>
      <c r="H619" s="82"/>
      <c r="I619" s="291" t="str">
        <f>IFERROR(IF(C619="Program",(IF(OR(F619="Days",F619="Caseload"),1,G619)*H619)/(IF(OR(F619="Days",F619="Caseload"),1,INDEX('3. Programs'!N:N,MATCH(D619,'3. Programs'!A:A,0)))*INDEX('3. Programs'!O:O,MATCH(D619,'3. Programs'!A:A,0))),""),0)</f>
        <v/>
      </c>
      <c r="J619" s="20" t="str">
        <f>IFERROR(IF($C619="Program",ROUNDDOWN(SUMIF('3. Programs'!$A:$A,$D619,'3. Programs'!Q:Q),2)*IFERROR(INDEX('3. Programs'!$O:$O,MATCH($D619,'3. Programs'!$A:$A,0)),0)*$I619,""),0)</f>
        <v/>
      </c>
      <c r="K619" s="15" t="str">
        <f>IFERROR(IF($C619="Program",ROUNDDOWN(SUMIF('3. Programs'!$A:$A,$D619,'3. Programs'!R:R),2)*IFERROR(INDEX('3. Programs'!$O:$O,MATCH($D619,'3. Programs'!$A:$A,0)),0)*$I619,""),0)</f>
        <v/>
      </c>
      <c r="L619" s="15" t="str">
        <f>IFERROR(IF($C619="Program",ROUNDDOWN(SUMIF('3. Programs'!$A:$A,$D619,'3. Programs'!S:S),2)*IFERROR(INDEX('3. Programs'!$O:$O,MATCH($D619,'3. Programs'!$A:$A,0)),0)*$I619,""),0)</f>
        <v/>
      </c>
      <c r="M619" s="17" t="str">
        <f t="shared" si="62"/>
        <v/>
      </c>
      <c r="N619" s="122"/>
      <c r="O619" s="123"/>
      <c r="P619" s="169"/>
      <c r="Q619" s="245"/>
      <c r="R619" s="124"/>
      <c r="S619" s="125"/>
      <c r="T619" s="125"/>
      <c r="U619" s="126"/>
      <c r="V619" s="19" t="str">
        <f t="shared" si="61"/>
        <v/>
      </c>
      <c r="W619" s="15" t="str">
        <f t="shared" si="57"/>
        <v/>
      </c>
      <c r="X619" s="16" t="str">
        <f t="shared" si="58"/>
        <v/>
      </c>
      <c r="Y619" s="16" t="str">
        <f t="shared" si="59"/>
        <v/>
      </c>
      <c r="Z619" s="16" t="str">
        <f t="shared" si="60"/>
        <v/>
      </c>
    </row>
    <row r="620" spans="1:26" x14ac:dyDescent="0.4">
      <c r="A620" s="140"/>
      <c r="B620" s="158" t="str">
        <f>IFERROR(VLOOKUP(A620,'1. Applicant Roster'!A:C,2,FALSE)&amp;", "&amp;LEFT(VLOOKUP(A620,'1. Applicant Roster'!A:C,3,FALSE),1)&amp;".","Enter valid WISEid")</f>
        <v>Enter valid WISEid</v>
      </c>
      <c r="C620" s="142"/>
      <c r="D620" s="143"/>
      <c r="E620" s="138" t="str">
        <f>IF(C620="Program",IFERROR(INDEX('3. Programs'!B:B,MATCH(D620,'3. Programs'!A:A,0)),"Enter valid program ID"),"")</f>
        <v/>
      </c>
      <c r="F620" s="289" t="str">
        <f>IF(C620="Program",IFERROR(INDEX('3. Programs'!L:L,MATCH(D620,'3. Programs'!A:A,0)),""),"")</f>
        <v/>
      </c>
      <c r="G620" s="97"/>
      <c r="H620" s="82"/>
      <c r="I620" s="291" t="str">
        <f>IFERROR(IF(C620="Program",(IF(OR(F620="Days",F620="Caseload"),1,G620)*H620)/(IF(OR(F620="Days",F620="Caseload"),1,INDEX('3. Programs'!N:N,MATCH(D620,'3. Programs'!A:A,0)))*INDEX('3. Programs'!O:O,MATCH(D620,'3. Programs'!A:A,0))),""),0)</f>
        <v/>
      </c>
      <c r="J620" s="20" t="str">
        <f>IFERROR(IF($C620="Program",ROUNDDOWN(SUMIF('3. Programs'!$A:$A,$D620,'3. Programs'!Q:Q),2)*IFERROR(INDEX('3. Programs'!$O:$O,MATCH($D620,'3. Programs'!$A:$A,0)),0)*$I620,""),0)</f>
        <v/>
      </c>
      <c r="K620" s="15" t="str">
        <f>IFERROR(IF($C620="Program",ROUNDDOWN(SUMIF('3. Programs'!$A:$A,$D620,'3. Programs'!R:R),2)*IFERROR(INDEX('3. Programs'!$O:$O,MATCH($D620,'3. Programs'!$A:$A,0)),0)*$I620,""),0)</f>
        <v/>
      </c>
      <c r="L620" s="15" t="str">
        <f>IFERROR(IF($C620="Program",ROUNDDOWN(SUMIF('3. Programs'!$A:$A,$D620,'3. Programs'!S:S),2)*IFERROR(INDEX('3. Programs'!$O:$O,MATCH($D620,'3. Programs'!$A:$A,0)),0)*$I620,""),0)</f>
        <v/>
      </c>
      <c r="M620" s="17" t="str">
        <f t="shared" si="62"/>
        <v/>
      </c>
      <c r="N620" s="122"/>
      <c r="O620" s="123"/>
      <c r="P620" s="169"/>
      <c r="Q620" s="245"/>
      <c r="R620" s="124"/>
      <c r="S620" s="125"/>
      <c r="T620" s="125"/>
      <c r="U620" s="126"/>
      <c r="V620" s="19" t="str">
        <f t="shared" si="61"/>
        <v/>
      </c>
      <c r="W620" s="15" t="str">
        <f t="shared" si="57"/>
        <v/>
      </c>
      <c r="X620" s="16" t="str">
        <f t="shared" si="58"/>
        <v/>
      </c>
      <c r="Y620" s="16" t="str">
        <f t="shared" si="59"/>
        <v/>
      </c>
      <c r="Z620" s="16" t="str">
        <f t="shared" si="60"/>
        <v/>
      </c>
    </row>
    <row r="621" spans="1:26" x14ac:dyDescent="0.4">
      <c r="A621" s="140"/>
      <c r="B621" s="158" t="str">
        <f>IFERROR(VLOOKUP(A621,'1. Applicant Roster'!A:C,2,FALSE)&amp;", "&amp;LEFT(VLOOKUP(A621,'1. Applicant Roster'!A:C,3,FALSE),1)&amp;".","Enter valid WISEid")</f>
        <v>Enter valid WISEid</v>
      </c>
      <c r="C621" s="142"/>
      <c r="D621" s="143"/>
      <c r="E621" s="138" t="str">
        <f>IF(C621="Program",IFERROR(INDEX('3. Programs'!B:B,MATCH(D621,'3. Programs'!A:A,0)),"Enter valid program ID"),"")</f>
        <v/>
      </c>
      <c r="F621" s="289" t="str">
        <f>IF(C621="Program",IFERROR(INDEX('3. Programs'!L:L,MATCH(D621,'3. Programs'!A:A,0)),""),"")</f>
        <v/>
      </c>
      <c r="G621" s="97"/>
      <c r="H621" s="82"/>
      <c r="I621" s="291" t="str">
        <f>IFERROR(IF(C621="Program",(IF(OR(F621="Days",F621="Caseload"),1,G621)*H621)/(IF(OR(F621="Days",F621="Caseload"),1,INDEX('3. Programs'!N:N,MATCH(D621,'3. Programs'!A:A,0)))*INDEX('3. Programs'!O:O,MATCH(D621,'3. Programs'!A:A,0))),""),0)</f>
        <v/>
      </c>
      <c r="J621" s="20" t="str">
        <f>IFERROR(IF($C621="Program",ROUNDDOWN(SUMIF('3. Programs'!$A:$A,$D621,'3. Programs'!Q:Q),2)*IFERROR(INDEX('3. Programs'!$O:$O,MATCH($D621,'3. Programs'!$A:$A,0)),0)*$I621,""),0)</f>
        <v/>
      </c>
      <c r="K621" s="15" t="str">
        <f>IFERROR(IF($C621="Program",ROUNDDOWN(SUMIF('3. Programs'!$A:$A,$D621,'3. Programs'!R:R),2)*IFERROR(INDEX('3. Programs'!$O:$O,MATCH($D621,'3. Programs'!$A:$A,0)),0)*$I621,""),0)</f>
        <v/>
      </c>
      <c r="L621" s="15" t="str">
        <f>IFERROR(IF($C621="Program",ROUNDDOWN(SUMIF('3. Programs'!$A:$A,$D621,'3. Programs'!S:S),2)*IFERROR(INDEX('3. Programs'!$O:$O,MATCH($D621,'3. Programs'!$A:$A,0)),0)*$I621,""),0)</f>
        <v/>
      </c>
      <c r="M621" s="17" t="str">
        <f t="shared" si="62"/>
        <v/>
      </c>
      <c r="N621" s="122"/>
      <c r="O621" s="123"/>
      <c r="P621" s="169"/>
      <c r="Q621" s="245"/>
      <c r="R621" s="124"/>
      <c r="S621" s="125"/>
      <c r="T621" s="125"/>
      <c r="U621" s="126"/>
      <c r="V621" s="19" t="str">
        <f t="shared" si="61"/>
        <v/>
      </c>
      <c r="W621" s="15" t="str">
        <f t="shared" si="57"/>
        <v/>
      </c>
      <c r="X621" s="16" t="str">
        <f t="shared" si="58"/>
        <v/>
      </c>
      <c r="Y621" s="16" t="str">
        <f t="shared" si="59"/>
        <v/>
      </c>
      <c r="Z621" s="16" t="str">
        <f t="shared" si="60"/>
        <v/>
      </c>
    </row>
    <row r="622" spans="1:26" x14ac:dyDescent="0.4">
      <c r="A622" s="140"/>
      <c r="B622" s="158" t="str">
        <f>IFERROR(VLOOKUP(A622,'1. Applicant Roster'!A:C,2,FALSE)&amp;", "&amp;LEFT(VLOOKUP(A622,'1. Applicant Roster'!A:C,3,FALSE),1)&amp;".","Enter valid WISEid")</f>
        <v>Enter valid WISEid</v>
      </c>
      <c r="C622" s="142"/>
      <c r="D622" s="143"/>
      <c r="E622" s="138" t="str">
        <f>IF(C622="Program",IFERROR(INDEX('3. Programs'!B:B,MATCH(D622,'3. Programs'!A:A,0)),"Enter valid program ID"),"")</f>
        <v/>
      </c>
      <c r="F622" s="289" t="str">
        <f>IF(C622="Program",IFERROR(INDEX('3. Programs'!L:L,MATCH(D622,'3. Programs'!A:A,0)),""),"")</f>
        <v/>
      </c>
      <c r="G622" s="97"/>
      <c r="H622" s="82"/>
      <c r="I622" s="291" t="str">
        <f>IFERROR(IF(C622="Program",(IF(OR(F622="Days",F622="Caseload"),1,G622)*H622)/(IF(OR(F622="Days",F622="Caseload"),1,INDEX('3. Programs'!N:N,MATCH(D622,'3. Programs'!A:A,0)))*INDEX('3. Programs'!O:O,MATCH(D622,'3. Programs'!A:A,0))),""),0)</f>
        <v/>
      </c>
      <c r="J622" s="20" t="str">
        <f>IFERROR(IF($C622="Program",ROUNDDOWN(SUMIF('3. Programs'!$A:$A,$D622,'3. Programs'!Q:Q),2)*IFERROR(INDEX('3. Programs'!$O:$O,MATCH($D622,'3. Programs'!$A:$A,0)),0)*$I622,""),0)</f>
        <v/>
      </c>
      <c r="K622" s="15" t="str">
        <f>IFERROR(IF($C622="Program",ROUNDDOWN(SUMIF('3. Programs'!$A:$A,$D622,'3. Programs'!R:R),2)*IFERROR(INDEX('3. Programs'!$O:$O,MATCH($D622,'3. Programs'!$A:$A,0)),0)*$I622,""),0)</f>
        <v/>
      </c>
      <c r="L622" s="15" t="str">
        <f>IFERROR(IF($C622="Program",ROUNDDOWN(SUMIF('3. Programs'!$A:$A,$D622,'3. Programs'!S:S),2)*IFERROR(INDEX('3. Programs'!$O:$O,MATCH($D622,'3. Programs'!$A:$A,0)),0)*$I622,""),0)</f>
        <v/>
      </c>
      <c r="M622" s="17" t="str">
        <f t="shared" si="62"/>
        <v/>
      </c>
      <c r="N622" s="122"/>
      <c r="O622" s="123"/>
      <c r="P622" s="169"/>
      <c r="Q622" s="245"/>
      <c r="R622" s="124"/>
      <c r="S622" s="125"/>
      <c r="T622" s="125"/>
      <c r="U622" s="126"/>
      <c r="V622" s="19" t="str">
        <f t="shared" si="61"/>
        <v/>
      </c>
      <c r="W622" s="15" t="str">
        <f t="shared" si="57"/>
        <v/>
      </c>
      <c r="X622" s="16" t="str">
        <f t="shared" si="58"/>
        <v/>
      </c>
      <c r="Y622" s="16" t="str">
        <f t="shared" si="59"/>
        <v/>
      </c>
      <c r="Z622" s="16" t="str">
        <f t="shared" si="60"/>
        <v/>
      </c>
    </row>
    <row r="623" spans="1:26" x14ac:dyDescent="0.4">
      <c r="A623" s="140"/>
      <c r="B623" s="158" t="str">
        <f>IFERROR(VLOOKUP(A623,'1. Applicant Roster'!A:C,2,FALSE)&amp;", "&amp;LEFT(VLOOKUP(A623,'1. Applicant Roster'!A:C,3,FALSE),1)&amp;".","Enter valid WISEid")</f>
        <v>Enter valid WISEid</v>
      </c>
      <c r="C623" s="142"/>
      <c r="D623" s="143"/>
      <c r="E623" s="138" t="str">
        <f>IF(C623="Program",IFERROR(INDEX('3. Programs'!B:B,MATCH(D623,'3. Programs'!A:A,0)),"Enter valid program ID"),"")</f>
        <v/>
      </c>
      <c r="F623" s="289" t="str">
        <f>IF(C623="Program",IFERROR(INDEX('3. Programs'!L:L,MATCH(D623,'3. Programs'!A:A,0)),""),"")</f>
        <v/>
      </c>
      <c r="G623" s="97"/>
      <c r="H623" s="82"/>
      <c r="I623" s="291" t="str">
        <f>IFERROR(IF(C623="Program",(IF(OR(F623="Days",F623="Caseload"),1,G623)*H623)/(IF(OR(F623="Days",F623="Caseload"),1,INDEX('3. Programs'!N:N,MATCH(D623,'3. Programs'!A:A,0)))*INDEX('3. Programs'!O:O,MATCH(D623,'3. Programs'!A:A,0))),""),0)</f>
        <v/>
      </c>
      <c r="J623" s="20" t="str">
        <f>IFERROR(IF($C623="Program",ROUNDDOWN(SUMIF('3. Programs'!$A:$A,$D623,'3. Programs'!Q:Q),2)*IFERROR(INDEX('3. Programs'!$O:$O,MATCH($D623,'3. Programs'!$A:$A,0)),0)*$I623,""),0)</f>
        <v/>
      </c>
      <c r="K623" s="15" t="str">
        <f>IFERROR(IF($C623="Program",ROUNDDOWN(SUMIF('3. Programs'!$A:$A,$D623,'3. Programs'!R:R),2)*IFERROR(INDEX('3. Programs'!$O:$O,MATCH($D623,'3. Programs'!$A:$A,0)),0)*$I623,""),0)</f>
        <v/>
      </c>
      <c r="L623" s="15" t="str">
        <f>IFERROR(IF($C623="Program",ROUNDDOWN(SUMIF('3. Programs'!$A:$A,$D623,'3. Programs'!S:S),2)*IFERROR(INDEX('3. Programs'!$O:$O,MATCH($D623,'3. Programs'!$A:$A,0)),0)*$I623,""),0)</f>
        <v/>
      </c>
      <c r="M623" s="17" t="str">
        <f t="shared" si="62"/>
        <v/>
      </c>
      <c r="N623" s="122"/>
      <c r="O623" s="123"/>
      <c r="P623" s="169"/>
      <c r="Q623" s="245"/>
      <c r="R623" s="124"/>
      <c r="S623" s="125"/>
      <c r="T623" s="125"/>
      <c r="U623" s="126"/>
      <c r="V623" s="19" t="str">
        <f t="shared" si="61"/>
        <v/>
      </c>
      <c r="W623" s="15" t="str">
        <f t="shared" si="57"/>
        <v/>
      </c>
      <c r="X623" s="16" t="str">
        <f t="shared" si="58"/>
        <v/>
      </c>
      <c r="Y623" s="16" t="str">
        <f t="shared" si="59"/>
        <v/>
      </c>
      <c r="Z623" s="16" t="str">
        <f t="shared" si="60"/>
        <v/>
      </c>
    </row>
    <row r="624" spans="1:26" x14ac:dyDescent="0.4">
      <c r="A624" s="140"/>
      <c r="B624" s="158" t="str">
        <f>IFERROR(VLOOKUP(A624,'1. Applicant Roster'!A:C,2,FALSE)&amp;", "&amp;LEFT(VLOOKUP(A624,'1. Applicant Roster'!A:C,3,FALSE),1)&amp;".","Enter valid WISEid")</f>
        <v>Enter valid WISEid</v>
      </c>
      <c r="C624" s="142"/>
      <c r="D624" s="143"/>
      <c r="E624" s="138" t="str">
        <f>IF(C624="Program",IFERROR(INDEX('3. Programs'!B:B,MATCH(D624,'3. Programs'!A:A,0)),"Enter valid program ID"),"")</f>
        <v/>
      </c>
      <c r="F624" s="289" t="str">
        <f>IF(C624="Program",IFERROR(INDEX('3. Programs'!L:L,MATCH(D624,'3. Programs'!A:A,0)),""),"")</f>
        <v/>
      </c>
      <c r="G624" s="97"/>
      <c r="H624" s="82"/>
      <c r="I624" s="291" t="str">
        <f>IFERROR(IF(C624="Program",(IF(OR(F624="Days",F624="Caseload"),1,G624)*H624)/(IF(OR(F624="Days",F624="Caseload"),1,INDEX('3. Programs'!N:N,MATCH(D624,'3. Programs'!A:A,0)))*INDEX('3. Programs'!O:O,MATCH(D624,'3. Programs'!A:A,0))),""),0)</f>
        <v/>
      </c>
      <c r="J624" s="20" t="str">
        <f>IFERROR(IF($C624="Program",ROUNDDOWN(SUMIF('3. Programs'!$A:$A,$D624,'3. Programs'!Q:Q),2)*IFERROR(INDEX('3. Programs'!$O:$O,MATCH($D624,'3. Programs'!$A:$A,0)),0)*$I624,""),0)</f>
        <v/>
      </c>
      <c r="K624" s="15" t="str">
        <f>IFERROR(IF($C624="Program",ROUNDDOWN(SUMIF('3. Programs'!$A:$A,$D624,'3. Programs'!R:R),2)*IFERROR(INDEX('3. Programs'!$O:$O,MATCH($D624,'3. Programs'!$A:$A,0)),0)*$I624,""),0)</f>
        <v/>
      </c>
      <c r="L624" s="15" t="str">
        <f>IFERROR(IF($C624="Program",ROUNDDOWN(SUMIF('3. Programs'!$A:$A,$D624,'3. Programs'!S:S),2)*IFERROR(INDEX('3. Programs'!$O:$O,MATCH($D624,'3. Programs'!$A:$A,0)),0)*$I624,""),0)</f>
        <v/>
      </c>
      <c r="M624" s="17" t="str">
        <f t="shared" si="62"/>
        <v/>
      </c>
      <c r="N624" s="122"/>
      <c r="O624" s="123"/>
      <c r="P624" s="169"/>
      <c r="Q624" s="245"/>
      <c r="R624" s="124"/>
      <c r="S624" s="125"/>
      <c r="T624" s="125"/>
      <c r="U624" s="126"/>
      <c r="V624" s="19" t="str">
        <f t="shared" si="61"/>
        <v/>
      </c>
      <c r="W624" s="15" t="str">
        <f t="shared" si="57"/>
        <v/>
      </c>
      <c r="X624" s="16" t="str">
        <f t="shared" si="58"/>
        <v/>
      </c>
      <c r="Y624" s="16" t="str">
        <f t="shared" si="59"/>
        <v/>
      </c>
      <c r="Z624" s="16" t="str">
        <f t="shared" si="60"/>
        <v/>
      </c>
    </row>
    <row r="625" spans="1:26" x14ac:dyDescent="0.4">
      <c r="A625" s="140"/>
      <c r="B625" s="158" t="str">
        <f>IFERROR(VLOOKUP(A625,'1. Applicant Roster'!A:C,2,FALSE)&amp;", "&amp;LEFT(VLOOKUP(A625,'1. Applicant Roster'!A:C,3,FALSE),1)&amp;".","Enter valid WISEid")</f>
        <v>Enter valid WISEid</v>
      </c>
      <c r="C625" s="142"/>
      <c r="D625" s="143"/>
      <c r="E625" s="138" t="str">
        <f>IF(C625="Program",IFERROR(INDEX('3. Programs'!B:B,MATCH(D625,'3. Programs'!A:A,0)),"Enter valid program ID"),"")</f>
        <v/>
      </c>
      <c r="F625" s="289" t="str">
        <f>IF(C625="Program",IFERROR(INDEX('3. Programs'!L:L,MATCH(D625,'3. Programs'!A:A,0)),""),"")</f>
        <v/>
      </c>
      <c r="G625" s="97"/>
      <c r="H625" s="82"/>
      <c r="I625" s="291" t="str">
        <f>IFERROR(IF(C625="Program",(IF(OR(F625="Days",F625="Caseload"),1,G625)*H625)/(IF(OR(F625="Days",F625="Caseload"),1,INDEX('3. Programs'!N:N,MATCH(D625,'3. Programs'!A:A,0)))*INDEX('3. Programs'!O:O,MATCH(D625,'3. Programs'!A:A,0))),""),0)</f>
        <v/>
      </c>
      <c r="J625" s="20" t="str">
        <f>IFERROR(IF($C625="Program",ROUNDDOWN(SUMIF('3. Programs'!$A:$A,$D625,'3. Programs'!Q:Q),2)*IFERROR(INDEX('3. Programs'!$O:$O,MATCH($D625,'3. Programs'!$A:$A,0)),0)*$I625,""),0)</f>
        <v/>
      </c>
      <c r="K625" s="15" t="str">
        <f>IFERROR(IF($C625="Program",ROUNDDOWN(SUMIF('3. Programs'!$A:$A,$D625,'3. Programs'!R:R),2)*IFERROR(INDEX('3. Programs'!$O:$O,MATCH($D625,'3. Programs'!$A:$A,0)),0)*$I625,""),0)</f>
        <v/>
      </c>
      <c r="L625" s="15" t="str">
        <f>IFERROR(IF($C625="Program",ROUNDDOWN(SUMIF('3. Programs'!$A:$A,$D625,'3. Programs'!S:S),2)*IFERROR(INDEX('3. Programs'!$O:$O,MATCH($D625,'3. Programs'!$A:$A,0)),0)*$I625,""),0)</f>
        <v/>
      </c>
      <c r="M625" s="17" t="str">
        <f t="shared" si="62"/>
        <v/>
      </c>
      <c r="N625" s="122"/>
      <c r="O625" s="123"/>
      <c r="P625" s="169"/>
      <c r="Q625" s="245"/>
      <c r="R625" s="124"/>
      <c r="S625" s="125"/>
      <c r="T625" s="125"/>
      <c r="U625" s="126"/>
      <c r="V625" s="19" t="str">
        <f t="shared" si="61"/>
        <v/>
      </c>
      <c r="W625" s="15" t="str">
        <f t="shared" si="57"/>
        <v/>
      </c>
      <c r="X625" s="16" t="str">
        <f t="shared" si="58"/>
        <v/>
      </c>
      <c r="Y625" s="16" t="str">
        <f t="shared" si="59"/>
        <v/>
      </c>
      <c r="Z625" s="16" t="str">
        <f t="shared" si="60"/>
        <v/>
      </c>
    </row>
    <row r="626" spans="1:26" x14ac:dyDescent="0.4">
      <c r="A626" s="140"/>
      <c r="B626" s="158" t="str">
        <f>IFERROR(VLOOKUP(A626,'1. Applicant Roster'!A:C,2,FALSE)&amp;", "&amp;LEFT(VLOOKUP(A626,'1. Applicant Roster'!A:C,3,FALSE),1)&amp;".","Enter valid WISEid")</f>
        <v>Enter valid WISEid</v>
      </c>
      <c r="C626" s="142"/>
      <c r="D626" s="143"/>
      <c r="E626" s="138" t="str">
        <f>IF(C626="Program",IFERROR(INDEX('3. Programs'!B:B,MATCH(D626,'3. Programs'!A:A,0)),"Enter valid program ID"),"")</f>
        <v/>
      </c>
      <c r="F626" s="289" t="str">
        <f>IF(C626="Program",IFERROR(INDEX('3. Programs'!L:L,MATCH(D626,'3. Programs'!A:A,0)),""),"")</f>
        <v/>
      </c>
      <c r="G626" s="97"/>
      <c r="H626" s="82"/>
      <c r="I626" s="291" t="str">
        <f>IFERROR(IF(C626="Program",(IF(OR(F626="Days",F626="Caseload"),1,G626)*H626)/(IF(OR(F626="Days",F626="Caseload"),1,INDEX('3. Programs'!N:N,MATCH(D626,'3. Programs'!A:A,0)))*INDEX('3. Programs'!O:O,MATCH(D626,'3. Programs'!A:A,0))),""),0)</f>
        <v/>
      </c>
      <c r="J626" s="20" t="str">
        <f>IFERROR(IF($C626="Program",ROUNDDOWN(SUMIF('3. Programs'!$A:$A,$D626,'3. Programs'!Q:Q),2)*IFERROR(INDEX('3. Programs'!$O:$O,MATCH($D626,'3. Programs'!$A:$A,0)),0)*$I626,""),0)</f>
        <v/>
      </c>
      <c r="K626" s="15" t="str">
        <f>IFERROR(IF($C626="Program",ROUNDDOWN(SUMIF('3. Programs'!$A:$A,$D626,'3. Programs'!R:R),2)*IFERROR(INDEX('3. Programs'!$O:$O,MATCH($D626,'3. Programs'!$A:$A,0)),0)*$I626,""),0)</f>
        <v/>
      </c>
      <c r="L626" s="15" t="str">
        <f>IFERROR(IF($C626="Program",ROUNDDOWN(SUMIF('3. Programs'!$A:$A,$D626,'3. Programs'!S:S),2)*IFERROR(INDEX('3. Programs'!$O:$O,MATCH($D626,'3. Programs'!$A:$A,0)),0)*$I626,""),0)</f>
        <v/>
      </c>
      <c r="M626" s="17" t="str">
        <f t="shared" si="62"/>
        <v/>
      </c>
      <c r="N626" s="122"/>
      <c r="O626" s="123"/>
      <c r="P626" s="169"/>
      <c r="Q626" s="245"/>
      <c r="R626" s="124"/>
      <c r="S626" s="125"/>
      <c r="T626" s="125"/>
      <c r="U626" s="126"/>
      <c r="V626" s="19" t="str">
        <f t="shared" si="61"/>
        <v/>
      </c>
      <c r="W626" s="15" t="str">
        <f t="shared" si="57"/>
        <v/>
      </c>
      <c r="X626" s="16" t="str">
        <f t="shared" si="58"/>
        <v/>
      </c>
      <c r="Y626" s="16" t="str">
        <f t="shared" si="59"/>
        <v/>
      </c>
      <c r="Z626" s="16" t="str">
        <f t="shared" si="60"/>
        <v/>
      </c>
    </row>
    <row r="627" spans="1:26" x14ac:dyDescent="0.4">
      <c r="A627" s="140"/>
      <c r="B627" s="158" t="str">
        <f>IFERROR(VLOOKUP(A627,'1. Applicant Roster'!A:C,2,FALSE)&amp;", "&amp;LEFT(VLOOKUP(A627,'1. Applicant Roster'!A:C,3,FALSE),1)&amp;".","Enter valid WISEid")</f>
        <v>Enter valid WISEid</v>
      </c>
      <c r="C627" s="142"/>
      <c r="D627" s="143"/>
      <c r="E627" s="138" t="str">
        <f>IF(C627="Program",IFERROR(INDEX('3. Programs'!B:B,MATCH(D627,'3. Programs'!A:A,0)),"Enter valid program ID"),"")</f>
        <v/>
      </c>
      <c r="F627" s="289" t="str">
        <f>IF(C627="Program",IFERROR(INDEX('3. Programs'!L:L,MATCH(D627,'3. Programs'!A:A,0)),""),"")</f>
        <v/>
      </c>
      <c r="G627" s="97"/>
      <c r="H627" s="82"/>
      <c r="I627" s="291" t="str">
        <f>IFERROR(IF(C627="Program",(IF(OR(F627="Days",F627="Caseload"),1,G627)*H627)/(IF(OR(F627="Days",F627="Caseload"),1,INDEX('3. Programs'!N:N,MATCH(D627,'3. Programs'!A:A,0)))*INDEX('3. Programs'!O:O,MATCH(D627,'3. Programs'!A:A,0))),""),0)</f>
        <v/>
      </c>
      <c r="J627" s="20" t="str">
        <f>IFERROR(IF($C627="Program",ROUNDDOWN(SUMIF('3. Programs'!$A:$A,$D627,'3. Programs'!Q:Q),2)*IFERROR(INDEX('3. Programs'!$O:$O,MATCH($D627,'3. Programs'!$A:$A,0)),0)*$I627,""),0)</f>
        <v/>
      </c>
      <c r="K627" s="15" t="str">
        <f>IFERROR(IF($C627="Program",ROUNDDOWN(SUMIF('3. Programs'!$A:$A,$D627,'3. Programs'!R:R),2)*IFERROR(INDEX('3. Programs'!$O:$O,MATCH($D627,'3. Programs'!$A:$A,0)),0)*$I627,""),0)</f>
        <v/>
      </c>
      <c r="L627" s="15" t="str">
        <f>IFERROR(IF($C627="Program",ROUNDDOWN(SUMIF('3. Programs'!$A:$A,$D627,'3. Programs'!S:S),2)*IFERROR(INDEX('3. Programs'!$O:$O,MATCH($D627,'3. Programs'!$A:$A,0)),0)*$I627,""),0)</f>
        <v/>
      </c>
      <c r="M627" s="17" t="str">
        <f t="shared" si="62"/>
        <v/>
      </c>
      <c r="N627" s="122"/>
      <c r="O627" s="123"/>
      <c r="P627" s="169"/>
      <c r="Q627" s="245"/>
      <c r="R627" s="124"/>
      <c r="S627" s="125"/>
      <c r="T627" s="125"/>
      <c r="U627" s="126"/>
      <c r="V627" s="19" t="str">
        <f t="shared" si="61"/>
        <v/>
      </c>
      <c r="W627" s="15" t="str">
        <f t="shared" si="57"/>
        <v/>
      </c>
      <c r="X627" s="16" t="str">
        <f t="shared" si="58"/>
        <v/>
      </c>
      <c r="Y627" s="16" t="str">
        <f t="shared" si="59"/>
        <v/>
      </c>
      <c r="Z627" s="16" t="str">
        <f t="shared" si="60"/>
        <v/>
      </c>
    </row>
    <row r="628" spans="1:26" x14ac:dyDescent="0.4">
      <c r="A628" s="140"/>
      <c r="B628" s="158" t="str">
        <f>IFERROR(VLOOKUP(A628,'1. Applicant Roster'!A:C,2,FALSE)&amp;", "&amp;LEFT(VLOOKUP(A628,'1. Applicant Roster'!A:C,3,FALSE),1)&amp;".","Enter valid WISEid")</f>
        <v>Enter valid WISEid</v>
      </c>
      <c r="C628" s="142"/>
      <c r="D628" s="143"/>
      <c r="E628" s="138" t="str">
        <f>IF(C628="Program",IFERROR(INDEX('3. Programs'!B:B,MATCH(D628,'3. Programs'!A:A,0)),"Enter valid program ID"),"")</f>
        <v/>
      </c>
      <c r="F628" s="289" t="str">
        <f>IF(C628="Program",IFERROR(INDEX('3. Programs'!L:L,MATCH(D628,'3. Programs'!A:A,0)),""),"")</f>
        <v/>
      </c>
      <c r="G628" s="97"/>
      <c r="H628" s="82"/>
      <c r="I628" s="291" t="str">
        <f>IFERROR(IF(C628="Program",(IF(OR(F628="Days",F628="Caseload"),1,G628)*H628)/(IF(OR(F628="Days",F628="Caseload"),1,INDEX('3. Programs'!N:N,MATCH(D628,'3. Programs'!A:A,0)))*INDEX('3. Programs'!O:O,MATCH(D628,'3. Programs'!A:A,0))),""),0)</f>
        <v/>
      </c>
      <c r="J628" s="20" t="str">
        <f>IFERROR(IF($C628="Program",ROUNDDOWN(SUMIF('3. Programs'!$A:$A,$D628,'3. Programs'!Q:Q),2)*IFERROR(INDEX('3. Programs'!$O:$O,MATCH($D628,'3. Programs'!$A:$A,0)),0)*$I628,""),0)</f>
        <v/>
      </c>
      <c r="K628" s="15" t="str">
        <f>IFERROR(IF($C628="Program",ROUNDDOWN(SUMIF('3. Programs'!$A:$A,$D628,'3. Programs'!R:R),2)*IFERROR(INDEX('3. Programs'!$O:$O,MATCH($D628,'3. Programs'!$A:$A,0)),0)*$I628,""),0)</f>
        <v/>
      </c>
      <c r="L628" s="15" t="str">
        <f>IFERROR(IF($C628="Program",ROUNDDOWN(SUMIF('3. Programs'!$A:$A,$D628,'3. Programs'!S:S),2)*IFERROR(INDEX('3. Programs'!$O:$O,MATCH($D628,'3. Programs'!$A:$A,0)),0)*$I628,""),0)</f>
        <v/>
      </c>
      <c r="M628" s="17" t="str">
        <f t="shared" si="62"/>
        <v/>
      </c>
      <c r="N628" s="122"/>
      <c r="O628" s="123"/>
      <c r="P628" s="169"/>
      <c r="Q628" s="245"/>
      <c r="R628" s="124"/>
      <c r="S628" s="125"/>
      <c r="T628" s="125"/>
      <c r="U628" s="126"/>
      <c r="V628" s="19" t="str">
        <f t="shared" si="61"/>
        <v/>
      </c>
      <c r="W628" s="15" t="str">
        <f t="shared" si="57"/>
        <v/>
      </c>
      <c r="X628" s="16" t="str">
        <f t="shared" si="58"/>
        <v/>
      </c>
      <c r="Y628" s="16" t="str">
        <f t="shared" si="59"/>
        <v/>
      </c>
      <c r="Z628" s="16" t="str">
        <f t="shared" si="60"/>
        <v/>
      </c>
    </row>
    <row r="629" spans="1:26" x14ac:dyDescent="0.4">
      <c r="A629" s="140"/>
      <c r="B629" s="158" t="str">
        <f>IFERROR(VLOOKUP(A629,'1. Applicant Roster'!A:C,2,FALSE)&amp;", "&amp;LEFT(VLOOKUP(A629,'1. Applicant Roster'!A:C,3,FALSE),1)&amp;".","Enter valid WISEid")</f>
        <v>Enter valid WISEid</v>
      </c>
      <c r="C629" s="142"/>
      <c r="D629" s="143"/>
      <c r="E629" s="138" t="str">
        <f>IF(C629="Program",IFERROR(INDEX('3. Programs'!B:B,MATCH(D629,'3. Programs'!A:A,0)),"Enter valid program ID"),"")</f>
        <v/>
      </c>
      <c r="F629" s="289" t="str">
        <f>IF(C629="Program",IFERROR(INDEX('3. Programs'!L:L,MATCH(D629,'3. Programs'!A:A,0)),""),"")</f>
        <v/>
      </c>
      <c r="G629" s="97"/>
      <c r="H629" s="82"/>
      <c r="I629" s="291" t="str">
        <f>IFERROR(IF(C629="Program",(IF(OR(F629="Days",F629="Caseload"),1,G629)*H629)/(IF(OR(F629="Days",F629="Caseload"),1,INDEX('3. Programs'!N:N,MATCH(D629,'3. Programs'!A:A,0)))*INDEX('3. Programs'!O:O,MATCH(D629,'3. Programs'!A:A,0))),""),0)</f>
        <v/>
      </c>
      <c r="J629" s="20" t="str">
        <f>IFERROR(IF($C629="Program",ROUNDDOWN(SUMIF('3. Programs'!$A:$A,$D629,'3. Programs'!Q:Q),2)*IFERROR(INDEX('3. Programs'!$O:$O,MATCH($D629,'3. Programs'!$A:$A,0)),0)*$I629,""),0)</f>
        <v/>
      </c>
      <c r="K629" s="15" t="str">
        <f>IFERROR(IF($C629="Program",ROUNDDOWN(SUMIF('3. Programs'!$A:$A,$D629,'3. Programs'!R:R),2)*IFERROR(INDEX('3. Programs'!$O:$O,MATCH($D629,'3. Programs'!$A:$A,0)),0)*$I629,""),0)</f>
        <v/>
      </c>
      <c r="L629" s="15" t="str">
        <f>IFERROR(IF($C629="Program",ROUNDDOWN(SUMIF('3. Programs'!$A:$A,$D629,'3. Programs'!S:S),2)*IFERROR(INDEX('3. Programs'!$O:$O,MATCH($D629,'3. Programs'!$A:$A,0)),0)*$I629,""),0)</f>
        <v/>
      </c>
      <c r="M629" s="17" t="str">
        <f t="shared" si="62"/>
        <v/>
      </c>
      <c r="N629" s="122"/>
      <c r="O629" s="123"/>
      <c r="P629" s="169"/>
      <c r="Q629" s="245"/>
      <c r="R629" s="124"/>
      <c r="S629" s="125"/>
      <c r="T629" s="125"/>
      <c r="U629" s="126"/>
      <c r="V629" s="19" t="str">
        <f t="shared" si="61"/>
        <v/>
      </c>
      <c r="W629" s="15" t="str">
        <f t="shared" si="57"/>
        <v/>
      </c>
      <c r="X629" s="16" t="str">
        <f t="shared" si="58"/>
        <v/>
      </c>
      <c r="Y629" s="16" t="str">
        <f t="shared" si="59"/>
        <v/>
      </c>
      <c r="Z629" s="16" t="str">
        <f t="shared" si="60"/>
        <v/>
      </c>
    </row>
    <row r="630" spans="1:26" x14ac:dyDescent="0.4">
      <c r="A630" s="140"/>
      <c r="B630" s="158" t="str">
        <f>IFERROR(VLOOKUP(A630,'1. Applicant Roster'!A:C,2,FALSE)&amp;", "&amp;LEFT(VLOOKUP(A630,'1. Applicant Roster'!A:C,3,FALSE),1)&amp;".","Enter valid WISEid")</f>
        <v>Enter valid WISEid</v>
      </c>
      <c r="C630" s="142"/>
      <c r="D630" s="143"/>
      <c r="E630" s="138" t="str">
        <f>IF(C630="Program",IFERROR(INDEX('3. Programs'!B:B,MATCH(D630,'3. Programs'!A:A,0)),"Enter valid program ID"),"")</f>
        <v/>
      </c>
      <c r="F630" s="289" t="str">
        <f>IF(C630="Program",IFERROR(INDEX('3. Programs'!L:L,MATCH(D630,'3. Programs'!A:A,0)),""),"")</f>
        <v/>
      </c>
      <c r="G630" s="97"/>
      <c r="H630" s="82"/>
      <c r="I630" s="291" t="str">
        <f>IFERROR(IF(C630="Program",(IF(OR(F630="Days",F630="Caseload"),1,G630)*H630)/(IF(OR(F630="Days",F630="Caseload"),1,INDEX('3. Programs'!N:N,MATCH(D630,'3. Programs'!A:A,0)))*INDEX('3. Programs'!O:O,MATCH(D630,'3. Programs'!A:A,0))),""),0)</f>
        <v/>
      </c>
      <c r="J630" s="20" t="str">
        <f>IFERROR(IF($C630="Program",ROUNDDOWN(SUMIF('3. Programs'!$A:$A,$D630,'3. Programs'!Q:Q),2)*IFERROR(INDEX('3. Programs'!$O:$O,MATCH($D630,'3. Programs'!$A:$A,0)),0)*$I630,""),0)</f>
        <v/>
      </c>
      <c r="K630" s="15" t="str">
        <f>IFERROR(IF($C630="Program",ROUNDDOWN(SUMIF('3. Programs'!$A:$A,$D630,'3. Programs'!R:R),2)*IFERROR(INDEX('3. Programs'!$O:$O,MATCH($D630,'3. Programs'!$A:$A,0)),0)*$I630,""),0)</f>
        <v/>
      </c>
      <c r="L630" s="15" t="str">
        <f>IFERROR(IF($C630="Program",ROUNDDOWN(SUMIF('3. Programs'!$A:$A,$D630,'3. Programs'!S:S),2)*IFERROR(INDEX('3. Programs'!$O:$O,MATCH($D630,'3. Programs'!$A:$A,0)),0)*$I630,""),0)</f>
        <v/>
      </c>
      <c r="M630" s="17" t="str">
        <f t="shared" si="62"/>
        <v/>
      </c>
      <c r="N630" s="122"/>
      <c r="O630" s="123"/>
      <c r="P630" s="169"/>
      <c r="Q630" s="245"/>
      <c r="R630" s="124"/>
      <c r="S630" s="125"/>
      <c r="T630" s="125"/>
      <c r="U630" s="126"/>
      <c r="V630" s="19" t="str">
        <f t="shared" si="61"/>
        <v/>
      </c>
      <c r="W630" s="15" t="str">
        <f t="shared" si="57"/>
        <v/>
      </c>
      <c r="X630" s="16" t="str">
        <f t="shared" si="58"/>
        <v/>
      </c>
      <c r="Y630" s="16" t="str">
        <f t="shared" si="59"/>
        <v/>
      </c>
      <c r="Z630" s="16" t="str">
        <f t="shared" si="60"/>
        <v/>
      </c>
    </row>
    <row r="631" spans="1:26" x14ac:dyDescent="0.4">
      <c r="A631" s="140"/>
      <c r="B631" s="158" t="str">
        <f>IFERROR(VLOOKUP(A631,'1. Applicant Roster'!A:C,2,FALSE)&amp;", "&amp;LEFT(VLOOKUP(A631,'1. Applicant Roster'!A:C,3,FALSE),1)&amp;".","Enter valid WISEid")</f>
        <v>Enter valid WISEid</v>
      </c>
      <c r="C631" s="142"/>
      <c r="D631" s="143"/>
      <c r="E631" s="138" t="str">
        <f>IF(C631="Program",IFERROR(INDEX('3. Programs'!B:B,MATCH(D631,'3. Programs'!A:A,0)),"Enter valid program ID"),"")</f>
        <v/>
      </c>
      <c r="F631" s="289" t="str">
        <f>IF(C631="Program",IFERROR(INDEX('3. Programs'!L:L,MATCH(D631,'3. Programs'!A:A,0)),""),"")</f>
        <v/>
      </c>
      <c r="G631" s="97"/>
      <c r="H631" s="82"/>
      <c r="I631" s="291" t="str">
        <f>IFERROR(IF(C631="Program",(IF(OR(F631="Days",F631="Caseload"),1,G631)*H631)/(IF(OR(F631="Days",F631="Caseload"),1,INDEX('3. Programs'!N:N,MATCH(D631,'3. Programs'!A:A,0)))*INDEX('3. Programs'!O:O,MATCH(D631,'3. Programs'!A:A,0))),""),0)</f>
        <v/>
      </c>
      <c r="J631" s="20" t="str">
        <f>IFERROR(IF($C631="Program",ROUNDDOWN(SUMIF('3. Programs'!$A:$A,$D631,'3. Programs'!Q:Q),2)*IFERROR(INDEX('3. Programs'!$O:$O,MATCH($D631,'3. Programs'!$A:$A,0)),0)*$I631,""),0)</f>
        <v/>
      </c>
      <c r="K631" s="15" t="str">
        <f>IFERROR(IF($C631="Program",ROUNDDOWN(SUMIF('3. Programs'!$A:$A,$D631,'3. Programs'!R:R),2)*IFERROR(INDEX('3. Programs'!$O:$O,MATCH($D631,'3. Programs'!$A:$A,0)),0)*$I631,""),0)</f>
        <v/>
      </c>
      <c r="L631" s="15" t="str">
        <f>IFERROR(IF($C631="Program",ROUNDDOWN(SUMIF('3. Programs'!$A:$A,$D631,'3. Programs'!S:S),2)*IFERROR(INDEX('3. Programs'!$O:$O,MATCH($D631,'3. Programs'!$A:$A,0)),0)*$I631,""),0)</f>
        <v/>
      </c>
      <c r="M631" s="17" t="str">
        <f t="shared" si="62"/>
        <v/>
      </c>
      <c r="N631" s="122"/>
      <c r="O631" s="123"/>
      <c r="P631" s="169"/>
      <c r="Q631" s="245"/>
      <c r="R631" s="124"/>
      <c r="S631" s="125"/>
      <c r="T631" s="125"/>
      <c r="U631" s="126"/>
      <c r="V631" s="19" t="str">
        <f t="shared" si="61"/>
        <v/>
      </c>
      <c r="W631" s="15" t="str">
        <f t="shared" si="57"/>
        <v/>
      </c>
      <c r="X631" s="16" t="str">
        <f t="shared" si="58"/>
        <v/>
      </c>
      <c r="Y631" s="16" t="str">
        <f t="shared" si="59"/>
        <v/>
      </c>
      <c r="Z631" s="16" t="str">
        <f t="shared" si="60"/>
        <v/>
      </c>
    </row>
    <row r="632" spans="1:26" x14ac:dyDescent="0.4">
      <c r="A632" s="140"/>
      <c r="B632" s="158" t="str">
        <f>IFERROR(VLOOKUP(A632,'1. Applicant Roster'!A:C,2,FALSE)&amp;", "&amp;LEFT(VLOOKUP(A632,'1. Applicant Roster'!A:C,3,FALSE),1)&amp;".","Enter valid WISEid")</f>
        <v>Enter valid WISEid</v>
      </c>
      <c r="C632" s="142"/>
      <c r="D632" s="143"/>
      <c r="E632" s="138" t="str">
        <f>IF(C632="Program",IFERROR(INDEX('3. Programs'!B:B,MATCH(D632,'3. Programs'!A:A,0)),"Enter valid program ID"),"")</f>
        <v/>
      </c>
      <c r="F632" s="289" t="str">
        <f>IF(C632="Program",IFERROR(INDEX('3. Programs'!L:L,MATCH(D632,'3. Programs'!A:A,0)),""),"")</f>
        <v/>
      </c>
      <c r="G632" s="97"/>
      <c r="H632" s="82"/>
      <c r="I632" s="291" t="str">
        <f>IFERROR(IF(C632="Program",(IF(OR(F632="Days",F632="Caseload"),1,G632)*H632)/(IF(OR(F632="Days",F632="Caseload"),1,INDEX('3. Programs'!N:N,MATCH(D632,'3. Programs'!A:A,0)))*INDEX('3. Programs'!O:O,MATCH(D632,'3. Programs'!A:A,0))),""),0)</f>
        <v/>
      </c>
      <c r="J632" s="20" t="str">
        <f>IFERROR(IF($C632="Program",ROUNDDOWN(SUMIF('3. Programs'!$A:$A,$D632,'3. Programs'!Q:Q),2)*IFERROR(INDEX('3. Programs'!$O:$O,MATCH($D632,'3. Programs'!$A:$A,0)),0)*$I632,""),0)</f>
        <v/>
      </c>
      <c r="K632" s="15" t="str">
        <f>IFERROR(IF($C632="Program",ROUNDDOWN(SUMIF('3. Programs'!$A:$A,$D632,'3. Programs'!R:R),2)*IFERROR(INDEX('3. Programs'!$O:$O,MATCH($D632,'3. Programs'!$A:$A,0)),0)*$I632,""),0)</f>
        <v/>
      </c>
      <c r="L632" s="15" t="str">
        <f>IFERROR(IF($C632="Program",ROUNDDOWN(SUMIF('3. Programs'!$A:$A,$D632,'3. Programs'!S:S),2)*IFERROR(INDEX('3. Programs'!$O:$O,MATCH($D632,'3. Programs'!$A:$A,0)),0)*$I632,""),0)</f>
        <v/>
      </c>
      <c r="M632" s="17" t="str">
        <f t="shared" si="62"/>
        <v/>
      </c>
      <c r="N632" s="122"/>
      <c r="O632" s="123"/>
      <c r="P632" s="169"/>
      <c r="Q632" s="245"/>
      <c r="R632" s="124"/>
      <c r="S632" s="125"/>
      <c r="T632" s="125"/>
      <c r="U632" s="126"/>
      <c r="V632" s="19" t="str">
        <f t="shared" si="61"/>
        <v/>
      </c>
      <c r="W632" s="15" t="str">
        <f t="shared" si="57"/>
        <v/>
      </c>
      <c r="X632" s="16" t="str">
        <f t="shared" si="58"/>
        <v/>
      </c>
      <c r="Y632" s="16" t="str">
        <f t="shared" si="59"/>
        <v/>
      </c>
      <c r="Z632" s="16" t="str">
        <f t="shared" si="60"/>
        <v/>
      </c>
    </row>
    <row r="633" spans="1:26" x14ac:dyDescent="0.4">
      <c r="A633" s="140"/>
      <c r="B633" s="158" t="str">
        <f>IFERROR(VLOOKUP(A633,'1. Applicant Roster'!A:C,2,FALSE)&amp;", "&amp;LEFT(VLOOKUP(A633,'1. Applicant Roster'!A:C,3,FALSE),1)&amp;".","Enter valid WISEid")</f>
        <v>Enter valid WISEid</v>
      </c>
      <c r="C633" s="142"/>
      <c r="D633" s="143"/>
      <c r="E633" s="138" t="str">
        <f>IF(C633="Program",IFERROR(INDEX('3. Programs'!B:B,MATCH(D633,'3. Programs'!A:A,0)),"Enter valid program ID"),"")</f>
        <v/>
      </c>
      <c r="F633" s="289" t="str">
        <f>IF(C633="Program",IFERROR(INDEX('3. Programs'!L:L,MATCH(D633,'3. Programs'!A:A,0)),""),"")</f>
        <v/>
      </c>
      <c r="G633" s="97"/>
      <c r="H633" s="82"/>
      <c r="I633" s="291" t="str">
        <f>IFERROR(IF(C633="Program",(IF(OR(F633="Days",F633="Caseload"),1,G633)*H633)/(IF(OR(F633="Days",F633="Caseload"),1,INDEX('3. Programs'!N:N,MATCH(D633,'3. Programs'!A:A,0)))*INDEX('3. Programs'!O:O,MATCH(D633,'3. Programs'!A:A,0))),""),0)</f>
        <v/>
      </c>
      <c r="J633" s="20" t="str">
        <f>IFERROR(IF($C633="Program",ROUNDDOWN(SUMIF('3. Programs'!$A:$A,$D633,'3. Programs'!Q:Q),2)*IFERROR(INDEX('3. Programs'!$O:$O,MATCH($D633,'3. Programs'!$A:$A,0)),0)*$I633,""),0)</f>
        <v/>
      </c>
      <c r="K633" s="15" t="str">
        <f>IFERROR(IF($C633="Program",ROUNDDOWN(SUMIF('3. Programs'!$A:$A,$D633,'3. Programs'!R:R),2)*IFERROR(INDEX('3. Programs'!$O:$O,MATCH($D633,'3. Programs'!$A:$A,0)),0)*$I633,""),0)</f>
        <v/>
      </c>
      <c r="L633" s="15" t="str">
        <f>IFERROR(IF($C633="Program",ROUNDDOWN(SUMIF('3. Programs'!$A:$A,$D633,'3. Programs'!S:S),2)*IFERROR(INDEX('3. Programs'!$O:$O,MATCH($D633,'3. Programs'!$A:$A,0)),0)*$I633,""),0)</f>
        <v/>
      </c>
      <c r="M633" s="17" t="str">
        <f t="shared" si="62"/>
        <v/>
      </c>
      <c r="N633" s="122"/>
      <c r="O633" s="123"/>
      <c r="P633" s="169"/>
      <c r="Q633" s="245"/>
      <c r="R633" s="124"/>
      <c r="S633" s="125"/>
      <c r="T633" s="125"/>
      <c r="U633" s="126"/>
      <c r="V633" s="19" t="str">
        <f t="shared" si="61"/>
        <v/>
      </c>
      <c r="W633" s="15" t="str">
        <f t="shared" si="57"/>
        <v/>
      </c>
      <c r="X633" s="16" t="str">
        <f t="shared" si="58"/>
        <v/>
      </c>
      <c r="Y633" s="16" t="str">
        <f t="shared" si="59"/>
        <v/>
      </c>
      <c r="Z633" s="16" t="str">
        <f t="shared" si="60"/>
        <v/>
      </c>
    </row>
    <row r="634" spans="1:26" x14ac:dyDescent="0.4">
      <c r="A634" s="140"/>
      <c r="B634" s="158" t="str">
        <f>IFERROR(VLOOKUP(A634,'1. Applicant Roster'!A:C,2,FALSE)&amp;", "&amp;LEFT(VLOOKUP(A634,'1. Applicant Roster'!A:C,3,FALSE),1)&amp;".","Enter valid WISEid")</f>
        <v>Enter valid WISEid</v>
      </c>
      <c r="C634" s="142"/>
      <c r="D634" s="143"/>
      <c r="E634" s="138" t="str">
        <f>IF(C634="Program",IFERROR(INDEX('3. Programs'!B:B,MATCH(D634,'3. Programs'!A:A,0)),"Enter valid program ID"),"")</f>
        <v/>
      </c>
      <c r="F634" s="289" t="str">
        <f>IF(C634="Program",IFERROR(INDEX('3. Programs'!L:L,MATCH(D634,'3. Programs'!A:A,0)),""),"")</f>
        <v/>
      </c>
      <c r="G634" s="97"/>
      <c r="H634" s="82"/>
      <c r="I634" s="291" t="str">
        <f>IFERROR(IF(C634="Program",(IF(OR(F634="Days",F634="Caseload"),1,G634)*H634)/(IF(OR(F634="Days",F634="Caseload"),1,INDEX('3. Programs'!N:N,MATCH(D634,'3. Programs'!A:A,0)))*INDEX('3. Programs'!O:O,MATCH(D634,'3. Programs'!A:A,0))),""),0)</f>
        <v/>
      </c>
      <c r="J634" s="20" t="str">
        <f>IFERROR(IF($C634="Program",ROUNDDOWN(SUMIF('3. Programs'!$A:$A,$D634,'3. Programs'!Q:Q),2)*IFERROR(INDEX('3. Programs'!$O:$O,MATCH($D634,'3. Programs'!$A:$A,0)),0)*$I634,""),0)</f>
        <v/>
      </c>
      <c r="K634" s="15" t="str">
        <f>IFERROR(IF($C634="Program",ROUNDDOWN(SUMIF('3. Programs'!$A:$A,$D634,'3. Programs'!R:R),2)*IFERROR(INDEX('3. Programs'!$O:$O,MATCH($D634,'3. Programs'!$A:$A,0)),0)*$I634,""),0)</f>
        <v/>
      </c>
      <c r="L634" s="15" t="str">
        <f>IFERROR(IF($C634="Program",ROUNDDOWN(SUMIF('3. Programs'!$A:$A,$D634,'3. Programs'!S:S),2)*IFERROR(INDEX('3. Programs'!$O:$O,MATCH($D634,'3. Programs'!$A:$A,0)),0)*$I634,""),0)</f>
        <v/>
      </c>
      <c r="M634" s="17" t="str">
        <f t="shared" si="62"/>
        <v/>
      </c>
      <c r="N634" s="122"/>
      <c r="O634" s="123"/>
      <c r="P634" s="169"/>
      <c r="Q634" s="245"/>
      <c r="R634" s="124"/>
      <c r="S634" s="125"/>
      <c r="T634" s="125"/>
      <c r="U634" s="126"/>
      <c r="V634" s="19" t="str">
        <f t="shared" si="61"/>
        <v/>
      </c>
      <c r="W634" s="15" t="str">
        <f t="shared" si="57"/>
        <v/>
      </c>
      <c r="X634" s="16" t="str">
        <f t="shared" si="58"/>
        <v/>
      </c>
      <c r="Y634" s="16" t="str">
        <f t="shared" si="59"/>
        <v/>
      </c>
      <c r="Z634" s="16" t="str">
        <f t="shared" si="60"/>
        <v/>
      </c>
    </row>
    <row r="635" spans="1:26" x14ac:dyDescent="0.4">
      <c r="A635" s="140"/>
      <c r="B635" s="158" t="str">
        <f>IFERROR(VLOOKUP(A635,'1. Applicant Roster'!A:C,2,FALSE)&amp;", "&amp;LEFT(VLOOKUP(A635,'1. Applicant Roster'!A:C,3,FALSE),1)&amp;".","Enter valid WISEid")</f>
        <v>Enter valid WISEid</v>
      </c>
      <c r="C635" s="142"/>
      <c r="D635" s="143"/>
      <c r="E635" s="138" t="str">
        <f>IF(C635="Program",IFERROR(INDEX('3. Programs'!B:B,MATCH(D635,'3. Programs'!A:A,0)),"Enter valid program ID"),"")</f>
        <v/>
      </c>
      <c r="F635" s="289" t="str">
        <f>IF(C635="Program",IFERROR(INDEX('3. Programs'!L:L,MATCH(D635,'3. Programs'!A:A,0)),""),"")</f>
        <v/>
      </c>
      <c r="G635" s="97"/>
      <c r="H635" s="82"/>
      <c r="I635" s="291" t="str">
        <f>IFERROR(IF(C635="Program",(IF(OR(F635="Days",F635="Caseload"),1,G635)*H635)/(IF(OR(F635="Days",F635="Caseload"),1,INDEX('3. Programs'!N:N,MATCH(D635,'3. Programs'!A:A,0)))*INDEX('3. Programs'!O:O,MATCH(D635,'3. Programs'!A:A,0))),""),0)</f>
        <v/>
      </c>
      <c r="J635" s="20" t="str">
        <f>IFERROR(IF($C635="Program",ROUNDDOWN(SUMIF('3. Programs'!$A:$A,$D635,'3. Programs'!Q:Q),2)*IFERROR(INDEX('3. Programs'!$O:$O,MATCH($D635,'3. Programs'!$A:$A,0)),0)*$I635,""),0)</f>
        <v/>
      </c>
      <c r="K635" s="15" t="str">
        <f>IFERROR(IF($C635="Program",ROUNDDOWN(SUMIF('3. Programs'!$A:$A,$D635,'3. Programs'!R:R),2)*IFERROR(INDEX('3. Programs'!$O:$O,MATCH($D635,'3. Programs'!$A:$A,0)),0)*$I635,""),0)</f>
        <v/>
      </c>
      <c r="L635" s="15" t="str">
        <f>IFERROR(IF($C635="Program",ROUNDDOWN(SUMIF('3. Programs'!$A:$A,$D635,'3. Programs'!S:S),2)*IFERROR(INDEX('3. Programs'!$O:$O,MATCH($D635,'3. Programs'!$A:$A,0)),0)*$I635,""),0)</f>
        <v/>
      </c>
      <c r="M635" s="17" t="str">
        <f t="shared" si="62"/>
        <v/>
      </c>
      <c r="N635" s="122"/>
      <c r="O635" s="123"/>
      <c r="P635" s="169"/>
      <c r="Q635" s="245"/>
      <c r="R635" s="124"/>
      <c r="S635" s="125"/>
      <c r="T635" s="125"/>
      <c r="U635" s="126"/>
      <c r="V635" s="19" t="str">
        <f t="shared" si="61"/>
        <v/>
      </c>
      <c r="W635" s="15" t="str">
        <f t="shared" si="57"/>
        <v/>
      </c>
      <c r="X635" s="16" t="str">
        <f t="shared" si="58"/>
        <v/>
      </c>
      <c r="Y635" s="16" t="str">
        <f t="shared" si="59"/>
        <v/>
      </c>
      <c r="Z635" s="16" t="str">
        <f t="shared" si="60"/>
        <v/>
      </c>
    </row>
    <row r="636" spans="1:26" x14ac:dyDescent="0.4">
      <c r="A636" s="140"/>
      <c r="B636" s="158" t="str">
        <f>IFERROR(VLOOKUP(A636,'1. Applicant Roster'!A:C,2,FALSE)&amp;", "&amp;LEFT(VLOOKUP(A636,'1. Applicant Roster'!A:C,3,FALSE),1)&amp;".","Enter valid WISEid")</f>
        <v>Enter valid WISEid</v>
      </c>
      <c r="C636" s="142"/>
      <c r="D636" s="143"/>
      <c r="E636" s="138" t="str">
        <f>IF(C636="Program",IFERROR(INDEX('3. Programs'!B:B,MATCH(D636,'3. Programs'!A:A,0)),"Enter valid program ID"),"")</f>
        <v/>
      </c>
      <c r="F636" s="289" t="str">
        <f>IF(C636="Program",IFERROR(INDEX('3. Programs'!L:L,MATCH(D636,'3. Programs'!A:A,0)),""),"")</f>
        <v/>
      </c>
      <c r="G636" s="97"/>
      <c r="H636" s="82"/>
      <c r="I636" s="291" t="str">
        <f>IFERROR(IF(C636="Program",(IF(OR(F636="Days",F636="Caseload"),1,G636)*H636)/(IF(OR(F636="Days",F636="Caseload"),1,INDEX('3. Programs'!N:N,MATCH(D636,'3. Programs'!A:A,0)))*INDEX('3. Programs'!O:O,MATCH(D636,'3. Programs'!A:A,0))),""),0)</f>
        <v/>
      </c>
      <c r="J636" s="20" t="str">
        <f>IFERROR(IF($C636="Program",ROUNDDOWN(SUMIF('3. Programs'!$A:$A,$D636,'3. Programs'!Q:Q),2)*IFERROR(INDEX('3. Programs'!$O:$O,MATCH($D636,'3. Programs'!$A:$A,0)),0)*$I636,""),0)</f>
        <v/>
      </c>
      <c r="K636" s="15" t="str">
        <f>IFERROR(IF($C636="Program",ROUNDDOWN(SUMIF('3. Programs'!$A:$A,$D636,'3. Programs'!R:R),2)*IFERROR(INDEX('3. Programs'!$O:$O,MATCH($D636,'3. Programs'!$A:$A,0)),0)*$I636,""),0)</f>
        <v/>
      </c>
      <c r="L636" s="15" t="str">
        <f>IFERROR(IF($C636="Program",ROUNDDOWN(SUMIF('3. Programs'!$A:$A,$D636,'3. Programs'!S:S),2)*IFERROR(INDEX('3. Programs'!$O:$O,MATCH($D636,'3. Programs'!$A:$A,0)),0)*$I636,""),0)</f>
        <v/>
      </c>
      <c r="M636" s="17" t="str">
        <f t="shared" si="62"/>
        <v/>
      </c>
      <c r="N636" s="122"/>
      <c r="O636" s="123"/>
      <c r="P636" s="169"/>
      <c r="Q636" s="245"/>
      <c r="R636" s="124"/>
      <c r="S636" s="125"/>
      <c r="T636" s="125"/>
      <c r="U636" s="126"/>
      <c r="V636" s="19" t="str">
        <f t="shared" si="61"/>
        <v/>
      </c>
      <c r="W636" s="15" t="str">
        <f t="shared" si="57"/>
        <v/>
      </c>
      <c r="X636" s="16" t="str">
        <f t="shared" si="58"/>
        <v/>
      </c>
      <c r="Y636" s="16" t="str">
        <f t="shared" si="59"/>
        <v/>
      </c>
      <c r="Z636" s="16" t="str">
        <f t="shared" si="60"/>
        <v/>
      </c>
    </row>
    <row r="637" spans="1:26" x14ac:dyDescent="0.4">
      <c r="A637" s="140"/>
      <c r="B637" s="158" t="str">
        <f>IFERROR(VLOOKUP(A637,'1. Applicant Roster'!A:C,2,FALSE)&amp;", "&amp;LEFT(VLOOKUP(A637,'1. Applicant Roster'!A:C,3,FALSE),1)&amp;".","Enter valid WISEid")</f>
        <v>Enter valid WISEid</v>
      </c>
      <c r="C637" s="142"/>
      <c r="D637" s="143"/>
      <c r="E637" s="138" t="str">
        <f>IF(C637="Program",IFERROR(INDEX('3. Programs'!B:B,MATCH(D637,'3. Programs'!A:A,0)),"Enter valid program ID"),"")</f>
        <v/>
      </c>
      <c r="F637" s="289" t="str">
        <f>IF(C637="Program",IFERROR(INDEX('3. Programs'!L:L,MATCH(D637,'3. Programs'!A:A,0)),""),"")</f>
        <v/>
      </c>
      <c r="G637" s="97"/>
      <c r="H637" s="82"/>
      <c r="I637" s="291" t="str">
        <f>IFERROR(IF(C637="Program",(IF(OR(F637="Days",F637="Caseload"),1,G637)*H637)/(IF(OR(F637="Days",F637="Caseload"),1,INDEX('3. Programs'!N:N,MATCH(D637,'3. Programs'!A:A,0)))*INDEX('3. Programs'!O:O,MATCH(D637,'3. Programs'!A:A,0))),""),0)</f>
        <v/>
      </c>
      <c r="J637" s="20" t="str">
        <f>IFERROR(IF($C637="Program",ROUNDDOWN(SUMIF('3. Programs'!$A:$A,$D637,'3. Programs'!Q:Q),2)*IFERROR(INDEX('3. Programs'!$O:$O,MATCH($D637,'3. Programs'!$A:$A,0)),0)*$I637,""),0)</f>
        <v/>
      </c>
      <c r="K637" s="15" t="str">
        <f>IFERROR(IF($C637="Program",ROUNDDOWN(SUMIF('3. Programs'!$A:$A,$D637,'3. Programs'!R:R),2)*IFERROR(INDEX('3. Programs'!$O:$O,MATCH($D637,'3. Programs'!$A:$A,0)),0)*$I637,""),0)</f>
        <v/>
      </c>
      <c r="L637" s="15" t="str">
        <f>IFERROR(IF($C637="Program",ROUNDDOWN(SUMIF('3. Programs'!$A:$A,$D637,'3. Programs'!S:S),2)*IFERROR(INDEX('3. Programs'!$O:$O,MATCH($D637,'3. Programs'!$A:$A,0)),0)*$I637,""),0)</f>
        <v/>
      </c>
      <c r="M637" s="17" t="str">
        <f t="shared" si="62"/>
        <v/>
      </c>
      <c r="N637" s="122"/>
      <c r="O637" s="123"/>
      <c r="P637" s="169"/>
      <c r="Q637" s="245"/>
      <c r="R637" s="124"/>
      <c r="S637" s="125"/>
      <c r="T637" s="125"/>
      <c r="U637" s="126"/>
      <c r="V637" s="19" t="str">
        <f t="shared" si="61"/>
        <v/>
      </c>
      <c r="W637" s="15" t="str">
        <f t="shared" si="57"/>
        <v/>
      </c>
      <c r="X637" s="16" t="str">
        <f t="shared" si="58"/>
        <v/>
      </c>
      <c r="Y637" s="16" t="str">
        <f t="shared" si="59"/>
        <v/>
      </c>
      <c r="Z637" s="16" t="str">
        <f t="shared" si="60"/>
        <v/>
      </c>
    </row>
    <row r="638" spans="1:26" x14ac:dyDescent="0.4">
      <c r="A638" s="140"/>
      <c r="B638" s="158" t="str">
        <f>IFERROR(VLOOKUP(A638,'1. Applicant Roster'!A:C,2,FALSE)&amp;", "&amp;LEFT(VLOOKUP(A638,'1. Applicant Roster'!A:C,3,FALSE),1)&amp;".","Enter valid WISEid")</f>
        <v>Enter valid WISEid</v>
      </c>
      <c r="C638" s="142"/>
      <c r="D638" s="143"/>
      <c r="E638" s="138" t="str">
        <f>IF(C638="Program",IFERROR(INDEX('3. Programs'!B:B,MATCH(D638,'3. Programs'!A:A,0)),"Enter valid program ID"),"")</f>
        <v/>
      </c>
      <c r="F638" s="289" t="str">
        <f>IF(C638="Program",IFERROR(INDEX('3. Programs'!L:L,MATCH(D638,'3. Programs'!A:A,0)),""),"")</f>
        <v/>
      </c>
      <c r="G638" s="97"/>
      <c r="H638" s="82"/>
      <c r="I638" s="291" t="str">
        <f>IFERROR(IF(C638="Program",(IF(OR(F638="Days",F638="Caseload"),1,G638)*H638)/(IF(OR(F638="Days",F638="Caseload"),1,INDEX('3. Programs'!N:N,MATCH(D638,'3. Programs'!A:A,0)))*INDEX('3. Programs'!O:O,MATCH(D638,'3. Programs'!A:A,0))),""),0)</f>
        <v/>
      </c>
      <c r="J638" s="20" t="str">
        <f>IFERROR(IF($C638="Program",ROUNDDOWN(SUMIF('3. Programs'!$A:$A,$D638,'3. Programs'!Q:Q),2)*IFERROR(INDEX('3. Programs'!$O:$O,MATCH($D638,'3. Programs'!$A:$A,0)),0)*$I638,""),0)</f>
        <v/>
      </c>
      <c r="K638" s="15" t="str">
        <f>IFERROR(IF($C638="Program",ROUNDDOWN(SUMIF('3. Programs'!$A:$A,$D638,'3. Programs'!R:R),2)*IFERROR(INDEX('3. Programs'!$O:$O,MATCH($D638,'3. Programs'!$A:$A,0)),0)*$I638,""),0)</f>
        <v/>
      </c>
      <c r="L638" s="15" t="str">
        <f>IFERROR(IF($C638="Program",ROUNDDOWN(SUMIF('3. Programs'!$A:$A,$D638,'3. Programs'!S:S),2)*IFERROR(INDEX('3. Programs'!$O:$O,MATCH($D638,'3. Programs'!$A:$A,0)),0)*$I638,""),0)</f>
        <v/>
      </c>
      <c r="M638" s="17" t="str">
        <f t="shared" si="62"/>
        <v/>
      </c>
      <c r="N638" s="122"/>
      <c r="O638" s="123"/>
      <c r="P638" s="169"/>
      <c r="Q638" s="245"/>
      <c r="R638" s="124"/>
      <c r="S638" s="125"/>
      <c r="T638" s="125"/>
      <c r="U638" s="126"/>
      <c r="V638" s="19" t="str">
        <f t="shared" si="61"/>
        <v/>
      </c>
      <c r="W638" s="15" t="str">
        <f t="shared" si="57"/>
        <v/>
      </c>
      <c r="X638" s="16" t="str">
        <f t="shared" si="58"/>
        <v/>
      </c>
      <c r="Y638" s="16" t="str">
        <f t="shared" si="59"/>
        <v/>
      </c>
      <c r="Z638" s="16" t="str">
        <f t="shared" si="60"/>
        <v/>
      </c>
    </row>
    <row r="639" spans="1:26" x14ac:dyDescent="0.4">
      <c r="A639" s="140"/>
      <c r="B639" s="158" t="str">
        <f>IFERROR(VLOOKUP(A639,'1. Applicant Roster'!A:C,2,FALSE)&amp;", "&amp;LEFT(VLOOKUP(A639,'1. Applicant Roster'!A:C,3,FALSE),1)&amp;".","Enter valid WISEid")</f>
        <v>Enter valid WISEid</v>
      </c>
      <c r="C639" s="142"/>
      <c r="D639" s="143"/>
      <c r="E639" s="138" t="str">
        <f>IF(C639="Program",IFERROR(INDEX('3. Programs'!B:B,MATCH(D639,'3. Programs'!A:A,0)),"Enter valid program ID"),"")</f>
        <v/>
      </c>
      <c r="F639" s="289" t="str">
        <f>IF(C639="Program",IFERROR(INDEX('3. Programs'!L:L,MATCH(D639,'3. Programs'!A:A,0)),""),"")</f>
        <v/>
      </c>
      <c r="G639" s="97"/>
      <c r="H639" s="82"/>
      <c r="I639" s="291" t="str">
        <f>IFERROR(IF(C639="Program",(IF(OR(F639="Days",F639="Caseload"),1,G639)*H639)/(IF(OR(F639="Days",F639="Caseload"),1,INDEX('3. Programs'!N:N,MATCH(D639,'3. Programs'!A:A,0)))*INDEX('3. Programs'!O:O,MATCH(D639,'3. Programs'!A:A,0))),""),0)</f>
        <v/>
      </c>
      <c r="J639" s="20" t="str">
        <f>IFERROR(IF($C639="Program",ROUNDDOWN(SUMIF('3. Programs'!$A:$A,$D639,'3. Programs'!Q:Q),2)*IFERROR(INDEX('3. Programs'!$O:$O,MATCH($D639,'3. Programs'!$A:$A,0)),0)*$I639,""),0)</f>
        <v/>
      </c>
      <c r="K639" s="15" t="str">
        <f>IFERROR(IF($C639="Program",ROUNDDOWN(SUMIF('3. Programs'!$A:$A,$D639,'3. Programs'!R:R),2)*IFERROR(INDEX('3. Programs'!$O:$O,MATCH($D639,'3. Programs'!$A:$A,0)),0)*$I639,""),0)</f>
        <v/>
      </c>
      <c r="L639" s="15" t="str">
        <f>IFERROR(IF($C639="Program",ROUNDDOWN(SUMIF('3. Programs'!$A:$A,$D639,'3. Programs'!S:S),2)*IFERROR(INDEX('3. Programs'!$O:$O,MATCH($D639,'3. Programs'!$A:$A,0)),0)*$I639,""),0)</f>
        <v/>
      </c>
      <c r="M639" s="17" t="str">
        <f t="shared" si="62"/>
        <v/>
      </c>
      <c r="N639" s="122"/>
      <c r="O639" s="123"/>
      <c r="P639" s="169"/>
      <c r="Q639" s="245"/>
      <c r="R639" s="124"/>
      <c r="S639" s="125"/>
      <c r="T639" s="125"/>
      <c r="U639" s="126"/>
      <c r="V639" s="19" t="str">
        <f t="shared" si="61"/>
        <v/>
      </c>
      <c r="W639" s="15" t="str">
        <f t="shared" si="57"/>
        <v/>
      </c>
      <c r="X639" s="16" t="str">
        <f t="shared" si="58"/>
        <v/>
      </c>
      <c r="Y639" s="16" t="str">
        <f t="shared" si="59"/>
        <v/>
      </c>
      <c r="Z639" s="16" t="str">
        <f t="shared" si="60"/>
        <v/>
      </c>
    </row>
    <row r="640" spans="1:26" x14ac:dyDescent="0.4">
      <c r="A640" s="140"/>
      <c r="B640" s="158" t="str">
        <f>IFERROR(VLOOKUP(A640,'1. Applicant Roster'!A:C,2,FALSE)&amp;", "&amp;LEFT(VLOOKUP(A640,'1. Applicant Roster'!A:C,3,FALSE),1)&amp;".","Enter valid WISEid")</f>
        <v>Enter valid WISEid</v>
      </c>
      <c r="C640" s="142"/>
      <c r="D640" s="143"/>
      <c r="E640" s="138" t="str">
        <f>IF(C640="Program",IFERROR(INDEX('3. Programs'!B:B,MATCH(D640,'3. Programs'!A:A,0)),"Enter valid program ID"),"")</f>
        <v/>
      </c>
      <c r="F640" s="289" t="str">
        <f>IF(C640="Program",IFERROR(INDEX('3. Programs'!L:L,MATCH(D640,'3. Programs'!A:A,0)),""),"")</f>
        <v/>
      </c>
      <c r="G640" s="97"/>
      <c r="H640" s="82"/>
      <c r="I640" s="291" t="str">
        <f>IFERROR(IF(C640="Program",(IF(OR(F640="Days",F640="Caseload"),1,G640)*H640)/(IF(OR(F640="Days",F640="Caseload"),1,INDEX('3. Programs'!N:N,MATCH(D640,'3. Programs'!A:A,0)))*INDEX('3. Programs'!O:O,MATCH(D640,'3. Programs'!A:A,0))),""),0)</f>
        <v/>
      </c>
      <c r="J640" s="20" t="str">
        <f>IFERROR(IF($C640="Program",ROUNDDOWN(SUMIF('3. Programs'!$A:$A,$D640,'3. Programs'!Q:Q),2)*IFERROR(INDEX('3. Programs'!$O:$O,MATCH($D640,'3. Programs'!$A:$A,0)),0)*$I640,""),0)</f>
        <v/>
      </c>
      <c r="K640" s="15" t="str">
        <f>IFERROR(IF($C640="Program",ROUNDDOWN(SUMIF('3. Programs'!$A:$A,$D640,'3. Programs'!R:R),2)*IFERROR(INDEX('3. Programs'!$O:$O,MATCH($D640,'3. Programs'!$A:$A,0)),0)*$I640,""),0)</f>
        <v/>
      </c>
      <c r="L640" s="15" t="str">
        <f>IFERROR(IF($C640="Program",ROUNDDOWN(SUMIF('3. Programs'!$A:$A,$D640,'3. Programs'!S:S),2)*IFERROR(INDEX('3. Programs'!$O:$O,MATCH($D640,'3. Programs'!$A:$A,0)),0)*$I640,""),0)</f>
        <v/>
      </c>
      <c r="M640" s="17" t="str">
        <f t="shared" si="62"/>
        <v/>
      </c>
      <c r="N640" s="122"/>
      <c r="O640" s="123"/>
      <c r="P640" s="169"/>
      <c r="Q640" s="245"/>
      <c r="R640" s="124"/>
      <c r="S640" s="125"/>
      <c r="T640" s="125"/>
      <c r="U640" s="126"/>
      <c r="V640" s="19" t="str">
        <f t="shared" si="61"/>
        <v/>
      </c>
      <c r="W640" s="15" t="str">
        <f t="shared" si="57"/>
        <v/>
      </c>
      <c r="X640" s="16" t="str">
        <f t="shared" si="58"/>
        <v/>
      </c>
      <c r="Y640" s="16" t="str">
        <f t="shared" si="59"/>
        <v/>
      </c>
      <c r="Z640" s="16" t="str">
        <f t="shared" si="60"/>
        <v/>
      </c>
    </row>
    <row r="641" spans="1:26" x14ac:dyDescent="0.4">
      <c r="A641" s="140"/>
      <c r="B641" s="158" t="str">
        <f>IFERROR(VLOOKUP(A641,'1. Applicant Roster'!A:C,2,FALSE)&amp;", "&amp;LEFT(VLOOKUP(A641,'1. Applicant Roster'!A:C,3,FALSE),1)&amp;".","Enter valid WISEid")</f>
        <v>Enter valid WISEid</v>
      </c>
      <c r="C641" s="142"/>
      <c r="D641" s="143"/>
      <c r="E641" s="138" t="str">
        <f>IF(C641="Program",IFERROR(INDEX('3. Programs'!B:B,MATCH(D641,'3. Programs'!A:A,0)),"Enter valid program ID"),"")</f>
        <v/>
      </c>
      <c r="F641" s="289" t="str">
        <f>IF(C641="Program",IFERROR(INDEX('3. Programs'!L:L,MATCH(D641,'3. Programs'!A:A,0)),""),"")</f>
        <v/>
      </c>
      <c r="G641" s="97"/>
      <c r="H641" s="82"/>
      <c r="I641" s="291" t="str">
        <f>IFERROR(IF(C641="Program",(IF(OR(F641="Days",F641="Caseload"),1,G641)*H641)/(IF(OR(F641="Days",F641="Caseload"),1,INDEX('3. Programs'!N:N,MATCH(D641,'3. Programs'!A:A,0)))*INDEX('3. Programs'!O:O,MATCH(D641,'3. Programs'!A:A,0))),""),0)</f>
        <v/>
      </c>
      <c r="J641" s="20" t="str">
        <f>IFERROR(IF($C641="Program",ROUNDDOWN(SUMIF('3. Programs'!$A:$A,$D641,'3. Programs'!Q:Q),2)*IFERROR(INDEX('3. Programs'!$O:$O,MATCH($D641,'3. Programs'!$A:$A,0)),0)*$I641,""),0)</f>
        <v/>
      </c>
      <c r="K641" s="15" t="str">
        <f>IFERROR(IF($C641="Program",ROUNDDOWN(SUMIF('3. Programs'!$A:$A,$D641,'3. Programs'!R:R),2)*IFERROR(INDEX('3. Programs'!$O:$O,MATCH($D641,'3. Programs'!$A:$A,0)),0)*$I641,""),0)</f>
        <v/>
      </c>
      <c r="L641" s="15" t="str">
        <f>IFERROR(IF($C641="Program",ROUNDDOWN(SUMIF('3. Programs'!$A:$A,$D641,'3. Programs'!S:S),2)*IFERROR(INDEX('3. Programs'!$O:$O,MATCH($D641,'3. Programs'!$A:$A,0)),0)*$I641,""),0)</f>
        <v/>
      </c>
      <c r="M641" s="17" t="str">
        <f t="shared" si="62"/>
        <v/>
      </c>
      <c r="N641" s="122"/>
      <c r="O641" s="123"/>
      <c r="P641" s="169"/>
      <c r="Q641" s="245"/>
      <c r="R641" s="124"/>
      <c r="S641" s="125"/>
      <c r="T641" s="125"/>
      <c r="U641" s="126"/>
      <c r="V641" s="19" t="str">
        <f t="shared" si="61"/>
        <v/>
      </c>
      <c r="W641" s="15" t="str">
        <f t="shared" si="57"/>
        <v/>
      </c>
      <c r="X641" s="16" t="str">
        <f t="shared" si="58"/>
        <v/>
      </c>
      <c r="Y641" s="16" t="str">
        <f t="shared" si="59"/>
        <v/>
      </c>
      <c r="Z641" s="16" t="str">
        <f t="shared" si="60"/>
        <v/>
      </c>
    </row>
    <row r="642" spans="1:26" x14ac:dyDescent="0.4">
      <c r="A642" s="140"/>
      <c r="B642" s="158" t="str">
        <f>IFERROR(VLOOKUP(A642,'1. Applicant Roster'!A:C,2,FALSE)&amp;", "&amp;LEFT(VLOOKUP(A642,'1. Applicant Roster'!A:C,3,FALSE),1)&amp;".","Enter valid WISEid")</f>
        <v>Enter valid WISEid</v>
      </c>
      <c r="C642" s="142"/>
      <c r="D642" s="143"/>
      <c r="E642" s="138" t="str">
        <f>IF(C642="Program",IFERROR(INDEX('3. Programs'!B:B,MATCH(D642,'3. Programs'!A:A,0)),"Enter valid program ID"),"")</f>
        <v/>
      </c>
      <c r="F642" s="289" t="str">
        <f>IF(C642="Program",IFERROR(INDEX('3. Programs'!L:L,MATCH(D642,'3. Programs'!A:A,0)),""),"")</f>
        <v/>
      </c>
      <c r="G642" s="97"/>
      <c r="H642" s="82"/>
      <c r="I642" s="291" t="str">
        <f>IFERROR(IF(C642="Program",(IF(OR(F642="Days",F642="Caseload"),1,G642)*H642)/(IF(OR(F642="Days",F642="Caseload"),1,INDEX('3. Programs'!N:N,MATCH(D642,'3. Programs'!A:A,0)))*INDEX('3. Programs'!O:O,MATCH(D642,'3. Programs'!A:A,0))),""),0)</f>
        <v/>
      </c>
      <c r="J642" s="20" t="str">
        <f>IFERROR(IF($C642="Program",ROUNDDOWN(SUMIF('3. Programs'!$A:$A,$D642,'3. Programs'!Q:Q),2)*IFERROR(INDEX('3. Programs'!$O:$O,MATCH($D642,'3. Programs'!$A:$A,0)),0)*$I642,""),0)</f>
        <v/>
      </c>
      <c r="K642" s="15" t="str">
        <f>IFERROR(IF($C642="Program",ROUNDDOWN(SUMIF('3. Programs'!$A:$A,$D642,'3. Programs'!R:R),2)*IFERROR(INDEX('3. Programs'!$O:$O,MATCH($D642,'3. Programs'!$A:$A,0)),0)*$I642,""),0)</f>
        <v/>
      </c>
      <c r="L642" s="15" t="str">
        <f>IFERROR(IF($C642="Program",ROUNDDOWN(SUMIF('3. Programs'!$A:$A,$D642,'3. Programs'!S:S),2)*IFERROR(INDEX('3. Programs'!$O:$O,MATCH($D642,'3. Programs'!$A:$A,0)),0)*$I642,""),0)</f>
        <v/>
      </c>
      <c r="M642" s="17" t="str">
        <f t="shared" si="62"/>
        <v/>
      </c>
      <c r="N642" s="122"/>
      <c r="O642" s="123"/>
      <c r="P642" s="169"/>
      <c r="Q642" s="245"/>
      <c r="R642" s="124"/>
      <c r="S642" s="125"/>
      <c r="T642" s="125"/>
      <c r="U642" s="126"/>
      <c r="V642" s="19" t="str">
        <f t="shared" si="61"/>
        <v/>
      </c>
      <c r="W642" s="15" t="str">
        <f t="shared" si="57"/>
        <v/>
      </c>
      <c r="X642" s="16" t="str">
        <f t="shared" si="58"/>
        <v/>
      </c>
      <c r="Y642" s="16" t="str">
        <f t="shared" si="59"/>
        <v/>
      </c>
      <c r="Z642" s="16" t="str">
        <f t="shared" si="60"/>
        <v/>
      </c>
    </row>
    <row r="643" spans="1:26" x14ac:dyDescent="0.4">
      <c r="A643" s="140"/>
      <c r="B643" s="158" t="str">
        <f>IFERROR(VLOOKUP(A643,'1. Applicant Roster'!A:C,2,FALSE)&amp;", "&amp;LEFT(VLOOKUP(A643,'1. Applicant Roster'!A:C,3,FALSE),1)&amp;".","Enter valid WISEid")</f>
        <v>Enter valid WISEid</v>
      </c>
      <c r="C643" s="142"/>
      <c r="D643" s="143"/>
      <c r="E643" s="138" t="str">
        <f>IF(C643="Program",IFERROR(INDEX('3. Programs'!B:B,MATCH(D643,'3. Programs'!A:A,0)),"Enter valid program ID"),"")</f>
        <v/>
      </c>
      <c r="F643" s="289" t="str">
        <f>IF(C643="Program",IFERROR(INDEX('3. Programs'!L:L,MATCH(D643,'3. Programs'!A:A,0)),""),"")</f>
        <v/>
      </c>
      <c r="G643" s="97"/>
      <c r="H643" s="82"/>
      <c r="I643" s="291" t="str">
        <f>IFERROR(IF(C643="Program",(IF(OR(F643="Days",F643="Caseload"),1,G643)*H643)/(IF(OR(F643="Days",F643="Caseload"),1,INDEX('3. Programs'!N:N,MATCH(D643,'3. Programs'!A:A,0)))*INDEX('3. Programs'!O:O,MATCH(D643,'3. Programs'!A:A,0))),""),0)</f>
        <v/>
      </c>
      <c r="J643" s="20" t="str">
        <f>IFERROR(IF($C643="Program",ROUNDDOWN(SUMIF('3. Programs'!$A:$A,$D643,'3. Programs'!Q:Q),2)*IFERROR(INDEX('3. Programs'!$O:$O,MATCH($D643,'3. Programs'!$A:$A,0)),0)*$I643,""),0)</f>
        <v/>
      </c>
      <c r="K643" s="15" t="str">
        <f>IFERROR(IF($C643="Program",ROUNDDOWN(SUMIF('3. Programs'!$A:$A,$D643,'3. Programs'!R:R),2)*IFERROR(INDEX('3. Programs'!$O:$O,MATCH($D643,'3. Programs'!$A:$A,0)),0)*$I643,""),0)</f>
        <v/>
      </c>
      <c r="L643" s="15" t="str">
        <f>IFERROR(IF($C643="Program",ROUNDDOWN(SUMIF('3. Programs'!$A:$A,$D643,'3. Programs'!S:S),2)*IFERROR(INDEX('3. Programs'!$O:$O,MATCH($D643,'3. Programs'!$A:$A,0)),0)*$I643,""),0)</f>
        <v/>
      </c>
      <c r="M643" s="17" t="str">
        <f t="shared" si="62"/>
        <v/>
      </c>
      <c r="N643" s="122"/>
      <c r="O643" s="123"/>
      <c r="P643" s="169"/>
      <c r="Q643" s="245"/>
      <c r="R643" s="124"/>
      <c r="S643" s="125"/>
      <c r="T643" s="125"/>
      <c r="U643" s="126"/>
      <c r="V643" s="19" t="str">
        <f t="shared" si="61"/>
        <v/>
      </c>
      <c r="W643" s="15" t="str">
        <f t="shared" si="57"/>
        <v/>
      </c>
      <c r="X643" s="16" t="str">
        <f t="shared" si="58"/>
        <v/>
      </c>
      <c r="Y643" s="16" t="str">
        <f t="shared" si="59"/>
        <v/>
      </c>
      <c r="Z643" s="16" t="str">
        <f t="shared" si="60"/>
        <v/>
      </c>
    </row>
    <row r="644" spans="1:26" x14ac:dyDescent="0.4">
      <c r="A644" s="140"/>
      <c r="B644" s="158" t="str">
        <f>IFERROR(VLOOKUP(A644,'1. Applicant Roster'!A:C,2,FALSE)&amp;", "&amp;LEFT(VLOOKUP(A644,'1. Applicant Roster'!A:C,3,FALSE),1)&amp;".","Enter valid WISEid")</f>
        <v>Enter valid WISEid</v>
      </c>
      <c r="C644" s="142"/>
      <c r="D644" s="143"/>
      <c r="E644" s="138" t="str">
        <f>IF(C644="Program",IFERROR(INDEX('3. Programs'!B:B,MATCH(D644,'3. Programs'!A:A,0)),"Enter valid program ID"),"")</f>
        <v/>
      </c>
      <c r="F644" s="289" t="str">
        <f>IF(C644="Program",IFERROR(INDEX('3. Programs'!L:L,MATCH(D644,'3. Programs'!A:A,0)),""),"")</f>
        <v/>
      </c>
      <c r="G644" s="97"/>
      <c r="H644" s="82"/>
      <c r="I644" s="291" t="str">
        <f>IFERROR(IF(C644="Program",(IF(OR(F644="Days",F644="Caseload"),1,G644)*H644)/(IF(OR(F644="Days",F644="Caseload"),1,INDEX('3. Programs'!N:N,MATCH(D644,'3. Programs'!A:A,0)))*INDEX('3. Programs'!O:O,MATCH(D644,'3. Programs'!A:A,0))),""),0)</f>
        <v/>
      </c>
      <c r="J644" s="20" t="str">
        <f>IFERROR(IF($C644="Program",ROUNDDOWN(SUMIF('3. Programs'!$A:$A,$D644,'3. Programs'!Q:Q),2)*IFERROR(INDEX('3. Programs'!$O:$O,MATCH($D644,'3. Programs'!$A:$A,0)),0)*$I644,""),0)</f>
        <v/>
      </c>
      <c r="K644" s="15" t="str">
        <f>IFERROR(IF($C644="Program",ROUNDDOWN(SUMIF('3. Programs'!$A:$A,$D644,'3. Programs'!R:R),2)*IFERROR(INDEX('3. Programs'!$O:$O,MATCH($D644,'3. Programs'!$A:$A,0)),0)*$I644,""),0)</f>
        <v/>
      </c>
      <c r="L644" s="15" t="str">
        <f>IFERROR(IF($C644="Program",ROUNDDOWN(SUMIF('3. Programs'!$A:$A,$D644,'3. Programs'!S:S),2)*IFERROR(INDEX('3. Programs'!$O:$O,MATCH($D644,'3. Programs'!$A:$A,0)),0)*$I644,""),0)</f>
        <v/>
      </c>
      <c r="M644" s="17" t="str">
        <f t="shared" si="62"/>
        <v/>
      </c>
      <c r="N644" s="122"/>
      <c r="O644" s="123"/>
      <c r="P644" s="169"/>
      <c r="Q644" s="245"/>
      <c r="R644" s="124"/>
      <c r="S644" s="125"/>
      <c r="T644" s="125"/>
      <c r="U644" s="126"/>
      <c r="V644" s="19" t="str">
        <f t="shared" si="61"/>
        <v/>
      </c>
      <c r="W644" s="15" t="str">
        <f t="shared" si="57"/>
        <v/>
      </c>
      <c r="X644" s="16" t="str">
        <f t="shared" si="58"/>
        <v/>
      </c>
      <c r="Y644" s="16" t="str">
        <f t="shared" si="59"/>
        <v/>
      </c>
      <c r="Z644" s="16" t="str">
        <f t="shared" si="60"/>
        <v/>
      </c>
    </row>
    <row r="645" spans="1:26" x14ac:dyDescent="0.4">
      <c r="A645" s="140"/>
      <c r="B645" s="158" t="str">
        <f>IFERROR(VLOOKUP(A645,'1. Applicant Roster'!A:C,2,FALSE)&amp;", "&amp;LEFT(VLOOKUP(A645,'1. Applicant Roster'!A:C,3,FALSE),1)&amp;".","Enter valid WISEid")</f>
        <v>Enter valid WISEid</v>
      </c>
      <c r="C645" s="142"/>
      <c r="D645" s="143"/>
      <c r="E645" s="138" t="str">
        <f>IF(C645="Program",IFERROR(INDEX('3. Programs'!B:B,MATCH(D645,'3. Programs'!A:A,0)),"Enter valid program ID"),"")</f>
        <v/>
      </c>
      <c r="F645" s="289" t="str">
        <f>IF(C645="Program",IFERROR(INDEX('3. Programs'!L:L,MATCH(D645,'3. Programs'!A:A,0)),""),"")</f>
        <v/>
      </c>
      <c r="G645" s="97"/>
      <c r="H645" s="82"/>
      <c r="I645" s="291" t="str">
        <f>IFERROR(IF(C645="Program",(IF(OR(F645="Days",F645="Caseload"),1,G645)*H645)/(IF(OR(F645="Days",F645="Caseload"),1,INDEX('3. Programs'!N:N,MATCH(D645,'3. Programs'!A:A,0)))*INDEX('3. Programs'!O:O,MATCH(D645,'3. Programs'!A:A,0))),""),0)</f>
        <v/>
      </c>
      <c r="J645" s="20" t="str">
        <f>IFERROR(IF($C645="Program",ROUNDDOWN(SUMIF('3. Programs'!$A:$A,$D645,'3. Programs'!Q:Q),2)*IFERROR(INDEX('3. Programs'!$O:$O,MATCH($D645,'3. Programs'!$A:$A,0)),0)*$I645,""),0)</f>
        <v/>
      </c>
      <c r="K645" s="15" t="str">
        <f>IFERROR(IF($C645="Program",ROUNDDOWN(SUMIF('3. Programs'!$A:$A,$D645,'3. Programs'!R:R),2)*IFERROR(INDEX('3. Programs'!$O:$O,MATCH($D645,'3. Programs'!$A:$A,0)),0)*$I645,""),0)</f>
        <v/>
      </c>
      <c r="L645" s="15" t="str">
        <f>IFERROR(IF($C645="Program",ROUNDDOWN(SUMIF('3. Programs'!$A:$A,$D645,'3. Programs'!S:S),2)*IFERROR(INDEX('3. Programs'!$O:$O,MATCH($D645,'3. Programs'!$A:$A,0)),0)*$I645,""),0)</f>
        <v/>
      </c>
      <c r="M645" s="17" t="str">
        <f t="shared" si="62"/>
        <v/>
      </c>
      <c r="N645" s="122"/>
      <c r="O645" s="123"/>
      <c r="P645" s="169"/>
      <c r="Q645" s="245"/>
      <c r="R645" s="124"/>
      <c r="S645" s="125"/>
      <c r="T645" s="125"/>
      <c r="U645" s="126"/>
      <c r="V645" s="19" t="str">
        <f t="shared" si="61"/>
        <v/>
      </c>
      <c r="W645" s="15" t="str">
        <f t="shared" si="57"/>
        <v/>
      </c>
      <c r="X645" s="16" t="str">
        <f t="shared" si="58"/>
        <v/>
      </c>
      <c r="Y645" s="16" t="str">
        <f t="shared" si="59"/>
        <v/>
      </c>
      <c r="Z645" s="16" t="str">
        <f t="shared" si="60"/>
        <v/>
      </c>
    </row>
    <row r="646" spans="1:26" x14ac:dyDescent="0.4">
      <c r="A646" s="140"/>
      <c r="B646" s="158" t="str">
        <f>IFERROR(VLOOKUP(A646,'1. Applicant Roster'!A:C,2,FALSE)&amp;", "&amp;LEFT(VLOOKUP(A646,'1. Applicant Roster'!A:C,3,FALSE),1)&amp;".","Enter valid WISEid")</f>
        <v>Enter valid WISEid</v>
      </c>
      <c r="C646" s="142"/>
      <c r="D646" s="143"/>
      <c r="E646" s="138" t="str">
        <f>IF(C646="Program",IFERROR(INDEX('3. Programs'!B:B,MATCH(D646,'3. Programs'!A:A,0)),"Enter valid program ID"),"")</f>
        <v/>
      </c>
      <c r="F646" s="289" t="str">
        <f>IF(C646="Program",IFERROR(INDEX('3. Programs'!L:L,MATCH(D646,'3. Programs'!A:A,0)),""),"")</f>
        <v/>
      </c>
      <c r="G646" s="97"/>
      <c r="H646" s="82"/>
      <c r="I646" s="291" t="str">
        <f>IFERROR(IF(C646="Program",(IF(OR(F646="Days",F646="Caseload"),1,G646)*H646)/(IF(OR(F646="Days",F646="Caseload"),1,INDEX('3. Programs'!N:N,MATCH(D646,'3. Programs'!A:A,0)))*INDEX('3. Programs'!O:O,MATCH(D646,'3. Programs'!A:A,0))),""),0)</f>
        <v/>
      </c>
      <c r="J646" s="20" t="str">
        <f>IFERROR(IF($C646="Program",ROUNDDOWN(SUMIF('3. Programs'!$A:$A,$D646,'3. Programs'!Q:Q),2)*IFERROR(INDEX('3. Programs'!$O:$O,MATCH($D646,'3. Programs'!$A:$A,0)),0)*$I646,""),0)</f>
        <v/>
      </c>
      <c r="K646" s="15" t="str">
        <f>IFERROR(IF($C646="Program",ROUNDDOWN(SUMIF('3. Programs'!$A:$A,$D646,'3. Programs'!R:R),2)*IFERROR(INDEX('3. Programs'!$O:$O,MATCH($D646,'3. Programs'!$A:$A,0)),0)*$I646,""),0)</f>
        <v/>
      </c>
      <c r="L646" s="15" t="str">
        <f>IFERROR(IF($C646="Program",ROUNDDOWN(SUMIF('3. Programs'!$A:$A,$D646,'3. Programs'!S:S),2)*IFERROR(INDEX('3. Programs'!$O:$O,MATCH($D646,'3. Programs'!$A:$A,0)),0)*$I646,""),0)</f>
        <v/>
      </c>
      <c r="M646" s="17" t="str">
        <f t="shared" si="62"/>
        <v/>
      </c>
      <c r="N646" s="122"/>
      <c r="O646" s="123"/>
      <c r="P646" s="169"/>
      <c r="Q646" s="245"/>
      <c r="R646" s="124"/>
      <c r="S646" s="125"/>
      <c r="T646" s="125"/>
      <c r="U646" s="126"/>
      <c r="V646" s="19" t="str">
        <f t="shared" si="61"/>
        <v/>
      </c>
      <c r="W646" s="15" t="str">
        <f t="shared" si="57"/>
        <v/>
      </c>
      <c r="X646" s="16" t="str">
        <f t="shared" si="58"/>
        <v/>
      </c>
      <c r="Y646" s="16" t="str">
        <f t="shared" si="59"/>
        <v/>
      </c>
      <c r="Z646" s="16" t="str">
        <f t="shared" si="60"/>
        <v/>
      </c>
    </row>
    <row r="647" spans="1:26" x14ac:dyDescent="0.4">
      <c r="A647" s="140"/>
      <c r="B647" s="158" t="str">
        <f>IFERROR(VLOOKUP(A647,'1. Applicant Roster'!A:C,2,FALSE)&amp;", "&amp;LEFT(VLOOKUP(A647,'1. Applicant Roster'!A:C,3,FALSE),1)&amp;".","Enter valid WISEid")</f>
        <v>Enter valid WISEid</v>
      </c>
      <c r="C647" s="142"/>
      <c r="D647" s="143"/>
      <c r="E647" s="138" t="str">
        <f>IF(C647="Program",IFERROR(INDEX('3. Programs'!B:B,MATCH(D647,'3. Programs'!A:A,0)),"Enter valid program ID"),"")</f>
        <v/>
      </c>
      <c r="F647" s="289" t="str">
        <f>IF(C647="Program",IFERROR(INDEX('3. Programs'!L:L,MATCH(D647,'3. Programs'!A:A,0)),""),"")</f>
        <v/>
      </c>
      <c r="G647" s="97"/>
      <c r="H647" s="82"/>
      <c r="I647" s="291" t="str">
        <f>IFERROR(IF(C647="Program",(IF(OR(F647="Days",F647="Caseload"),1,G647)*H647)/(IF(OR(F647="Days",F647="Caseload"),1,INDEX('3. Programs'!N:N,MATCH(D647,'3. Programs'!A:A,0)))*INDEX('3. Programs'!O:O,MATCH(D647,'3. Programs'!A:A,0))),""),0)</f>
        <v/>
      </c>
      <c r="J647" s="20" t="str">
        <f>IFERROR(IF($C647="Program",ROUNDDOWN(SUMIF('3. Programs'!$A:$A,$D647,'3. Programs'!Q:Q),2)*IFERROR(INDEX('3. Programs'!$O:$O,MATCH($D647,'3. Programs'!$A:$A,0)),0)*$I647,""),0)</f>
        <v/>
      </c>
      <c r="K647" s="15" t="str">
        <f>IFERROR(IF($C647="Program",ROUNDDOWN(SUMIF('3. Programs'!$A:$A,$D647,'3. Programs'!R:R),2)*IFERROR(INDEX('3. Programs'!$O:$O,MATCH($D647,'3. Programs'!$A:$A,0)),0)*$I647,""),0)</f>
        <v/>
      </c>
      <c r="L647" s="15" t="str">
        <f>IFERROR(IF($C647="Program",ROUNDDOWN(SUMIF('3. Programs'!$A:$A,$D647,'3. Programs'!S:S),2)*IFERROR(INDEX('3. Programs'!$O:$O,MATCH($D647,'3. Programs'!$A:$A,0)),0)*$I647,""),0)</f>
        <v/>
      </c>
      <c r="M647" s="17" t="str">
        <f t="shared" si="62"/>
        <v/>
      </c>
      <c r="N647" s="122"/>
      <c r="O647" s="123"/>
      <c r="P647" s="169"/>
      <c r="Q647" s="245"/>
      <c r="R647" s="124"/>
      <c r="S647" s="125"/>
      <c r="T647" s="125"/>
      <c r="U647" s="126"/>
      <c r="V647" s="19" t="str">
        <f t="shared" si="61"/>
        <v/>
      </c>
      <c r="W647" s="15" t="str">
        <f t="shared" si="57"/>
        <v/>
      </c>
      <c r="X647" s="16" t="str">
        <f t="shared" si="58"/>
        <v/>
      </c>
      <c r="Y647" s="16" t="str">
        <f t="shared" si="59"/>
        <v/>
      </c>
      <c r="Z647" s="16" t="str">
        <f t="shared" si="60"/>
        <v/>
      </c>
    </row>
    <row r="648" spans="1:26" x14ac:dyDescent="0.4">
      <c r="A648" s="140"/>
      <c r="B648" s="158" t="str">
        <f>IFERROR(VLOOKUP(A648,'1. Applicant Roster'!A:C,2,FALSE)&amp;", "&amp;LEFT(VLOOKUP(A648,'1. Applicant Roster'!A:C,3,FALSE),1)&amp;".","Enter valid WISEid")</f>
        <v>Enter valid WISEid</v>
      </c>
      <c r="C648" s="142"/>
      <c r="D648" s="143"/>
      <c r="E648" s="138" t="str">
        <f>IF(C648="Program",IFERROR(INDEX('3. Programs'!B:B,MATCH(D648,'3. Programs'!A:A,0)),"Enter valid program ID"),"")</f>
        <v/>
      </c>
      <c r="F648" s="289" t="str">
        <f>IF(C648="Program",IFERROR(INDEX('3. Programs'!L:L,MATCH(D648,'3. Programs'!A:A,0)),""),"")</f>
        <v/>
      </c>
      <c r="G648" s="97"/>
      <c r="H648" s="82"/>
      <c r="I648" s="291" t="str">
        <f>IFERROR(IF(C648="Program",(IF(OR(F648="Days",F648="Caseload"),1,G648)*H648)/(IF(OR(F648="Days",F648="Caseload"),1,INDEX('3. Programs'!N:N,MATCH(D648,'3. Programs'!A:A,0)))*INDEX('3. Programs'!O:O,MATCH(D648,'3. Programs'!A:A,0))),""),0)</f>
        <v/>
      </c>
      <c r="J648" s="20" t="str">
        <f>IFERROR(IF($C648="Program",ROUNDDOWN(SUMIF('3. Programs'!$A:$A,$D648,'3. Programs'!Q:Q),2)*IFERROR(INDEX('3. Programs'!$O:$O,MATCH($D648,'3. Programs'!$A:$A,0)),0)*$I648,""),0)</f>
        <v/>
      </c>
      <c r="K648" s="15" t="str">
        <f>IFERROR(IF($C648="Program",ROUNDDOWN(SUMIF('3. Programs'!$A:$A,$D648,'3. Programs'!R:R),2)*IFERROR(INDEX('3. Programs'!$O:$O,MATCH($D648,'3. Programs'!$A:$A,0)),0)*$I648,""),0)</f>
        <v/>
      </c>
      <c r="L648" s="15" t="str">
        <f>IFERROR(IF($C648="Program",ROUNDDOWN(SUMIF('3. Programs'!$A:$A,$D648,'3. Programs'!S:S),2)*IFERROR(INDEX('3. Programs'!$O:$O,MATCH($D648,'3. Programs'!$A:$A,0)),0)*$I648,""),0)</f>
        <v/>
      </c>
      <c r="M648" s="17" t="str">
        <f t="shared" si="62"/>
        <v/>
      </c>
      <c r="N648" s="122"/>
      <c r="O648" s="123"/>
      <c r="P648" s="169"/>
      <c r="Q648" s="245"/>
      <c r="R648" s="124"/>
      <c r="S648" s="125"/>
      <c r="T648" s="125"/>
      <c r="U648" s="126"/>
      <c r="V648" s="19" t="str">
        <f t="shared" si="61"/>
        <v/>
      </c>
      <c r="W648" s="15" t="str">
        <f t="shared" si="57"/>
        <v/>
      </c>
      <c r="X648" s="16" t="str">
        <f t="shared" si="58"/>
        <v/>
      </c>
      <c r="Y648" s="16" t="str">
        <f t="shared" si="59"/>
        <v/>
      </c>
      <c r="Z648" s="16" t="str">
        <f t="shared" si="60"/>
        <v/>
      </c>
    </row>
    <row r="649" spans="1:26" x14ac:dyDescent="0.4">
      <c r="A649" s="140"/>
      <c r="B649" s="158" t="str">
        <f>IFERROR(VLOOKUP(A649,'1. Applicant Roster'!A:C,2,FALSE)&amp;", "&amp;LEFT(VLOOKUP(A649,'1. Applicant Roster'!A:C,3,FALSE),1)&amp;".","Enter valid WISEid")</f>
        <v>Enter valid WISEid</v>
      </c>
      <c r="C649" s="142"/>
      <c r="D649" s="143"/>
      <c r="E649" s="138" t="str">
        <f>IF(C649="Program",IFERROR(INDEX('3. Programs'!B:B,MATCH(D649,'3. Programs'!A:A,0)),"Enter valid program ID"),"")</f>
        <v/>
      </c>
      <c r="F649" s="289" t="str">
        <f>IF(C649="Program",IFERROR(INDEX('3. Programs'!L:L,MATCH(D649,'3. Programs'!A:A,0)),""),"")</f>
        <v/>
      </c>
      <c r="G649" s="97"/>
      <c r="H649" s="82"/>
      <c r="I649" s="291" t="str">
        <f>IFERROR(IF(C649="Program",(IF(OR(F649="Days",F649="Caseload"),1,G649)*H649)/(IF(OR(F649="Days",F649="Caseload"),1,INDEX('3. Programs'!N:N,MATCH(D649,'3. Programs'!A:A,0)))*INDEX('3. Programs'!O:O,MATCH(D649,'3. Programs'!A:A,0))),""),0)</f>
        <v/>
      </c>
      <c r="J649" s="20" t="str">
        <f>IFERROR(IF($C649="Program",ROUNDDOWN(SUMIF('3. Programs'!$A:$A,$D649,'3. Programs'!Q:Q),2)*IFERROR(INDEX('3. Programs'!$O:$O,MATCH($D649,'3. Programs'!$A:$A,0)),0)*$I649,""),0)</f>
        <v/>
      </c>
      <c r="K649" s="15" t="str">
        <f>IFERROR(IF($C649="Program",ROUNDDOWN(SUMIF('3. Programs'!$A:$A,$D649,'3. Programs'!R:R),2)*IFERROR(INDEX('3. Programs'!$O:$O,MATCH($D649,'3. Programs'!$A:$A,0)),0)*$I649,""),0)</f>
        <v/>
      </c>
      <c r="L649" s="15" t="str">
        <f>IFERROR(IF($C649="Program",ROUNDDOWN(SUMIF('3. Programs'!$A:$A,$D649,'3. Programs'!S:S),2)*IFERROR(INDEX('3. Programs'!$O:$O,MATCH($D649,'3. Programs'!$A:$A,0)),0)*$I649,""),0)</f>
        <v/>
      </c>
      <c r="M649" s="17" t="str">
        <f t="shared" si="62"/>
        <v/>
      </c>
      <c r="N649" s="122"/>
      <c r="O649" s="123"/>
      <c r="P649" s="169"/>
      <c r="Q649" s="245"/>
      <c r="R649" s="124"/>
      <c r="S649" s="125"/>
      <c r="T649" s="125"/>
      <c r="U649" s="126"/>
      <c r="V649" s="19" t="str">
        <f t="shared" si="61"/>
        <v/>
      </c>
      <c r="W649" s="15" t="str">
        <f t="shared" ref="W649:W712" si="63">IF($C649="Program",J649,IF($C649="Child-Specific",R649+S649,""))</f>
        <v/>
      </c>
      <c r="X649" s="16" t="str">
        <f t="shared" ref="X649:X712" si="64">IF($C649="Program",K649,IF($C649="Child-Specific",T649,""))</f>
        <v/>
      </c>
      <c r="Y649" s="16" t="str">
        <f t="shared" ref="Y649:Y712" si="65">IF($C649="Program",L649,IF($C649="Child-Specific",U649,""))</f>
        <v/>
      </c>
      <c r="Z649" s="16" t="str">
        <f t="shared" ref="Z649:Z712" si="66">IF(OR(C649="Child-Specific",C649="Program"),SUM(W649:Y649),"")</f>
        <v/>
      </c>
    </row>
    <row r="650" spans="1:26" x14ac:dyDescent="0.4">
      <c r="A650" s="140"/>
      <c r="B650" s="158" t="str">
        <f>IFERROR(VLOOKUP(A650,'1. Applicant Roster'!A:C,2,FALSE)&amp;", "&amp;LEFT(VLOOKUP(A650,'1. Applicant Roster'!A:C,3,FALSE),1)&amp;".","Enter valid WISEid")</f>
        <v>Enter valid WISEid</v>
      </c>
      <c r="C650" s="142"/>
      <c r="D650" s="143"/>
      <c r="E650" s="138" t="str">
        <f>IF(C650="Program",IFERROR(INDEX('3. Programs'!B:B,MATCH(D650,'3. Programs'!A:A,0)),"Enter valid program ID"),"")</f>
        <v/>
      </c>
      <c r="F650" s="289" t="str">
        <f>IF(C650="Program",IFERROR(INDEX('3. Programs'!L:L,MATCH(D650,'3. Programs'!A:A,0)),""),"")</f>
        <v/>
      </c>
      <c r="G650" s="97"/>
      <c r="H650" s="82"/>
      <c r="I650" s="291" t="str">
        <f>IFERROR(IF(C650="Program",(IF(OR(F650="Days",F650="Caseload"),1,G650)*H650)/(IF(OR(F650="Days",F650="Caseload"),1,INDEX('3. Programs'!N:N,MATCH(D650,'3. Programs'!A:A,0)))*INDEX('3. Programs'!O:O,MATCH(D650,'3. Programs'!A:A,0))),""),0)</f>
        <v/>
      </c>
      <c r="J650" s="20" t="str">
        <f>IFERROR(IF($C650="Program",ROUNDDOWN(SUMIF('3. Programs'!$A:$A,$D650,'3. Programs'!Q:Q),2)*IFERROR(INDEX('3. Programs'!$O:$O,MATCH($D650,'3. Programs'!$A:$A,0)),0)*$I650,""),0)</f>
        <v/>
      </c>
      <c r="K650" s="15" t="str">
        <f>IFERROR(IF($C650="Program",ROUNDDOWN(SUMIF('3. Programs'!$A:$A,$D650,'3. Programs'!R:R),2)*IFERROR(INDEX('3. Programs'!$O:$O,MATCH($D650,'3. Programs'!$A:$A,0)),0)*$I650,""),0)</f>
        <v/>
      </c>
      <c r="L650" s="15" t="str">
        <f>IFERROR(IF($C650="Program",ROUNDDOWN(SUMIF('3. Programs'!$A:$A,$D650,'3. Programs'!S:S),2)*IFERROR(INDEX('3. Programs'!$O:$O,MATCH($D650,'3. Programs'!$A:$A,0)),0)*$I650,""),0)</f>
        <v/>
      </c>
      <c r="M650" s="17" t="str">
        <f t="shared" si="62"/>
        <v/>
      </c>
      <c r="N650" s="122"/>
      <c r="O650" s="123"/>
      <c r="P650" s="169"/>
      <c r="Q650" s="245"/>
      <c r="R650" s="124"/>
      <c r="S650" s="125"/>
      <c r="T650" s="125"/>
      <c r="U650" s="126"/>
      <c r="V650" s="19" t="str">
        <f t="shared" ref="V650:V713" si="67">IF($C650="Child-Specific",SUM(R650:U650),"")</f>
        <v/>
      </c>
      <c r="W650" s="15" t="str">
        <f t="shared" si="63"/>
        <v/>
      </c>
      <c r="X650" s="16" t="str">
        <f t="shared" si="64"/>
        <v/>
      </c>
      <c r="Y650" s="16" t="str">
        <f t="shared" si="65"/>
        <v/>
      </c>
      <c r="Z650" s="16" t="str">
        <f t="shared" si="66"/>
        <v/>
      </c>
    </row>
    <row r="651" spans="1:26" x14ac:dyDescent="0.4">
      <c r="A651" s="140"/>
      <c r="B651" s="158" t="str">
        <f>IFERROR(VLOOKUP(A651,'1. Applicant Roster'!A:C,2,FALSE)&amp;", "&amp;LEFT(VLOOKUP(A651,'1. Applicant Roster'!A:C,3,FALSE),1)&amp;".","Enter valid WISEid")</f>
        <v>Enter valid WISEid</v>
      </c>
      <c r="C651" s="142"/>
      <c r="D651" s="143"/>
      <c r="E651" s="138" t="str">
        <f>IF(C651="Program",IFERROR(INDEX('3. Programs'!B:B,MATCH(D651,'3. Programs'!A:A,0)),"Enter valid program ID"),"")</f>
        <v/>
      </c>
      <c r="F651" s="289" t="str">
        <f>IF(C651="Program",IFERROR(INDEX('3. Programs'!L:L,MATCH(D651,'3. Programs'!A:A,0)),""),"")</f>
        <v/>
      </c>
      <c r="G651" s="97"/>
      <c r="H651" s="82"/>
      <c r="I651" s="291" t="str">
        <f>IFERROR(IF(C651="Program",(IF(OR(F651="Days",F651="Caseload"),1,G651)*H651)/(IF(OR(F651="Days",F651="Caseload"),1,INDEX('3. Programs'!N:N,MATCH(D651,'3. Programs'!A:A,0)))*INDEX('3. Programs'!O:O,MATCH(D651,'3. Programs'!A:A,0))),""),0)</f>
        <v/>
      </c>
      <c r="J651" s="20" t="str">
        <f>IFERROR(IF($C651="Program",ROUNDDOWN(SUMIF('3. Programs'!$A:$A,$D651,'3. Programs'!Q:Q),2)*IFERROR(INDEX('3. Programs'!$O:$O,MATCH($D651,'3. Programs'!$A:$A,0)),0)*$I651,""),0)</f>
        <v/>
      </c>
      <c r="K651" s="15" t="str">
        <f>IFERROR(IF($C651="Program",ROUNDDOWN(SUMIF('3. Programs'!$A:$A,$D651,'3. Programs'!R:R),2)*IFERROR(INDEX('3. Programs'!$O:$O,MATCH($D651,'3. Programs'!$A:$A,0)),0)*$I651,""),0)</f>
        <v/>
      </c>
      <c r="L651" s="15" t="str">
        <f>IFERROR(IF($C651="Program",ROUNDDOWN(SUMIF('3. Programs'!$A:$A,$D651,'3. Programs'!S:S),2)*IFERROR(INDEX('3. Programs'!$O:$O,MATCH($D651,'3. Programs'!$A:$A,0)),0)*$I651,""),0)</f>
        <v/>
      </c>
      <c r="M651" s="17" t="str">
        <f t="shared" ref="M651:M714" si="68">IF($C651="Program",SUM(J651:L651),"")</f>
        <v/>
      </c>
      <c r="N651" s="122"/>
      <c r="O651" s="123"/>
      <c r="P651" s="169"/>
      <c r="Q651" s="245"/>
      <c r="R651" s="124"/>
      <c r="S651" s="125"/>
      <c r="T651" s="125"/>
      <c r="U651" s="126"/>
      <c r="V651" s="19" t="str">
        <f t="shared" si="67"/>
        <v/>
      </c>
      <c r="W651" s="15" t="str">
        <f t="shared" si="63"/>
        <v/>
      </c>
      <c r="X651" s="16" t="str">
        <f t="shared" si="64"/>
        <v/>
      </c>
      <c r="Y651" s="16" t="str">
        <f t="shared" si="65"/>
        <v/>
      </c>
      <c r="Z651" s="16" t="str">
        <f t="shared" si="66"/>
        <v/>
      </c>
    </row>
    <row r="652" spans="1:26" x14ac:dyDescent="0.4">
      <c r="A652" s="140"/>
      <c r="B652" s="158" t="str">
        <f>IFERROR(VLOOKUP(A652,'1. Applicant Roster'!A:C,2,FALSE)&amp;", "&amp;LEFT(VLOOKUP(A652,'1. Applicant Roster'!A:C,3,FALSE),1)&amp;".","Enter valid WISEid")</f>
        <v>Enter valid WISEid</v>
      </c>
      <c r="C652" s="142"/>
      <c r="D652" s="143"/>
      <c r="E652" s="138" t="str">
        <f>IF(C652="Program",IFERROR(INDEX('3. Programs'!B:B,MATCH(D652,'3. Programs'!A:A,0)),"Enter valid program ID"),"")</f>
        <v/>
      </c>
      <c r="F652" s="289" t="str">
        <f>IF(C652="Program",IFERROR(INDEX('3. Programs'!L:L,MATCH(D652,'3. Programs'!A:A,0)),""),"")</f>
        <v/>
      </c>
      <c r="G652" s="97"/>
      <c r="H652" s="82"/>
      <c r="I652" s="291" t="str">
        <f>IFERROR(IF(C652="Program",(IF(OR(F652="Days",F652="Caseload"),1,G652)*H652)/(IF(OR(F652="Days",F652="Caseload"),1,INDEX('3. Programs'!N:N,MATCH(D652,'3. Programs'!A:A,0)))*INDEX('3. Programs'!O:O,MATCH(D652,'3. Programs'!A:A,0))),""),0)</f>
        <v/>
      </c>
      <c r="J652" s="20" t="str">
        <f>IFERROR(IF($C652="Program",ROUNDDOWN(SUMIF('3. Programs'!$A:$A,$D652,'3. Programs'!Q:Q),2)*IFERROR(INDEX('3. Programs'!$O:$O,MATCH($D652,'3. Programs'!$A:$A,0)),0)*$I652,""),0)</f>
        <v/>
      </c>
      <c r="K652" s="15" t="str">
        <f>IFERROR(IF($C652="Program",ROUNDDOWN(SUMIF('3. Programs'!$A:$A,$D652,'3. Programs'!R:R),2)*IFERROR(INDEX('3. Programs'!$O:$O,MATCH($D652,'3. Programs'!$A:$A,0)),0)*$I652,""),0)</f>
        <v/>
      </c>
      <c r="L652" s="15" t="str">
        <f>IFERROR(IF($C652="Program",ROUNDDOWN(SUMIF('3. Programs'!$A:$A,$D652,'3. Programs'!S:S),2)*IFERROR(INDEX('3. Programs'!$O:$O,MATCH($D652,'3. Programs'!$A:$A,0)),0)*$I652,""),0)</f>
        <v/>
      </c>
      <c r="M652" s="17" t="str">
        <f t="shared" si="68"/>
        <v/>
      </c>
      <c r="N652" s="122"/>
      <c r="O652" s="123"/>
      <c r="P652" s="169"/>
      <c r="Q652" s="245"/>
      <c r="R652" s="124"/>
      <c r="S652" s="125"/>
      <c r="T652" s="125"/>
      <c r="U652" s="126"/>
      <c r="V652" s="19" t="str">
        <f t="shared" si="67"/>
        <v/>
      </c>
      <c r="W652" s="15" t="str">
        <f t="shared" si="63"/>
        <v/>
      </c>
      <c r="X652" s="16" t="str">
        <f t="shared" si="64"/>
        <v/>
      </c>
      <c r="Y652" s="16" t="str">
        <f t="shared" si="65"/>
        <v/>
      </c>
      <c r="Z652" s="16" t="str">
        <f t="shared" si="66"/>
        <v/>
      </c>
    </row>
    <row r="653" spans="1:26" x14ac:dyDescent="0.4">
      <c r="A653" s="140"/>
      <c r="B653" s="158" t="str">
        <f>IFERROR(VLOOKUP(A653,'1. Applicant Roster'!A:C,2,FALSE)&amp;", "&amp;LEFT(VLOOKUP(A653,'1. Applicant Roster'!A:C,3,FALSE),1)&amp;".","Enter valid WISEid")</f>
        <v>Enter valid WISEid</v>
      </c>
      <c r="C653" s="142"/>
      <c r="D653" s="143"/>
      <c r="E653" s="138" t="str">
        <f>IF(C653="Program",IFERROR(INDEX('3. Programs'!B:B,MATCH(D653,'3. Programs'!A:A,0)),"Enter valid program ID"),"")</f>
        <v/>
      </c>
      <c r="F653" s="289" t="str">
        <f>IF(C653="Program",IFERROR(INDEX('3. Programs'!L:L,MATCH(D653,'3. Programs'!A:A,0)),""),"")</f>
        <v/>
      </c>
      <c r="G653" s="97"/>
      <c r="H653" s="82"/>
      <c r="I653" s="291" t="str">
        <f>IFERROR(IF(C653="Program",(IF(OR(F653="Days",F653="Caseload"),1,G653)*H653)/(IF(OR(F653="Days",F653="Caseload"),1,INDEX('3. Programs'!N:N,MATCH(D653,'3. Programs'!A:A,0)))*INDEX('3. Programs'!O:O,MATCH(D653,'3. Programs'!A:A,0))),""),0)</f>
        <v/>
      </c>
      <c r="J653" s="20" t="str">
        <f>IFERROR(IF($C653="Program",ROUNDDOWN(SUMIF('3. Programs'!$A:$A,$D653,'3. Programs'!Q:Q),2)*IFERROR(INDEX('3. Programs'!$O:$O,MATCH($D653,'3. Programs'!$A:$A,0)),0)*$I653,""),0)</f>
        <v/>
      </c>
      <c r="K653" s="15" t="str">
        <f>IFERROR(IF($C653="Program",ROUNDDOWN(SUMIF('3. Programs'!$A:$A,$D653,'3. Programs'!R:R),2)*IFERROR(INDEX('3. Programs'!$O:$O,MATCH($D653,'3. Programs'!$A:$A,0)),0)*$I653,""),0)</f>
        <v/>
      </c>
      <c r="L653" s="15" t="str">
        <f>IFERROR(IF($C653="Program",ROUNDDOWN(SUMIF('3. Programs'!$A:$A,$D653,'3. Programs'!S:S),2)*IFERROR(INDEX('3. Programs'!$O:$O,MATCH($D653,'3. Programs'!$A:$A,0)),0)*$I653,""),0)</f>
        <v/>
      </c>
      <c r="M653" s="17" t="str">
        <f t="shared" si="68"/>
        <v/>
      </c>
      <c r="N653" s="122"/>
      <c r="O653" s="123"/>
      <c r="P653" s="169"/>
      <c r="Q653" s="245"/>
      <c r="R653" s="124"/>
      <c r="S653" s="125"/>
      <c r="T653" s="125"/>
      <c r="U653" s="126"/>
      <c r="V653" s="19" t="str">
        <f t="shared" si="67"/>
        <v/>
      </c>
      <c r="W653" s="15" t="str">
        <f t="shared" si="63"/>
        <v/>
      </c>
      <c r="X653" s="16" t="str">
        <f t="shared" si="64"/>
        <v/>
      </c>
      <c r="Y653" s="16" t="str">
        <f t="shared" si="65"/>
        <v/>
      </c>
      <c r="Z653" s="16" t="str">
        <f t="shared" si="66"/>
        <v/>
      </c>
    </row>
    <row r="654" spans="1:26" x14ac:dyDescent="0.4">
      <c r="A654" s="140"/>
      <c r="B654" s="158" t="str">
        <f>IFERROR(VLOOKUP(A654,'1. Applicant Roster'!A:C,2,FALSE)&amp;", "&amp;LEFT(VLOOKUP(A654,'1. Applicant Roster'!A:C,3,FALSE),1)&amp;".","Enter valid WISEid")</f>
        <v>Enter valid WISEid</v>
      </c>
      <c r="C654" s="142"/>
      <c r="D654" s="143"/>
      <c r="E654" s="138" t="str">
        <f>IF(C654="Program",IFERROR(INDEX('3. Programs'!B:B,MATCH(D654,'3. Programs'!A:A,0)),"Enter valid program ID"),"")</f>
        <v/>
      </c>
      <c r="F654" s="289" t="str">
        <f>IF(C654="Program",IFERROR(INDEX('3. Programs'!L:L,MATCH(D654,'3. Programs'!A:A,0)),""),"")</f>
        <v/>
      </c>
      <c r="G654" s="97"/>
      <c r="H654" s="82"/>
      <c r="I654" s="291" t="str">
        <f>IFERROR(IF(C654="Program",(IF(OR(F654="Days",F654="Caseload"),1,G654)*H654)/(IF(OR(F654="Days",F654="Caseload"),1,INDEX('3. Programs'!N:N,MATCH(D654,'3. Programs'!A:A,0)))*INDEX('3. Programs'!O:O,MATCH(D654,'3. Programs'!A:A,0))),""),0)</f>
        <v/>
      </c>
      <c r="J654" s="20" t="str">
        <f>IFERROR(IF($C654="Program",ROUNDDOWN(SUMIF('3. Programs'!$A:$A,$D654,'3. Programs'!Q:Q),2)*IFERROR(INDEX('3. Programs'!$O:$O,MATCH($D654,'3. Programs'!$A:$A,0)),0)*$I654,""),0)</f>
        <v/>
      </c>
      <c r="K654" s="15" t="str">
        <f>IFERROR(IF($C654="Program",ROUNDDOWN(SUMIF('3. Programs'!$A:$A,$D654,'3. Programs'!R:R),2)*IFERROR(INDEX('3. Programs'!$O:$O,MATCH($D654,'3. Programs'!$A:$A,0)),0)*$I654,""),0)</f>
        <v/>
      </c>
      <c r="L654" s="15" t="str">
        <f>IFERROR(IF($C654="Program",ROUNDDOWN(SUMIF('3. Programs'!$A:$A,$D654,'3. Programs'!S:S),2)*IFERROR(INDEX('3. Programs'!$O:$O,MATCH($D654,'3. Programs'!$A:$A,0)),0)*$I654,""),0)</f>
        <v/>
      </c>
      <c r="M654" s="17" t="str">
        <f t="shared" si="68"/>
        <v/>
      </c>
      <c r="N654" s="122"/>
      <c r="O654" s="123"/>
      <c r="P654" s="169"/>
      <c r="Q654" s="245"/>
      <c r="R654" s="124"/>
      <c r="S654" s="125"/>
      <c r="T654" s="125"/>
      <c r="U654" s="126"/>
      <c r="V654" s="19" t="str">
        <f t="shared" si="67"/>
        <v/>
      </c>
      <c r="W654" s="15" t="str">
        <f t="shared" si="63"/>
        <v/>
      </c>
      <c r="X654" s="16" t="str">
        <f t="shared" si="64"/>
        <v/>
      </c>
      <c r="Y654" s="16" t="str">
        <f t="shared" si="65"/>
        <v/>
      </c>
      <c r="Z654" s="16" t="str">
        <f t="shared" si="66"/>
        <v/>
      </c>
    </row>
    <row r="655" spans="1:26" x14ac:dyDescent="0.4">
      <c r="A655" s="140"/>
      <c r="B655" s="158" t="str">
        <f>IFERROR(VLOOKUP(A655,'1. Applicant Roster'!A:C,2,FALSE)&amp;", "&amp;LEFT(VLOOKUP(A655,'1. Applicant Roster'!A:C,3,FALSE),1)&amp;".","Enter valid WISEid")</f>
        <v>Enter valid WISEid</v>
      </c>
      <c r="C655" s="142"/>
      <c r="D655" s="143"/>
      <c r="E655" s="138" t="str">
        <f>IF(C655="Program",IFERROR(INDEX('3. Programs'!B:B,MATCH(D655,'3. Programs'!A:A,0)),"Enter valid program ID"),"")</f>
        <v/>
      </c>
      <c r="F655" s="289" t="str">
        <f>IF(C655="Program",IFERROR(INDEX('3. Programs'!L:L,MATCH(D655,'3. Programs'!A:A,0)),""),"")</f>
        <v/>
      </c>
      <c r="G655" s="97"/>
      <c r="H655" s="82"/>
      <c r="I655" s="291" t="str">
        <f>IFERROR(IF(C655="Program",(IF(OR(F655="Days",F655="Caseload"),1,G655)*H655)/(IF(OR(F655="Days",F655="Caseload"),1,INDEX('3. Programs'!N:N,MATCH(D655,'3. Programs'!A:A,0)))*INDEX('3. Programs'!O:O,MATCH(D655,'3. Programs'!A:A,0))),""),0)</f>
        <v/>
      </c>
      <c r="J655" s="20" t="str">
        <f>IFERROR(IF($C655="Program",ROUNDDOWN(SUMIF('3. Programs'!$A:$A,$D655,'3. Programs'!Q:Q),2)*IFERROR(INDEX('3. Programs'!$O:$O,MATCH($D655,'3. Programs'!$A:$A,0)),0)*$I655,""),0)</f>
        <v/>
      </c>
      <c r="K655" s="15" t="str">
        <f>IFERROR(IF($C655="Program",ROUNDDOWN(SUMIF('3. Programs'!$A:$A,$D655,'3. Programs'!R:R),2)*IFERROR(INDEX('3. Programs'!$O:$O,MATCH($D655,'3. Programs'!$A:$A,0)),0)*$I655,""),0)</f>
        <v/>
      </c>
      <c r="L655" s="15" t="str">
        <f>IFERROR(IF($C655="Program",ROUNDDOWN(SUMIF('3. Programs'!$A:$A,$D655,'3. Programs'!S:S),2)*IFERROR(INDEX('3. Programs'!$O:$O,MATCH($D655,'3. Programs'!$A:$A,0)),0)*$I655,""),0)</f>
        <v/>
      </c>
      <c r="M655" s="17" t="str">
        <f t="shared" si="68"/>
        <v/>
      </c>
      <c r="N655" s="122"/>
      <c r="O655" s="123"/>
      <c r="P655" s="169"/>
      <c r="Q655" s="245"/>
      <c r="R655" s="124"/>
      <c r="S655" s="125"/>
      <c r="T655" s="125"/>
      <c r="U655" s="126"/>
      <c r="V655" s="19" t="str">
        <f t="shared" si="67"/>
        <v/>
      </c>
      <c r="W655" s="15" t="str">
        <f t="shared" si="63"/>
        <v/>
      </c>
      <c r="X655" s="16" t="str">
        <f t="shared" si="64"/>
        <v/>
      </c>
      <c r="Y655" s="16" t="str">
        <f t="shared" si="65"/>
        <v/>
      </c>
      <c r="Z655" s="16" t="str">
        <f t="shared" si="66"/>
        <v/>
      </c>
    </row>
    <row r="656" spans="1:26" x14ac:dyDescent="0.4">
      <c r="A656" s="140"/>
      <c r="B656" s="158" t="str">
        <f>IFERROR(VLOOKUP(A656,'1. Applicant Roster'!A:C,2,FALSE)&amp;", "&amp;LEFT(VLOOKUP(A656,'1. Applicant Roster'!A:C,3,FALSE),1)&amp;".","Enter valid WISEid")</f>
        <v>Enter valid WISEid</v>
      </c>
      <c r="C656" s="142"/>
      <c r="D656" s="143"/>
      <c r="E656" s="138" t="str">
        <f>IF(C656="Program",IFERROR(INDEX('3. Programs'!B:B,MATCH(D656,'3. Programs'!A:A,0)),"Enter valid program ID"),"")</f>
        <v/>
      </c>
      <c r="F656" s="289" t="str">
        <f>IF(C656="Program",IFERROR(INDEX('3. Programs'!L:L,MATCH(D656,'3. Programs'!A:A,0)),""),"")</f>
        <v/>
      </c>
      <c r="G656" s="97"/>
      <c r="H656" s="82"/>
      <c r="I656" s="291" t="str">
        <f>IFERROR(IF(C656="Program",(IF(OR(F656="Days",F656="Caseload"),1,G656)*H656)/(IF(OR(F656="Days",F656="Caseload"),1,INDEX('3. Programs'!N:N,MATCH(D656,'3. Programs'!A:A,0)))*INDEX('3. Programs'!O:O,MATCH(D656,'3. Programs'!A:A,0))),""),0)</f>
        <v/>
      </c>
      <c r="J656" s="20" t="str">
        <f>IFERROR(IF($C656="Program",ROUNDDOWN(SUMIF('3. Programs'!$A:$A,$D656,'3. Programs'!Q:Q),2)*IFERROR(INDEX('3. Programs'!$O:$O,MATCH($D656,'3. Programs'!$A:$A,0)),0)*$I656,""),0)</f>
        <v/>
      </c>
      <c r="K656" s="15" t="str">
        <f>IFERROR(IF($C656="Program",ROUNDDOWN(SUMIF('3. Programs'!$A:$A,$D656,'3. Programs'!R:R),2)*IFERROR(INDEX('3. Programs'!$O:$O,MATCH($D656,'3. Programs'!$A:$A,0)),0)*$I656,""),0)</f>
        <v/>
      </c>
      <c r="L656" s="15" t="str">
        <f>IFERROR(IF($C656="Program",ROUNDDOWN(SUMIF('3. Programs'!$A:$A,$D656,'3. Programs'!S:S),2)*IFERROR(INDEX('3. Programs'!$O:$O,MATCH($D656,'3. Programs'!$A:$A,0)),0)*$I656,""),0)</f>
        <v/>
      </c>
      <c r="M656" s="17" t="str">
        <f t="shared" si="68"/>
        <v/>
      </c>
      <c r="N656" s="122"/>
      <c r="O656" s="123"/>
      <c r="P656" s="169"/>
      <c r="Q656" s="245"/>
      <c r="R656" s="124"/>
      <c r="S656" s="125"/>
      <c r="T656" s="125"/>
      <c r="U656" s="126"/>
      <c r="V656" s="19" t="str">
        <f t="shared" si="67"/>
        <v/>
      </c>
      <c r="W656" s="15" t="str">
        <f t="shared" si="63"/>
        <v/>
      </c>
      <c r="X656" s="16" t="str">
        <f t="shared" si="64"/>
        <v/>
      </c>
      <c r="Y656" s="16" t="str">
        <f t="shared" si="65"/>
        <v/>
      </c>
      <c r="Z656" s="16" t="str">
        <f t="shared" si="66"/>
        <v/>
      </c>
    </row>
    <row r="657" spans="1:26" x14ac:dyDescent="0.4">
      <c r="A657" s="140"/>
      <c r="B657" s="158" t="str">
        <f>IFERROR(VLOOKUP(A657,'1. Applicant Roster'!A:C,2,FALSE)&amp;", "&amp;LEFT(VLOOKUP(A657,'1. Applicant Roster'!A:C,3,FALSE),1)&amp;".","Enter valid WISEid")</f>
        <v>Enter valid WISEid</v>
      </c>
      <c r="C657" s="142"/>
      <c r="D657" s="143"/>
      <c r="E657" s="138" t="str">
        <f>IF(C657="Program",IFERROR(INDEX('3. Programs'!B:B,MATCH(D657,'3. Programs'!A:A,0)),"Enter valid program ID"),"")</f>
        <v/>
      </c>
      <c r="F657" s="289" t="str">
        <f>IF(C657="Program",IFERROR(INDEX('3. Programs'!L:L,MATCH(D657,'3. Programs'!A:A,0)),""),"")</f>
        <v/>
      </c>
      <c r="G657" s="97"/>
      <c r="H657" s="82"/>
      <c r="I657" s="291" t="str">
        <f>IFERROR(IF(C657="Program",(IF(OR(F657="Days",F657="Caseload"),1,G657)*H657)/(IF(OR(F657="Days",F657="Caseload"),1,INDEX('3. Programs'!N:N,MATCH(D657,'3. Programs'!A:A,0)))*INDEX('3. Programs'!O:O,MATCH(D657,'3. Programs'!A:A,0))),""),0)</f>
        <v/>
      </c>
      <c r="J657" s="20" t="str">
        <f>IFERROR(IF($C657="Program",ROUNDDOWN(SUMIF('3. Programs'!$A:$A,$D657,'3. Programs'!Q:Q),2)*IFERROR(INDEX('3. Programs'!$O:$O,MATCH($D657,'3. Programs'!$A:$A,0)),0)*$I657,""),0)</f>
        <v/>
      </c>
      <c r="K657" s="15" t="str">
        <f>IFERROR(IF($C657="Program",ROUNDDOWN(SUMIF('3. Programs'!$A:$A,$D657,'3. Programs'!R:R),2)*IFERROR(INDEX('3. Programs'!$O:$O,MATCH($D657,'3. Programs'!$A:$A,0)),0)*$I657,""),0)</f>
        <v/>
      </c>
      <c r="L657" s="15" t="str">
        <f>IFERROR(IF($C657="Program",ROUNDDOWN(SUMIF('3. Programs'!$A:$A,$D657,'3. Programs'!S:S),2)*IFERROR(INDEX('3. Programs'!$O:$O,MATCH($D657,'3. Programs'!$A:$A,0)),0)*$I657,""),0)</f>
        <v/>
      </c>
      <c r="M657" s="17" t="str">
        <f t="shared" si="68"/>
        <v/>
      </c>
      <c r="N657" s="122"/>
      <c r="O657" s="123"/>
      <c r="P657" s="169"/>
      <c r="Q657" s="245"/>
      <c r="R657" s="124"/>
      <c r="S657" s="125"/>
      <c r="T657" s="125"/>
      <c r="U657" s="126"/>
      <c r="V657" s="19" t="str">
        <f t="shared" si="67"/>
        <v/>
      </c>
      <c r="W657" s="15" t="str">
        <f t="shared" si="63"/>
        <v/>
      </c>
      <c r="X657" s="16" t="str">
        <f t="shared" si="64"/>
        <v/>
      </c>
      <c r="Y657" s="16" t="str">
        <f t="shared" si="65"/>
        <v/>
      </c>
      <c r="Z657" s="16" t="str">
        <f t="shared" si="66"/>
        <v/>
      </c>
    </row>
    <row r="658" spans="1:26" x14ac:dyDescent="0.4">
      <c r="A658" s="140"/>
      <c r="B658" s="158" t="str">
        <f>IFERROR(VLOOKUP(A658,'1. Applicant Roster'!A:C,2,FALSE)&amp;", "&amp;LEFT(VLOOKUP(A658,'1. Applicant Roster'!A:C,3,FALSE),1)&amp;".","Enter valid WISEid")</f>
        <v>Enter valid WISEid</v>
      </c>
      <c r="C658" s="142"/>
      <c r="D658" s="143"/>
      <c r="E658" s="138" t="str">
        <f>IF(C658="Program",IFERROR(INDEX('3. Programs'!B:B,MATCH(D658,'3. Programs'!A:A,0)),"Enter valid program ID"),"")</f>
        <v/>
      </c>
      <c r="F658" s="289" t="str">
        <f>IF(C658="Program",IFERROR(INDEX('3. Programs'!L:L,MATCH(D658,'3. Programs'!A:A,0)),""),"")</f>
        <v/>
      </c>
      <c r="G658" s="97"/>
      <c r="H658" s="82"/>
      <c r="I658" s="291" t="str">
        <f>IFERROR(IF(C658="Program",(IF(OR(F658="Days",F658="Caseload"),1,G658)*H658)/(IF(OR(F658="Days",F658="Caseload"),1,INDEX('3. Programs'!N:N,MATCH(D658,'3. Programs'!A:A,0)))*INDEX('3. Programs'!O:O,MATCH(D658,'3. Programs'!A:A,0))),""),0)</f>
        <v/>
      </c>
      <c r="J658" s="20" t="str">
        <f>IFERROR(IF($C658="Program",ROUNDDOWN(SUMIF('3. Programs'!$A:$A,$D658,'3. Programs'!Q:Q),2)*IFERROR(INDEX('3. Programs'!$O:$O,MATCH($D658,'3. Programs'!$A:$A,0)),0)*$I658,""),0)</f>
        <v/>
      </c>
      <c r="K658" s="15" t="str">
        <f>IFERROR(IF($C658="Program",ROUNDDOWN(SUMIF('3. Programs'!$A:$A,$D658,'3. Programs'!R:R),2)*IFERROR(INDEX('3. Programs'!$O:$O,MATCH($D658,'3. Programs'!$A:$A,0)),0)*$I658,""),0)</f>
        <v/>
      </c>
      <c r="L658" s="15" t="str">
        <f>IFERROR(IF($C658="Program",ROUNDDOWN(SUMIF('3. Programs'!$A:$A,$D658,'3. Programs'!S:S),2)*IFERROR(INDEX('3. Programs'!$O:$O,MATCH($D658,'3. Programs'!$A:$A,0)),0)*$I658,""),0)</f>
        <v/>
      </c>
      <c r="M658" s="17" t="str">
        <f t="shared" si="68"/>
        <v/>
      </c>
      <c r="N658" s="122"/>
      <c r="O658" s="123"/>
      <c r="P658" s="169"/>
      <c r="Q658" s="245"/>
      <c r="R658" s="124"/>
      <c r="S658" s="125"/>
      <c r="T658" s="125"/>
      <c r="U658" s="126"/>
      <c r="V658" s="19" t="str">
        <f t="shared" si="67"/>
        <v/>
      </c>
      <c r="W658" s="15" t="str">
        <f t="shared" si="63"/>
        <v/>
      </c>
      <c r="X658" s="16" t="str">
        <f t="shared" si="64"/>
        <v/>
      </c>
      <c r="Y658" s="16" t="str">
        <f t="shared" si="65"/>
        <v/>
      </c>
      <c r="Z658" s="16" t="str">
        <f t="shared" si="66"/>
        <v/>
      </c>
    </row>
    <row r="659" spans="1:26" x14ac:dyDescent="0.4">
      <c r="A659" s="140"/>
      <c r="B659" s="158" t="str">
        <f>IFERROR(VLOOKUP(A659,'1. Applicant Roster'!A:C,2,FALSE)&amp;", "&amp;LEFT(VLOOKUP(A659,'1. Applicant Roster'!A:C,3,FALSE),1)&amp;".","Enter valid WISEid")</f>
        <v>Enter valid WISEid</v>
      </c>
      <c r="C659" s="142"/>
      <c r="D659" s="143"/>
      <c r="E659" s="138" t="str">
        <f>IF(C659="Program",IFERROR(INDEX('3. Programs'!B:B,MATCH(D659,'3. Programs'!A:A,0)),"Enter valid program ID"),"")</f>
        <v/>
      </c>
      <c r="F659" s="289" t="str">
        <f>IF(C659="Program",IFERROR(INDEX('3. Programs'!L:L,MATCH(D659,'3. Programs'!A:A,0)),""),"")</f>
        <v/>
      </c>
      <c r="G659" s="97"/>
      <c r="H659" s="82"/>
      <c r="I659" s="291" t="str">
        <f>IFERROR(IF(C659="Program",(IF(OR(F659="Days",F659="Caseload"),1,G659)*H659)/(IF(OR(F659="Days",F659="Caseload"),1,INDEX('3. Programs'!N:N,MATCH(D659,'3. Programs'!A:A,0)))*INDEX('3. Programs'!O:O,MATCH(D659,'3. Programs'!A:A,0))),""),0)</f>
        <v/>
      </c>
      <c r="J659" s="20" t="str">
        <f>IFERROR(IF($C659="Program",ROUNDDOWN(SUMIF('3. Programs'!$A:$A,$D659,'3. Programs'!Q:Q),2)*IFERROR(INDEX('3. Programs'!$O:$O,MATCH($D659,'3. Programs'!$A:$A,0)),0)*$I659,""),0)</f>
        <v/>
      </c>
      <c r="K659" s="15" t="str">
        <f>IFERROR(IF($C659="Program",ROUNDDOWN(SUMIF('3. Programs'!$A:$A,$D659,'3. Programs'!R:R),2)*IFERROR(INDEX('3. Programs'!$O:$O,MATCH($D659,'3. Programs'!$A:$A,0)),0)*$I659,""),0)</f>
        <v/>
      </c>
      <c r="L659" s="15" t="str">
        <f>IFERROR(IF($C659="Program",ROUNDDOWN(SUMIF('3. Programs'!$A:$A,$D659,'3. Programs'!S:S),2)*IFERROR(INDEX('3. Programs'!$O:$O,MATCH($D659,'3. Programs'!$A:$A,0)),0)*$I659,""),0)</f>
        <v/>
      </c>
      <c r="M659" s="17" t="str">
        <f t="shared" si="68"/>
        <v/>
      </c>
      <c r="N659" s="122"/>
      <c r="O659" s="123"/>
      <c r="P659" s="169"/>
      <c r="Q659" s="245"/>
      <c r="R659" s="124"/>
      <c r="S659" s="125"/>
      <c r="T659" s="125"/>
      <c r="U659" s="126"/>
      <c r="V659" s="19" t="str">
        <f t="shared" si="67"/>
        <v/>
      </c>
      <c r="W659" s="15" t="str">
        <f t="shared" si="63"/>
        <v/>
      </c>
      <c r="X659" s="16" t="str">
        <f t="shared" si="64"/>
        <v/>
      </c>
      <c r="Y659" s="16" t="str">
        <f t="shared" si="65"/>
        <v/>
      </c>
      <c r="Z659" s="16" t="str">
        <f t="shared" si="66"/>
        <v/>
      </c>
    </row>
    <row r="660" spans="1:26" x14ac:dyDescent="0.4">
      <c r="A660" s="140"/>
      <c r="B660" s="158" t="str">
        <f>IFERROR(VLOOKUP(A660,'1. Applicant Roster'!A:C,2,FALSE)&amp;", "&amp;LEFT(VLOOKUP(A660,'1. Applicant Roster'!A:C,3,FALSE),1)&amp;".","Enter valid WISEid")</f>
        <v>Enter valid WISEid</v>
      </c>
      <c r="C660" s="142"/>
      <c r="D660" s="143"/>
      <c r="E660" s="138" t="str">
        <f>IF(C660="Program",IFERROR(INDEX('3. Programs'!B:B,MATCH(D660,'3. Programs'!A:A,0)),"Enter valid program ID"),"")</f>
        <v/>
      </c>
      <c r="F660" s="289" t="str">
        <f>IF(C660="Program",IFERROR(INDEX('3. Programs'!L:L,MATCH(D660,'3. Programs'!A:A,0)),""),"")</f>
        <v/>
      </c>
      <c r="G660" s="97"/>
      <c r="H660" s="82"/>
      <c r="I660" s="291" t="str">
        <f>IFERROR(IF(C660="Program",(IF(OR(F660="Days",F660="Caseload"),1,G660)*H660)/(IF(OR(F660="Days",F660="Caseload"),1,INDEX('3. Programs'!N:N,MATCH(D660,'3. Programs'!A:A,0)))*INDEX('3. Programs'!O:O,MATCH(D660,'3. Programs'!A:A,0))),""),0)</f>
        <v/>
      </c>
      <c r="J660" s="20" t="str">
        <f>IFERROR(IF($C660="Program",ROUNDDOWN(SUMIF('3. Programs'!$A:$A,$D660,'3. Programs'!Q:Q),2)*IFERROR(INDEX('3. Programs'!$O:$O,MATCH($D660,'3. Programs'!$A:$A,0)),0)*$I660,""),0)</f>
        <v/>
      </c>
      <c r="K660" s="15" t="str">
        <f>IFERROR(IF($C660="Program",ROUNDDOWN(SUMIF('3. Programs'!$A:$A,$D660,'3. Programs'!R:R),2)*IFERROR(INDEX('3. Programs'!$O:$O,MATCH($D660,'3. Programs'!$A:$A,0)),0)*$I660,""),0)</f>
        <v/>
      </c>
      <c r="L660" s="15" t="str">
        <f>IFERROR(IF($C660="Program",ROUNDDOWN(SUMIF('3. Programs'!$A:$A,$D660,'3. Programs'!S:S),2)*IFERROR(INDEX('3. Programs'!$O:$O,MATCH($D660,'3. Programs'!$A:$A,0)),0)*$I660,""),0)</f>
        <v/>
      </c>
      <c r="M660" s="17" t="str">
        <f t="shared" si="68"/>
        <v/>
      </c>
      <c r="N660" s="122"/>
      <c r="O660" s="123"/>
      <c r="P660" s="169"/>
      <c r="Q660" s="245"/>
      <c r="R660" s="124"/>
      <c r="S660" s="125"/>
      <c r="T660" s="125"/>
      <c r="U660" s="126"/>
      <c r="V660" s="19" t="str">
        <f t="shared" si="67"/>
        <v/>
      </c>
      <c r="W660" s="15" t="str">
        <f t="shared" si="63"/>
        <v/>
      </c>
      <c r="X660" s="16" t="str">
        <f t="shared" si="64"/>
        <v/>
      </c>
      <c r="Y660" s="16" t="str">
        <f t="shared" si="65"/>
        <v/>
      </c>
      <c r="Z660" s="16" t="str">
        <f t="shared" si="66"/>
        <v/>
      </c>
    </row>
    <row r="661" spans="1:26" x14ac:dyDescent="0.4">
      <c r="A661" s="140"/>
      <c r="B661" s="158" t="str">
        <f>IFERROR(VLOOKUP(A661,'1. Applicant Roster'!A:C,2,FALSE)&amp;", "&amp;LEFT(VLOOKUP(A661,'1. Applicant Roster'!A:C,3,FALSE),1)&amp;".","Enter valid WISEid")</f>
        <v>Enter valid WISEid</v>
      </c>
      <c r="C661" s="142"/>
      <c r="D661" s="143"/>
      <c r="E661" s="138" t="str">
        <f>IF(C661="Program",IFERROR(INDEX('3. Programs'!B:B,MATCH(D661,'3. Programs'!A:A,0)),"Enter valid program ID"),"")</f>
        <v/>
      </c>
      <c r="F661" s="289" t="str">
        <f>IF(C661="Program",IFERROR(INDEX('3. Programs'!L:L,MATCH(D661,'3. Programs'!A:A,0)),""),"")</f>
        <v/>
      </c>
      <c r="G661" s="97"/>
      <c r="H661" s="82"/>
      <c r="I661" s="291" t="str">
        <f>IFERROR(IF(C661="Program",(IF(OR(F661="Days",F661="Caseload"),1,G661)*H661)/(IF(OR(F661="Days",F661="Caseload"),1,INDEX('3. Programs'!N:N,MATCH(D661,'3. Programs'!A:A,0)))*INDEX('3. Programs'!O:O,MATCH(D661,'3. Programs'!A:A,0))),""),0)</f>
        <v/>
      </c>
      <c r="J661" s="20" t="str">
        <f>IFERROR(IF($C661="Program",ROUNDDOWN(SUMIF('3. Programs'!$A:$A,$D661,'3. Programs'!Q:Q),2)*IFERROR(INDEX('3. Programs'!$O:$O,MATCH($D661,'3. Programs'!$A:$A,0)),0)*$I661,""),0)</f>
        <v/>
      </c>
      <c r="K661" s="15" t="str">
        <f>IFERROR(IF($C661="Program",ROUNDDOWN(SUMIF('3. Programs'!$A:$A,$D661,'3. Programs'!R:R),2)*IFERROR(INDEX('3. Programs'!$O:$O,MATCH($D661,'3. Programs'!$A:$A,0)),0)*$I661,""),0)</f>
        <v/>
      </c>
      <c r="L661" s="15" t="str">
        <f>IFERROR(IF($C661="Program",ROUNDDOWN(SUMIF('3. Programs'!$A:$A,$D661,'3. Programs'!S:S),2)*IFERROR(INDEX('3. Programs'!$O:$O,MATCH($D661,'3. Programs'!$A:$A,0)),0)*$I661,""),0)</f>
        <v/>
      </c>
      <c r="M661" s="17" t="str">
        <f t="shared" si="68"/>
        <v/>
      </c>
      <c r="N661" s="122"/>
      <c r="O661" s="123"/>
      <c r="P661" s="169"/>
      <c r="Q661" s="245"/>
      <c r="R661" s="124"/>
      <c r="S661" s="125"/>
      <c r="T661" s="125"/>
      <c r="U661" s="126"/>
      <c r="V661" s="19" t="str">
        <f t="shared" si="67"/>
        <v/>
      </c>
      <c r="W661" s="15" t="str">
        <f t="shared" si="63"/>
        <v/>
      </c>
      <c r="X661" s="16" t="str">
        <f t="shared" si="64"/>
        <v/>
      </c>
      <c r="Y661" s="16" t="str">
        <f t="shared" si="65"/>
        <v/>
      </c>
      <c r="Z661" s="16" t="str">
        <f t="shared" si="66"/>
        <v/>
      </c>
    </row>
    <row r="662" spans="1:26" x14ac:dyDescent="0.4">
      <c r="A662" s="140"/>
      <c r="B662" s="158" t="str">
        <f>IFERROR(VLOOKUP(A662,'1. Applicant Roster'!A:C,2,FALSE)&amp;", "&amp;LEFT(VLOOKUP(A662,'1. Applicant Roster'!A:C,3,FALSE),1)&amp;".","Enter valid WISEid")</f>
        <v>Enter valid WISEid</v>
      </c>
      <c r="C662" s="142"/>
      <c r="D662" s="143"/>
      <c r="E662" s="138" t="str">
        <f>IF(C662="Program",IFERROR(INDEX('3. Programs'!B:B,MATCH(D662,'3. Programs'!A:A,0)),"Enter valid program ID"),"")</f>
        <v/>
      </c>
      <c r="F662" s="289" t="str">
        <f>IF(C662="Program",IFERROR(INDEX('3. Programs'!L:L,MATCH(D662,'3. Programs'!A:A,0)),""),"")</f>
        <v/>
      </c>
      <c r="G662" s="97"/>
      <c r="H662" s="82"/>
      <c r="I662" s="291" t="str">
        <f>IFERROR(IF(C662="Program",(IF(OR(F662="Days",F662="Caseload"),1,G662)*H662)/(IF(OR(F662="Days",F662="Caseload"),1,INDEX('3. Programs'!N:N,MATCH(D662,'3. Programs'!A:A,0)))*INDEX('3. Programs'!O:O,MATCH(D662,'3. Programs'!A:A,0))),""),0)</f>
        <v/>
      </c>
      <c r="J662" s="20" t="str">
        <f>IFERROR(IF($C662="Program",ROUNDDOWN(SUMIF('3. Programs'!$A:$A,$D662,'3. Programs'!Q:Q),2)*IFERROR(INDEX('3. Programs'!$O:$O,MATCH($D662,'3. Programs'!$A:$A,0)),0)*$I662,""),0)</f>
        <v/>
      </c>
      <c r="K662" s="15" t="str">
        <f>IFERROR(IF($C662="Program",ROUNDDOWN(SUMIF('3. Programs'!$A:$A,$D662,'3. Programs'!R:R),2)*IFERROR(INDEX('3. Programs'!$O:$O,MATCH($D662,'3. Programs'!$A:$A,0)),0)*$I662,""),0)</f>
        <v/>
      </c>
      <c r="L662" s="15" t="str">
        <f>IFERROR(IF($C662="Program",ROUNDDOWN(SUMIF('3. Programs'!$A:$A,$D662,'3. Programs'!S:S),2)*IFERROR(INDEX('3. Programs'!$O:$O,MATCH($D662,'3. Programs'!$A:$A,0)),0)*$I662,""),0)</f>
        <v/>
      </c>
      <c r="M662" s="17" t="str">
        <f t="shared" si="68"/>
        <v/>
      </c>
      <c r="N662" s="122"/>
      <c r="O662" s="123"/>
      <c r="P662" s="169"/>
      <c r="Q662" s="245"/>
      <c r="R662" s="124"/>
      <c r="S662" s="125"/>
      <c r="T662" s="125"/>
      <c r="U662" s="126"/>
      <c r="V662" s="19" t="str">
        <f t="shared" si="67"/>
        <v/>
      </c>
      <c r="W662" s="15" t="str">
        <f t="shared" si="63"/>
        <v/>
      </c>
      <c r="X662" s="16" t="str">
        <f t="shared" si="64"/>
        <v/>
      </c>
      <c r="Y662" s="16" t="str">
        <f t="shared" si="65"/>
        <v/>
      </c>
      <c r="Z662" s="16" t="str">
        <f t="shared" si="66"/>
        <v/>
      </c>
    </row>
    <row r="663" spans="1:26" x14ac:dyDescent="0.4">
      <c r="A663" s="140"/>
      <c r="B663" s="158" t="str">
        <f>IFERROR(VLOOKUP(A663,'1. Applicant Roster'!A:C,2,FALSE)&amp;", "&amp;LEFT(VLOOKUP(A663,'1. Applicant Roster'!A:C,3,FALSE),1)&amp;".","Enter valid WISEid")</f>
        <v>Enter valid WISEid</v>
      </c>
      <c r="C663" s="142"/>
      <c r="D663" s="143"/>
      <c r="E663" s="138" t="str">
        <f>IF(C663="Program",IFERROR(INDEX('3. Programs'!B:B,MATCH(D663,'3. Programs'!A:A,0)),"Enter valid program ID"),"")</f>
        <v/>
      </c>
      <c r="F663" s="289" t="str">
        <f>IF(C663="Program",IFERROR(INDEX('3. Programs'!L:L,MATCH(D663,'3. Programs'!A:A,0)),""),"")</f>
        <v/>
      </c>
      <c r="G663" s="97"/>
      <c r="H663" s="82"/>
      <c r="I663" s="291" t="str">
        <f>IFERROR(IF(C663="Program",(IF(OR(F663="Days",F663="Caseload"),1,G663)*H663)/(IF(OR(F663="Days",F663="Caseload"),1,INDEX('3. Programs'!N:N,MATCH(D663,'3. Programs'!A:A,0)))*INDEX('3. Programs'!O:O,MATCH(D663,'3. Programs'!A:A,0))),""),0)</f>
        <v/>
      </c>
      <c r="J663" s="20" t="str">
        <f>IFERROR(IF($C663="Program",ROUNDDOWN(SUMIF('3. Programs'!$A:$A,$D663,'3. Programs'!Q:Q),2)*IFERROR(INDEX('3. Programs'!$O:$O,MATCH($D663,'3. Programs'!$A:$A,0)),0)*$I663,""),0)</f>
        <v/>
      </c>
      <c r="K663" s="15" t="str">
        <f>IFERROR(IF($C663="Program",ROUNDDOWN(SUMIF('3. Programs'!$A:$A,$D663,'3. Programs'!R:R),2)*IFERROR(INDEX('3. Programs'!$O:$O,MATCH($D663,'3. Programs'!$A:$A,0)),0)*$I663,""),0)</f>
        <v/>
      </c>
      <c r="L663" s="15" t="str">
        <f>IFERROR(IF($C663="Program",ROUNDDOWN(SUMIF('3. Programs'!$A:$A,$D663,'3. Programs'!S:S),2)*IFERROR(INDEX('3. Programs'!$O:$O,MATCH($D663,'3. Programs'!$A:$A,0)),0)*$I663,""),0)</f>
        <v/>
      </c>
      <c r="M663" s="17" t="str">
        <f t="shared" si="68"/>
        <v/>
      </c>
      <c r="N663" s="122"/>
      <c r="O663" s="123"/>
      <c r="P663" s="169"/>
      <c r="Q663" s="245"/>
      <c r="R663" s="124"/>
      <c r="S663" s="125"/>
      <c r="T663" s="125"/>
      <c r="U663" s="126"/>
      <c r="V663" s="19" t="str">
        <f t="shared" si="67"/>
        <v/>
      </c>
      <c r="W663" s="15" t="str">
        <f t="shared" si="63"/>
        <v/>
      </c>
      <c r="X663" s="16" t="str">
        <f t="shared" si="64"/>
        <v/>
      </c>
      <c r="Y663" s="16" t="str">
        <f t="shared" si="65"/>
        <v/>
      </c>
      <c r="Z663" s="16" t="str">
        <f t="shared" si="66"/>
        <v/>
      </c>
    </row>
    <row r="664" spans="1:26" x14ac:dyDescent="0.4">
      <c r="A664" s="140"/>
      <c r="B664" s="158" t="str">
        <f>IFERROR(VLOOKUP(A664,'1. Applicant Roster'!A:C,2,FALSE)&amp;", "&amp;LEFT(VLOOKUP(A664,'1. Applicant Roster'!A:C,3,FALSE),1)&amp;".","Enter valid WISEid")</f>
        <v>Enter valid WISEid</v>
      </c>
      <c r="C664" s="142"/>
      <c r="D664" s="143"/>
      <c r="E664" s="138" t="str">
        <f>IF(C664="Program",IFERROR(INDEX('3. Programs'!B:B,MATCH(D664,'3. Programs'!A:A,0)),"Enter valid program ID"),"")</f>
        <v/>
      </c>
      <c r="F664" s="289" t="str">
        <f>IF(C664="Program",IFERROR(INDEX('3. Programs'!L:L,MATCH(D664,'3. Programs'!A:A,0)),""),"")</f>
        <v/>
      </c>
      <c r="G664" s="97"/>
      <c r="H664" s="82"/>
      <c r="I664" s="291" t="str">
        <f>IFERROR(IF(C664="Program",(IF(OR(F664="Days",F664="Caseload"),1,G664)*H664)/(IF(OR(F664="Days",F664="Caseload"),1,INDEX('3. Programs'!N:N,MATCH(D664,'3. Programs'!A:A,0)))*INDEX('3. Programs'!O:O,MATCH(D664,'3. Programs'!A:A,0))),""),0)</f>
        <v/>
      </c>
      <c r="J664" s="20" t="str">
        <f>IFERROR(IF($C664="Program",ROUNDDOWN(SUMIF('3. Programs'!$A:$A,$D664,'3. Programs'!Q:Q),2)*IFERROR(INDEX('3. Programs'!$O:$O,MATCH($D664,'3. Programs'!$A:$A,0)),0)*$I664,""),0)</f>
        <v/>
      </c>
      <c r="K664" s="15" t="str">
        <f>IFERROR(IF($C664="Program",ROUNDDOWN(SUMIF('3. Programs'!$A:$A,$D664,'3. Programs'!R:R),2)*IFERROR(INDEX('3. Programs'!$O:$O,MATCH($D664,'3. Programs'!$A:$A,0)),0)*$I664,""),0)</f>
        <v/>
      </c>
      <c r="L664" s="15" t="str">
        <f>IFERROR(IF($C664="Program",ROUNDDOWN(SUMIF('3. Programs'!$A:$A,$D664,'3. Programs'!S:S),2)*IFERROR(INDEX('3. Programs'!$O:$O,MATCH($D664,'3. Programs'!$A:$A,0)),0)*$I664,""),0)</f>
        <v/>
      </c>
      <c r="M664" s="17" t="str">
        <f t="shared" si="68"/>
        <v/>
      </c>
      <c r="N664" s="122"/>
      <c r="O664" s="123"/>
      <c r="P664" s="169"/>
      <c r="Q664" s="245"/>
      <c r="R664" s="124"/>
      <c r="S664" s="125"/>
      <c r="T664" s="125"/>
      <c r="U664" s="126"/>
      <c r="V664" s="19" t="str">
        <f t="shared" si="67"/>
        <v/>
      </c>
      <c r="W664" s="15" t="str">
        <f t="shared" si="63"/>
        <v/>
      </c>
      <c r="X664" s="16" t="str">
        <f t="shared" si="64"/>
        <v/>
      </c>
      <c r="Y664" s="16" t="str">
        <f t="shared" si="65"/>
        <v/>
      </c>
      <c r="Z664" s="16" t="str">
        <f t="shared" si="66"/>
        <v/>
      </c>
    </row>
    <row r="665" spans="1:26" x14ac:dyDescent="0.4">
      <c r="A665" s="140"/>
      <c r="B665" s="158" t="str">
        <f>IFERROR(VLOOKUP(A665,'1. Applicant Roster'!A:C,2,FALSE)&amp;", "&amp;LEFT(VLOOKUP(A665,'1. Applicant Roster'!A:C,3,FALSE),1)&amp;".","Enter valid WISEid")</f>
        <v>Enter valid WISEid</v>
      </c>
      <c r="C665" s="142"/>
      <c r="D665" s="143"/>
      <c r="E665" s="138" t="str">
        <f>IF(C665="Program",IFERROR(INDEX('3. Programs'!B:B,MATCH(D665,'3. Programs'!A:A,0)),"Enter valid program ID"),"")</f>
        <v/>
      </c>
      <c r="F665" s="289" t="str">
        <f>IF(C665="Program",IFERROR(INDEX('3. Programs'!L:L,MATCH(D665,'3. Programs'!A:A,0)),""),"")</f>
        <v/>
      </c>
      <c r="G665" s="97"/>
      <c r="H665" s="82"/>
      <c r="I665" s="291" t="str">
        <f>IFERROR(IF(C665="Program",(IF(OR(F665="Days",F665="Caseload"),1,G665)*H665)/(IF(OR(F665="Days",F665="Caseload"),1,INDEX('3. Programs'!N:N,MATCH(D665,'3. Programs'!A:A,0)))*INDEX('3. Programs'!O:O,MATCH(D665,'3. Programs'!A:A,0))),""),0)</f>
        <v/>
      </c>
      <c r="J665" s="20" t="str">
        <f>IFERROR(IF($C665="Program",ROUNDDOWN(SUMIF('3. Programs'!$A:$A,$D665,'3. Programs'!Q:Q),2)*IFERROR(INDEX('3. Programs'!$O:$O,MATCH($D665,'3. Programs'!$A:$A,0)),0)*$I665,""),0)</f>
        <v/>
      </c>
      <c r="K665" s="15" t="str">
        <f>IFERROR(IF($C665="Program",ROUNDDOWN(SUMIF('3. Programs'!$A:$A,$D665,'3. Programs'!R:R),2)*IFERROR(INDEX('3. Programs'!$O:$O,MATCH($D665,'3. Programs'!$A:$A,0)),0)*$I665,""),0)</f>
        <v/>
      </c>
      <c r="L665" s="15" t="str">
        <f>IFERROR(IF($C665="Program",ROUNDDOWN(SUMIF('3. Programs'!$A:$A,$D665,'3. Programs'!S:S),2)*IFERROR(INDEX('3. Programs'!$O:$O,MATCH($D665,'3. Programs'!$A:$A,0)),0)*$I665,""),0)</f>
        <v/>
      </c>
      <c r="M665" s="17" t="str">
        <f t="shared" si="68"/>
        <v/>
      </c>
      <c r="N665" s="122"/>
      <c r="O665" s="123"/>
      <c r="P665" s="169"/>
      <c r="Q665" s="245"/>
      <c r="R665" s="124"/>
      <c r="S665" s="125"/>
      <c r="T665" s="125"/>
      <c r="U665" s="126"/>
      <c r="V665" s="19" t="str">
        <f t="shared" si="67"/>
        <v/>
      </c>
      <c r="W665" s="15" t="str">
        <f t="shared" si="63"/>
        <v/>
      </c>
      <c r="X665" s="16" t="str">
        <f t="shared" si="64"/>
        <v/>
      </c>
      <c r="Y665" s="16" t="str">
        <f t="shared" si="65"/>
        <v/>
      </c>
      <c r="Z665" s="16" t="str">
        <f t="shared" si="66"/>
        <v/>
      </c>
    </row>
    <row r="666" spans="1:26" x14ac:dyDescent="0.4">
      <c r="A666" s="140"/>
      <c r="B666" s="158" t="str">
        <f>IFERROR(VLOOKUP(A666,'1. Applicant Roster'!A:C,2,FALSE)&amp;", "&amp;LEFT(VLOOKUP(A666,'1. Applicant Roster'!A:C,3,FALSE),1)&amp;".","Enter valid WISEid")</f>
        <v>Enter valid WISEid</v>
      </c>
      <c r="C666" s="142"/>
      <c r="D666" s="143"/>
      <c r="E666" s="138" t="str">
        <f>IF(C666="Program",IFERROR(INDEX('3. Programs'!B:B,MATCH(D666,'3. Programs'!A:A,0)),"Enter valid program ID"),"")</f>
        <v/>
      </c>
      <c r="F666" s="289" t="str">
        <f>IF(C666="Program",IFERROR(INDEX('3. Programs'!L:L,MATCH(D666,'3. Programs'!A:A,0)),""),"")</f>
        <v/>
      </c>
      <c r="G666" s="97"/>
      <c r="H666" s="82"/>
      <c r="I666" s="291" t="str">
        <f>IFERROR(IF(C666="Program",(IF(OR(F666="Days",F666="Caseload"),1,G666)*H666)/(IF(OR(F666="Days",F666="Caseload"),1,INDEX('3. Programs'!N:N,MATCH(D666,'3. Programs'!A:A,0)))*INDEX('3. Programs'!O:O,MATCH(D666,'3. Programs'!A:A,0))),""),0)</f>
        <v/>
      </c>
      <c r="J666" s="20" t="str">
        <f>IFERROR(IF($C666="Program",ROUNDDOWN(SUMIF('3. Programs'!$A:$A,$D666,'3. Programs'!Q:Q),2)*IFERROR(INDEX('3. Programs'!$O:$O,MATCH($D666,'3. Programs'!$A:$A,0)),0)*$I666,""),0)</f>
        <v/>
      </c>
      <c r="K666" s="15" t="str">
        <f>IFERROR(IF($C666="Program",ROUNDDOWN(SUMIF('3. Programs'!$A:$A,$D666,'3. Programs'!R:R),2)*IFERROR(INDEX('3. Programs'!$O:$O,MATCH($D666,'3. Programs'!$A:$A,0)),0)*$I666,""),0)</f>
        <v/>
      </c>
      <c r="L666" s="15" t="str">
        <f>IFERROR(IF($C666="Program",ROUNDDOWN(SUMIF('3. Programs'!$A:$A,$D666,'3. Programs'!S:S),2)*IFERROR(INDEX('3. Programs'!$O:$O,MATCH($D666,'3. Programs'!$A:$A,0)),0)*$I666,""),0)</f>
        <v/>
      </c>
      <c r="M666" s="17" t="str">
        <f t="shared" si="68"/>
        <v/>
      </c>
      <c r="N666" s="122"/>
      <c r="O666" s="123"/>
      <c r="P666" s="169"/>
      <c r="Q666" s="245"/>
      <c r="R666" s="124"/>
      <c r="S666" s="125"/>
      <c r="T666" s="125"/>
      <c r="U666" s="126"/>
      <c r="V666" s="19" t="str">
        <f t="shared" si="67"/>
        <v/>
      </c>
      <c r="W666" s="15" t="str">
        <f t="shared" si="63"/>
        <v/>
      </c>
      <c r="X666" s="16" t="str">
        <f t="shared" si="64"/>
        <v/>
      </c>
      <c r="Y666" s="16" t="str">
        <f t="shared" si="65"/>
        <v/>
      </c>
      <c r="Z666" s="16" t="str">
        <f t="shared" si="66"/>
        <v/>
      </c>
    </row>
    <row r="667" spans="1:26" x14ac:dyDescent="0.4">
      <c r="A667" s="140"/>
      <c r="B667" s="158" t="str">
        <f>IFERROR(VLOOKUP(A667,'1. Applicant Roster'!A:C,2,FALSE)&amp;", "&amp;LEFT(VLOOKUP(A667,'1. Applicant Roster'!A:C,3,FALSE),1)&amp;".","Enter valid WISEid")</f>
        <v>Enter valid WISEid</v>
      </c>
      <c r="C667" s="142"/>
      <c r="D667" s="143"/>
      <c r="E667" s="138" t="str">
        <f>IF(C667="Program",IFERROR(INDEX('3. Programs'!B:B,MATCH(D667,'3. Programs'!A:A,0)),"Enter valid program ID"),"")</f>
        <v/>
      </c>
      <c r="F667" s="289" t="str">
        <f>IF(C667="Program",IFERROR(INDEX('3. Programs'!L:L,MATCH(D667,'3. Programs'!A:A,0)),""),"")</f>
        <v/>
      </c>
      <c r="G667" s="97"/>
      <c r="H667" s="82"/>
      <c r="I667" s="291" t="str">
        <f>IFERROR(IF(C667="Program",(IF(OR(F667="Days",F667="Caseload"),1,G667)*H667)/(IF(OR(F667="Days",F667="Caseload"),1,INDEX('3. Programs'!N:N,MATCH(D667,'3. Programs'!A:A,0)))*INDEX('3. Programs'!O:O,MATCH(D667,'3. Programs'!A:A,0))),""),0)</f>
        <v/>
      </c>
      <c r="J667" s="20" t="str">
        <f>IFERROR(IF($C667="Program",ROUNDDOWN(SUMIF('3. Programs'!$A:$A,$D667,'3. Programs'!Q:Q),2)*IFERROR(INDEX('3. Programs'!$O:$O,MATCH($D667,'3. Programs'!$A:$A,0)),0)*$I667,""),0)</f>
        <v/>
      </c>
      <c r="K667" s="15" t="str">
        <f>IFERROR(IF($C667="Program",ROUNDDOWN(SUMIF('3. Programs'!$A:$A,$D667,'3. Programs'!R:R),2)*IFERROR(INDEX('3. Programs'!$O:$O,MATCH($D667,'3. Programs'!$A:$A,0)),0)*$I667,""),0)</f>
        <v/>
      </c>
      <c r="L667" s="15" t="str">
        <f>IFERROR(IF($C667="Program",ROUNDDOWN(SUMIF('3. Programs'!$A:$A,$D667,'3. Programs'!S:S),2)*IFERROR(INDEX('3. Programs'!$O:$O,MATCH($D667,'3. Programs'!$A:$A,0)),0)*$I667,""),0)</f>
        <v/>
      </c>
      <c r="M667" s="17" t="str">
        <f t="shared" si="68"/>
        <v/>
      </c>
      <c r="N667" s="122"/>
      <c r="O667" s="123"/>
      <c r="P667" s="169"/>
      <c r="Q667" s="245"/>
      <c r="R667" s="124"/>
      <c r="S667" s="125"/>
      <c r="T667" s="125"/>
      <c r="U667" s="126"/>
      <c r="V667" s="19" t="str">
        <f t="shared" si="67"/>
        <v/>
      </c>
      <c r="W667" s="15" t="str">
        <f t="shared" si="63"/>
        <v/>
      </c>
      <c r="X667" s="16" t="str">
        <f t="shared" si="64"/>
        <v/>
      </c>
      <c r="Y667" s="16" t="str">
        <f t="shared" si="65"/>
        <v/>
      </c>
      <c r="Z667" s="16" t="str">
        <f t="shared" si="66"/>
        <v/>
      </c>
    </row>
    <row r="668" spans="1:26" x14ac:dyDescent="0.4">
      <c r="A668" s="140"/>
      <c r="B668" s="158" t="str">
        <f>IFERROR(VLOOKUP(A668,'1. Applicant Roster'!A:C,2,FALSE)&amp;", "&amp;LEFT(VLOOKUP(A668,'1. Applicant Roster'!A:C,3,FALSE),1)&amp;".","Enter valid WISEid")</f>
        <v>Enter valid WISEid</v>
      </c>
      <c r="C668" s="142"/>
      <c r="D668" s="143"/>
      <c r="E668" s="138" t="str">
        <f>IF(C668="Program",IFERROR(INDEX('3. Programs'!B:B,MATCH(D668,'3. Programs'!A:A,0)),"Enter valid program ID"),"")</f>
        <v/>
      </c>
      <c r="F668" s="289" t="str">
        <f>IF(C668="Program",IFERROR(INDEX('3. Programs'!L:L,MATCH(D668,'3. Programs'!A:A,0)),""),"")</f>
        <v/>
      </c>
      <c r="G668" s="97"/>
      <c r="H668" s="82"/>
      <c r="I668" s="291" t="str">
        <f>IFERROR(IF(C668="Program",(IF(OR(F668="Days",F668="Caseload"),1,G668)*H668)/(IF(OR(F668="Days",F668="Caseload"),1,INDEX('3. Programs'!N:N,MATCH(D668,'3. Programs'!A:A,0)))*INDEX('3. Programs'!O:O,MATCH(D668,'3. Programs'!A:A,0))),""),0)</f>
        <v/>
      </c>
      <c r="J668" s="20" t="str">
        <f>IFERROR(IF($C668="Program",ROUNDDOWN(SUMIF('3. Programs'!$A:$A,$D668,'3. Programs'!Q:Q),2)*IFERROR(INDEX('3. Programs'!$O:$O,MATCH($D668,'3. Programs'!$A:$A,0)),0)*$I668,""),0)</f>
        <v/>
      </c>
      <c r="K668" s="15" t="str">
        <f>IFERROR(IF($C668="Program",ROUNDDOWN(SUMIF('3. Programs'!$A:$A,$D668,'3. Programs'!R:R),2)*IFERROR(INDEX('3. Programs'!$O:$O,MATCH($D668,'3. Programs'!$A:$A,0)),0)*$I668,""),0)</f>
        <v/>
      </c>
      <c r="L668" s="15" t="str">
        <f>IFERROR(IF($C668="Program",ROUNDDOWN(SUMIF('3. Programs'!$A:$A,$D668,'3. Programs'!S:S),2)*IFERROR(INDEX('3. Programs'!$O:$O,MATCH($D668,'3. Programs'!$A:$A,0)),0)*$I668,""),0)</f>
        <v/>
      </c>
      <c r="M668" s="17" t="str">
        <f t="shared" si="68"/>
        <v/>
      </c>
      <c r="N668" s="122"/>
      <c r="O668" s="123"/>
      <c r="P668" s="169"/>
      <c r="Q668" s="245"/>
      <c r="R668" s="124"/>
      <c r="S668" s="125"/>
      <c r="T668" s="125"/>
      <c r="U668" s="126"/>
      <c r="V668" s="19" t="str">
        <f t="shared" si="67"/>
        <v/>
      </c>
      <c r="W668" s="15" t="str">
        <f t="shared" si="63"/>
        <v/>
      </c>
      <c r="X668" s="16" t="str">
        <f t="shared" si="64"/>
        <v/>
      </c>
      <c r="Y668" s="16" t="str">
        <f t="shared" si="65"/>
        <v/>
      </c>
      <c r="Z668" s="16" t="str">
        <f t="shared" si="66"/>
        <v/>
      </c>
    </row>
    <row r="669" spans="1:26" x14ac:dyDescent="0.4">
      <c r="A669" s="140"/>
      <c r="B669" s="158" t="str">
        <f>IFERROR(VLOOKUP(A669,'1. Applicant Roster'!A:C,2,FALSE)&amp;", "&amp;LEFT(VLOOKUP(A669,'1. Applicant Roster'!A:C,3,FALSE),1)&amp;".","Enter valid WISEid")</f>
        <v>Enter valid WISEid</v>
      </c>
      <c r="C669" s="142"/>
      <c r="D669" s="143"/>
      <c r="E669" s="138" t="str">
        <f>IF(C669="Program",IFERROR(INDEX('3. Programs'!B:B,MATCH(D669,'3. Programs'!A:A,0)),"Enter valid program ID"),"")</f>
        <v/>
      </c>
      <c r="F669" s="289" t="str">
        <f>IF(C669="Program",IFERROR(INDEX('3. Programs'!L:L,MATCH(D669,'3. Programs'!A:A,0)),""),"")</f>
        <v/>
      </c>
      <c r="G669" s="97"/>
      <c r="H669" s="82"/>
      <c r="I669" s="291" t="str">
        <f>IFERROR(IF(C669="Program",(IF(OR(F669="Days",F669="Caseload"),1,G669)*H669)/(IF(OR(F669="Days",F669="Caseload"),1,INDEX('3. Programs'!N:N,MATCH(D669,'3. Programs'!A:A,0)))*INDEX('3. Programs'!O:O,MATCH(D669,'3. Programs'!A:A,0))),""),0)</f>
        <v/>
      </c>
      <c r="J669" s="20" t="str">
        <f>IFERROR(IF($C669="Program",ROUNDDOWN(SUMIF('3. Programs'!$A:$A,$D669,'3. Programs'!Q:Q),2)*IFERROR(INDEX('3. Programs'!$O:$O,MATCH($D669,'3. Programs'!$A:$A,0)),0)*$I669,""),0)</f>
        <v/>
      </c>
      <c r="K669" s="15" t="str">
        <f>IFERROR(IF($C669="Program",ROUNDDOWN(SUMIF('3. Programs'!$A:$A,$D669,'3. Programs'!R:R),2)*IFERROR(INDEX('3. Programs'!$O:$O,MATCH($D669,'3. Programs'!$A:$A,0)),0)*$I669,""),0)</f>
        <v/>
      </c>
      <c r="L669" s="15" t="str">
        <f>IFERROR(IF($C669="Program",ROUNDDOWN(SUMIF('3. Programs'!$A:$A,$D669,'3. Programs'!S:S),2)*IFERROR(INDEX('3. Programs'!$O:$O,MATCH($D669,'3. Programs'!$A:$A,0)),0)*$I669,""),0)</f>
        <v/>
      </c>
      <c r="M669" s="17" t="str">
        <f t="shared" si="68"/>
        <v/>
      </c>
      <c r="N669" s="122"/>
      <c r="O669" s="123"/>
      <c r="P669" s="169"/>
      <c r="Q669" s="245"/>
      <c r="R669" s="124"/>
      <c r="S669" s="125"/>
      <c r="T669" s="125"/>
      <c r="U669" s="126"/>
      <c r="V669" s="19" t="str">
        <f t="shared" si="67"/>
        <v/>
      </c>
      <c r="W669" s="15" t="str">
        <f t="shared" si="63"/>
        <v/>
      </c>
      <c r="X669" s="16" t="str">
        <f t="shared" si="64"/>
        <v/>
      </c>
      <c r="Y669" s="16" t="str">
        <f t="shared" si="65"/>
        <v/>
      </c>
      <c r="Z669" s="16" t="str">
        <f t="shared" si="66"/>
        <v/>
      </c>
    </row>
    <row r="670" spans="1:26" x14ac:dyDescent="0.4">
      <c r="A670" s="140"/>
      <c r="B670" s="158" t="str">
        <f>IFERROR(VLOOKUP(A670,'1. Applicant Roster'!A:C,2,FALSE)&amp;", "&amp;LEFT(VLOOKUP(A670,'1. Applicant Roster'!A:C,3,FALSE),1)&amp;".","Enter valid WISEid")</f>
        <v>Enter valid WISEid</v>
      </c>
      <c r="C670" s="142"/>
      <c r="D670" s="143"/>
      <c r="E670" s="138" t="str">
        <f>IF(C670="Program",IFERROR(INDEX('3. Programs'!B:B,MATCH(D670,'3. Programs'!A:A,0)),"Enter valid program ID"),"")</f>
        <v/>
      </c>
      <c r="F670" s="289" t="str">
        <f>IF(C670="Program",IFERROR(INDEX('3. Programs'!L:L,MATCH(D670,'3. Programs'!A:A,0)),""),"")</f>
        <v/>
      </c>
      <c r="G670" s="97"/>
      <c r="H670" s="82"/>
      <c r="I670" s="291" t="str">
        <f>IFERROR(IF(C670="Program",(IF(OR(F670="Days",F670="Caseload"),1,G670)*H670)/(IF(OR(F670="Days",F670="Caseload"),1,INDEX('3. Programs'!N:N,MATCH(D670,'3. Programs'!A:A,0)))*INDEX('3. Programs'!O:O,MATCH(D670,'3. Programs'!A:A,0))),""),0)</f>
        <v/>
      </c>
      <c r="J670" s="20" t="str">
        <f>IFERROR(IF($C670="Program",ROUNDDOWN(SUMIF('3. Programs'!$A:$A,$D670,'3. Programs'!Q:Q),2)*IFERROR(INDEX('3. Programs'!$O:$O,MATCH($D670,'3. Programs'!$A:$A,0)),0)*$I670,""),0)</f>
        <v/>
      </c>
      <c r="K670" s="15" t="str">
        <f>IFERROR(IF($C670="Program",ROUNDDOWN(SUMIF('3. Programs'!$A:$A,$D670,'3. Programs'!R:R),2)*IFERROR(INDEX('3. Programs'!$O:$O,MATCH($D670,'3. Programs'!$A:$A,0)),0)*$I670,""),0)</f>
        <v/>
      </c>
      <c r="L670" s="15" t="str">
        <f>IFERROR(IF($C670="Program",ROUNDDOWN(SUMIF('3. Programs'!$A:$A,$D670,'3. Programs'!S:S),2)*IFERROR(INDEX('3. Programs'!$O:$O,MATCH($D670,'3. Programs'!$A:$A,0)),0)*$I670,""),0)</f>
        <v/>
      </c>
      <c r="M670" s="17" t="str">
        <f t="shared" si="68"/>
        <v/>
      </c>
      <c r="N670" s="122"/>
      <c r="O670" s="123"/>
      <c r="P670" s="169"/>
      <c r="Q670" s="245"/>
      <c r="R670" s="124"/>
      <c r="S670" s="125"/>
      <c r="T670" s="125"/>
      <c r="U670" s="126"/>
      <c r="V670" s="19" t="str">
        <f t="shared" si="67"/>
        <v/>
      </c>
      <c r="W670" s="15" t="str">
        <f t="shared" si="63"/>
        <v/>
      </c>
      <c r="X670" s="16" t="str">
        <f t="shared" si="64"/>
        <v/>
      </c>
      <c r="Y670" s="16" t="str">
        <f t="shared" si="65"/>
        <v/>
      </c>
      <c r="Z670" s="16" t="str">
        <f t="shared" si="66"/>
        <v/>
      </c>
    </row>
    <row r="671" spans="1:26" x14ac:dyDescent="0.4">
      <c r="A671" s="140"/>
      <c r="B671" s="158" t="str">
        <f>IFERROR(VLOOKUP(A671,'1. Applicant Roster'!A:C,2,FALSE)&amp;", "&amp;LEFT(VLOOKUP(A671,'1. Applicant Roster'!A:C,3,FALSE),1)&amp;".","Enter valid WISEid")</f>
        <v>Enter valid WISEid</v>
      </c>
      <c r="C671" s="142"/>
      <c r="D671" s="143"/>
      <c r="E671" s="138" t="str">
        <f>IF(C671="Program",IFERROR(INDEX('3. Programs'!B:B,MATCH(D671,'3. Programs'!A:A,0)),"Enter valid program ID"),"")</f>
        <v/>
      </c>
      <c r="F671" s="289" t="str">
        <f>IF(C671="Program",IFERROR(INDEX('3. Programs'!L:L,MATCH(D671,'3. Programs'!A:A,0)),""),"")</f>
        <v/>
      </c>
      <c r="G671" s="97"/>
      <c r="H671" s="82"/>
      <c r="I671" s="291" t="str">
        <f>IFERROR(IF(C671="Program",(IF(OR(F671="Days",F671="Caseload"),1,G671)*H671)/(IF(OR(F671="Days",F671="Caseload"),1,INDEX('3. Programs'!N:N,MATCH(D671,'3. Programs'!A:A,0)))*INDEX('3. Programs'!O:O,MATCH(D671,'3. Programs'!A:A,0))),""),0)</f>
        <v/>
      </c>
      <c r="J671" s="20" t="str">
        <f>IFERROR(IF($C671="Program",ROUNDDOWN(SUMIF('3. Programs'!$A:$A,$D671,'3. Programs'!Q:Q),2)*IFERROR(INDEX('3. Programs'!$O:$O,MATCH($D671,'3. Programs'!$A:$A,0)),0)*$I671,""),0)</f>
        <v/>
      </c>
      <c r="K671" s="15" t="str">
        <f>IFERROR(IF($C671="Program",ROUNDDOWN(SUMIF('3. Programs'!$A:$A,$D671,'3. Programs'!R:R),2)*IFERROR(INDEX('3. Programs'!$O:$O,MATCH($D671,'3. Programs'!$A:$A,0)),0)*$I671,""),0)</f>
        <v/>
      </c>
      <c r="L671" s="15" t="str">
        <f>IFERROR(IF($C671="Program",ROUNDDOWN(SUMIF('3. Programs'!$A:$A,$D671,'3. Programs'!S:S),2)*IFERROR(INDEX('3. Programs'!$O:$O,MATCH($D671,'3. Programs'!$A:$A,0)),0)*$I671,""),0)</f>
        <v/>
      </c>
      <c r="M671" s="17" t="str">
        <f t="shared" si="68"/>
        <v/>
      </c>
      <c r="N671" s="122"/>
      <c r="O671" s="123"/>
      <c r="P671" s="169"/>
      <c r="Q671" s="245"/>
      <c r="R671" s="124"/>
      <c r="S671" s="125"/>
      <c r="T671" s="125"/>
      <c r="U671" s="126"/>
      <c r="V671" s="19" t="str">
        <f t="shared" si="67"/>
        <v/>
      </c>
      <c r="W671" s="15" t="str">
        <f t="shared" si="63"/>
        <v/>
      </c>
      <c r="X671" s="16" t="str">
        <f t="shared" si="64"/>
        <v/>
      </c>
      <c r="Y671" s="16" t="str">
        <f t="shared" si="65"/>
        <v/>
      </c>
      <c r="Z671" s="16" t="str">
        <f t="shared" si="66"/>
        <v/>
      </c>
    </row>
    <row r="672" spans="1:26" x14ac:dyDescent="0.4">
      <c r="A672" s="140"/>
      <c r="B672" s="158" t="str">
        <f>IFERROR(VLOOKUP(A672,'1. Applicant Roster'!A:C,2,FALSE)&amp;", "&amp;LEFT(VLOOKUP(A672,'1. Applicant Roster'!A:C,3,FALSE),1)&amp;".","Enter valid WISEid")</f>
        <v>Enter valid WISEid</v>
      </c>
      <c r="C672" s="142"/>
      <c r="D672" s="143"/>
      <c r="E672" s="138" t="str">
        <f>IF(C672="Program",IFERROR(INDEX('3. Programs'!B:B,MATCH(D672,'3. Programs'!A:A,0)),"Enter valid program ID"),"")</f>
        <v/>
      </c>
      <c r="F672" s="289" t="str">
        <f>IF(C672="Program",IFERROR(INDEX('3. Programs'!L:L,MATCH(D672,'3. Programs'!A:A,0)),""),"")</f>
        <v/>
      </c>
      <c r="G672" s="97"/>
      <c r="H672" s="82"/>
      <c r="I672" s="291" t="str">
        <f>IFERROR(IF(C672="Program",(IF(OR(F672="Days",F672="Caseload"),1,G672)*H672)/(IF(OR(F672="Days",F672="Caseload"),1,INDEX('3. Programs'!N:N,MATCH(D672,'3. Programs'!A:A,0)))*INDEX('3. Programs'!O:O,MATCH(D672,'3. Programs'!A:A,0))),""),0)</f>
        <v/>
      </c>
      <c r="J672" s="20" t="str">
        <f>IFERROR(IF($C672="Program",ROUNDDOWN(SUMIF('3. Programs'!$A:$A,$D672,'3. Programs'!Q:Q),2)*IFERROR(INDEX('3. Programs'!$O:$O,MATCH($D672,'3. Programs'!$A:$A,0)),0)*$I672,""),0)</f>
        <v/>
      </c>
      <c r="K672" s="15" t="str">
        <f>IFERROR(IF($C672="Program",ROUNDDOWN(SUMIF('3. Programs'!$A:$A,$D672,'3. Programs'!R:R),2)*IFERROR(INDEX('3. Programs'!$O:$O,MATCH($D672,'3. Programs'!$A:$A,0)),0)*$I672,""),0)</f>
        <v/>
      </c>
      <c r="L672" s="15" t="str">
        <f>IFERROR(IF($C672="Program",ROUNDDOWN(SUMIF('3. Programs'!$A:$A,$D672,'3. Programs'!S:S),2)*IFERROR(INDEX('3. Programs'!$O:$O,MATCH($D672,'3. Programs'!$A:$A,0)),0)*$I672,""),0)</f>
        <v/>
      </c>
      <c r="M672" s="17" t="str">
        <f t="shared" si="68"/>
        <v/>
      </c>
      <c r="N672" s="122"/>
      <c r="O672" s="123"/>
      <c r="P672" s="169"/>
      <c r="Q672" s="245"/>
      <c r="R672" s="124"/>
      <c r="S672" s="125"/>
      <c r="T672" s="125"/>
      <c r="U672" s="126"/>
      <c r="V672" s="19" t="str">
        <f t="shared" si="67"/>
        <v/>
      </c>
      <c r="W672" s="15" t="str">
        <f t="shared" si="63"/>
        <v/>
      </c>
      <c r="X672" s="16" t="str">
        <f t="shared" si="64"/>
        <v/>
      </c>
      <c r="Y672" s="16" t="str">
        <f t="shared" si="65"/>
        <v/>
      </c>
      <c r="Z672" s="16" t="str">
        <f t="shared" si="66"/>
        <v/>
      </c>
    </row>
    <row r="673" spans="1:26" x14ac:dyDescent="0.4">
      <c r="A673" s="140"/>
      <c r="B673" s="158" t="str">
        <f>IFERROR(VLOOKUP(A673,'1. Applicant Roster'!A:C,2,FALSE)&amp;", "&amp;LEFT(VLOOKUP(A673,'1. Applicant Roster'!A:C,3,FALSE),1)&amp;".","Enter valid WISEid")</f>
        <v>Enter valid WISEid</v>
      </c>
      <c r="C673" s="142"/>
      <c r="D673" s="143"/>
      <c r="E673" s="138" t="str">
        <f>IF(C673="Program",IFERROR(INDEX('3. Programs'!B:B,MATCH(D673,'3. Programs'!A:A,0)),"Enter valid program ID"),"")</f>
        <v/>
      </c>
      <c r="F673" s="289" t="str">
        <f>IF(C673="Program",IFERROR(INDEX('3. Programs'!L:L,MATCH(D673,'3. Programs'!A:A,0)),""),"")</f>
        <v/>
      </c>
      <c r="G673" s="97"/>
      <c r="H673" s="82"/>
      <c r="I673" s="291" t="str">
        <f>IFERROR(IF(C673="Program",(IF(OR(F673="Days",F673="Caseload"),1,G673)*H673)/(IF(OR(F673="Days",F673="Caseload"),1,INDEX('3. Programs'!N:N,MATCH(D673,'3. Programs'!A:A,0)))*INDEX('3. Programs'!O:O,MATCH(D673,'3. Programs'!A:A,0))),""),0)</f>
        <v/>
      </c>
      <c r="J673" s="20" t="str">
        <f>IFERROR(IF($C673="Program",ROUNDDOWN(SUMIF('3. Programs'!$A:$A,$D673,'3. Programs'!Q:Q),2)*IFERROR(INDEX('3. Programs'!$O:$O,MATCH($D673,'3. Programs'!$A:$A,0)),0)*$I673,""),0)</f>
        <v/>
      </c>
      <c r="K673" s="15" t="str">
        <f>IFERROR(IF($C673="Program",ROUNDDOWN(SUMIF('3. Programs'!$A:$A,$D673,'3. Programs'!R:R),2)*IFERROR(INDEX('3. Programs'!$O:$O,MATCH($D673,'3. Programs'!$A:$A,0)),0)*$I673,""),0)</f>
        <v/>
      </c>
      <c r="L673" s="15" t="str">
        <f>IFERROR(IF($C673="Program",ROUNDDOWN(SUMIF('3. Programs'!$A:$A,$D673,'3. Programs'!S:S),2)*IFERROR(INDEX('3. Programs'!$O:$O,MATCH($D673,'3. Programs'!$A:$A,0)),0)*$I673,""),0)</f>
        <v/>
      </c>
      <c r="M673" s="17" t="str">
        <f t="shared" si="68"/>
        <v/>
      </c>
      <c r="N673" s="122"/>
      <c r="O673" s="123"/>
      <c r="P673" s="169"/>
      <c r="Q673" s="245"/>
      <c r="R673" s="124"/>
      <c r="S673" s="125"/>
      <c r="T673" s="125"/>
      <c r="U673" s="126"/>
      <c r="V673" s="19" t="str">
        <f t="shared" si="67"/>
        <v/>
      </c>
      <c r="W673" s="15" t="str">
        <f t="shared" si="63"/>
        <v/>
      </c>
      <c r="X673" s="16" t="str">
        <f t="shared" si="64"/>
        <v/>
      </c>
      <c r="Y673" s="16" t="str">
        <f t="shared" si="65"/>
        <v/>
      </c>
      <c r="Z673" s="16" t="str">
        <f t="shared" si="66"/>
        <v/>
      </c>
    </row>
    <row r="674" spans="1:26" x14ac:dyDescent="0.4">
      <c r="A674" s="140"/>
      <c r="B674" s="158" t="str">
        <f>IFERROR(VLOOKUP(A674,'1. Applicant Roster'!A:C,2,FALSE)&amp;", "&amp;LEFT(VLOOKUP(A674,'1. Applicant Roster'!A:C,3,FALSE),1)&amp;".","Enter valid WISEid")</f>
        <v>Enter valid WISEid</v>
      </c>
      <c r="C674" s="142"/>
      <c r="D674" s="143"/>
      <c r="E674" s="138" t="str">
        <f>IF(C674="Program",IFERROR(INDEX('3. Programs'!B:B,MATCH(D674,'3. Programs'!A:A,0)),"Enter valid program ID"),"")</f>
        <v/>
      </c>
      <c r="F674" s="289" t="str">
        <f>IF(C674="Program",IFERROR(INDEX('3. Programs'!L:L,MATCH(D674,'3. Programs'!A:A,0)),""),"")</f>
        <v/>
      </c>
      <c r="G674" s="97"/>
      <c r="H674" s="82"/>
      <c r="I674" s="291" t="str">
        <f>IFERROR(IF(C674="Program",(IF(OR(F674="Days",F674="Caseload"),1,G674)*H674)/(IF(OR(F674="Days",F674="Caseload"),1,INDEX('3. Programs'!N:N,MATCH(D674,'3. Programs'!A:A,0)))*INDEX('3. Programs'!O:O,MATCH(D674,'3. Programs'!A:A,0))),""),0)</f>
        <v/>
      </c>
      <c r="J674" s="20" t="str">
        <f>IFERROR(IF($C674="Program",ROUNDDOWN(SUMIF('3. Programs'!$A:$A,$D674,'3. Programs'!Q:Q),2)*IFERROR(INDEX('3. Programs'!$O:$O,MATCH($D674,'3. Programs'!$A:$A,0)),0)*$I674,""),0)</f>
        <v/>
      </c>
      <c r="K674" s="15" t="str">
        <f>IFERROR(IF($C674="Program",ROUNDDOWN(SUMIF('3. Programs'!$A:$A,$D674,'3. Programs'!R:R),2)*IFERROR(INDEX('3. Programs'!$O:$O,MATCH($D674,'3. Programs'!$A:$A,0)),0)*$I674,""),0)</f>
        <v/>
      </c>
      <c r="L674" s="15" t="str">
        <f>IFERROR(IF($C674="Program",ROUNDDOWN(SUMIF('3. Programs'!$A:$A,$D674,'3. Programs'!S:S),2)*IFERROR(INDEX('3. Programs'!$O:$O,MATCH($D674,'3. Programs'!$A:$A,0)),0)*$I674,""),0)</f>
        <v/>
      </c>
      <c r="M674" s="17" t="str">
        <f t="shared" si="68"/>
        <v/>
      </c>
      <c r="N674" s="122"/>
      <c r="O674" s="123"/>
      <c r="P674" s="169"/>
      <c r="Q674" s="245"/>
      <c r="R674" s="124"/>
      <c r="S674" s="125"/>
      <c r="T674" s="125"/>
      <c r="U674" s="126"/>
      <c r="V674" s="19" t="str">
        <f t="shared" si="67"/>
        <v/>
      </c>
      <c r="W674" s="15" t="str">
        <f t="shared" si="63"/>
        <v/>
      </c>
      <c r="X674" s="16" t="str">
        <f t="shared" si="64"/>
        <v/>
      </c>
      <c r="Y674" s="16" t="str">
        <f t="shared" si="65"/>
        <v/>
      </c>
      <c r="Z674" s="16" t="str">
        <f t="shared" si="66"/>
        <v/>
      </c>
    </row>
    <row r="675" spans="1:26" x14ac:dyDescent="0.4">
      <c r="A675" s="140"/>
      <c r="B675" s="158" t="str">
        <f>IFERROR(VLOOKUP(A675,'1. Applicant Roster'!A:C,2,FALSE)&amp;", "&amp;LEFT(VLOOKUP(A675,'1. Applicant Roster'!A:C,3,FALSE),1)&amp;".","Enter valid WISEid")</f>
        <v>Enter valid WISEid</v>
      </c>
      <c r="C675" s="142"/>
      <c r="D675" s="143"/>
      <c r="E675" s="138" t="str">
        <f>IF(C675="Program",IFERROR(INDEX('3. Programs'!B:B,MATCH(D675,'3. Programs'!A:A,0)),"Enter valid program ID"),"")</f>
        <v/>
      </c>
      <c r="F675" s="289" t="str">
        <f>IF(C675="Program",IFERROR(INDEX('3. Programs'!L:L,MATCH(D675,'3. Programs'!A:A,0)),""),"")</f>
        <v/>
      </c>
      <c r="G675" s="97"/>
      <c r="H675" s="82"/>
      <c r="I675" s="291" t="str">
        <f>IFERROR(IF(C675="Program",(IF(OR(F675="Days",F675="Caseload"),1,G675)*H675)/(IF(OR(F675="Days",F675="Caseload"),1,INDEX('3. Programs'!N:N,MATCH(D675,'3. Programs'!A:A,0)))*INDEX('3. Programs'!O:O,MATCH(D675,'3. Programs'!A:A,0))),""),0)</f>
        <v/>
      </c>
      <c r="J675" s="20" t="str">
        <f>IFERROR(IF($C675="Program",ROUNDDOWN(SUMIF('3. Programs'!$A:$A,$D675,'3. Programs'!Q:Q),2)*IFERROR(INDEX('3. Programs'!$O:$O,MATCH($D675,'3. Programs'!$A:$A,0)),0)*$I675,""),0)</f>
        <v/>
      </c>
      <c r="K675" s="15" t="str">
        <f>IFERROR(IF($C675="Program",ROUNDDOWN(SUMIF('3. Programs'!$A:$A,$D675,'3. Programs'!R:R),2)*IFERROR(INDEX('3. Programs'!$O:$O,MATCH($D675,'3. Programs'!$A:$A,0)),0)*$I675,""),0)</f>
        <v/>
      </c>
      <c r="L675" s="15" t="str">
        <f>IFERROR(IF($C675="Program",ROUNDDOWN(SUMIF('3. Programs'!$A:$A,$D675,'3. Programs'!S:S),2)*IFERROR(INDEX('3. Programs'!$O:$O,MATCH($D675,'3. Programs'!$A:$A,0)),0)*$I675,""),0)</f>
        <v/>
      </c>
      <c r="M675" s="17" t="str">
        <f t="shared" si="68"/>
        <v/>
      </c>
      <c r="N675" s="122"/>
      <c r="O675" s="123"/>
      <c r="P675" s="169"/>
      <c r="Q675" s="245"/>
      <c r="R675" s="124"/>
      <c r="S675" s="125"/>
      <c r="T675" s="125"/>
      <c r="U675" s="126"/>
      <c r="V675" s="19" t="str">
        <f t="shared" si="67"/>
        <v/>
      </c>
      <c r="W675" s="15" t="str">
        <f t="shared" si="63"/>
        <v/>
      </c>
      <c r="X675" s="16" t="str">
        <f t="shared" si="64"/>
        <v/>
      </c>
      <c r="Y675" s="16" t="str">
        <f t="shared" si="65"/>
        <v/>
      </c>
      <c r="Z675" s="16" t="str">
        <f t="shared" si="66"/>
        <v/>
      </c>
    </row>
    <row r="676" spans="1:26" x14ac:dyDescent="0.4">
      <c r="A676" s="140"/>
      <c r="B676" s="158" t="str">
        <f>IFERROR(VLOOKUP(A676,'1. Applicant Roster'!A:C,2,FALSE)&amp;", "&amp;LEFT(VLOOKUP(A676,'1. Applicant Roster'!A:C,3,FALSE),1)&amp;".","Enter valid WISEid")</f>
        <v>Enter valid WISEid</v>
      </c>
      <c r="C676" s="142"/>
      <c r="D676" s="143"/>
      <c r="E676" s="138" t="str">
        <f>IF(C676="Program",IFERROR(INDEX('3. Programs'!B:B,MATCH(D676,'3. Programs'!A:A,0)),"Enter valid program ID"),"")</f>
        <v/>
      </c>
      <c r="F676" s="289" t="str">
        <f>IF(C676="Program",IFERROR(INDEX('3. Programs'!L:L,MATCH(D676,'3. Programs'!A:A,0)),""),"")</f>
        <v/>
      </c>
      <c r="G676" s="97"/>
      <c r="H676" s="82"/>
      <c r="I676" s="291" t="str">
        <f>IFERROR(IF(C676="Program",(IF(OR(F676="Days",F676="Caseload"),1,G676)*H676)/(IF(OR(F676="Days",F676="Caseload"),1,INDEX('3. Programs'!N:N,MATCH(D676,'3. Programs'!A:A,0)))*INDEX('3. Programs'!O:O,MATCH(D676,'3. Programs'!A:A,0))),""),0)</f>
        <v/>
      </c>
      <c r="J676" s="20" t="str">
        <f>IFERROR(IF($C676="Program",ROUNDDOWN(SUMIF('3. Programs'!$A:$A,$D676,'3. Programs'!Q:Q),2)*IFERROR(INDEX('3. Programs'!$O:$O,MATCH($D676,'3. Programs'!$A:$A,0)),0)*$I676,""),0)</f>
        <v/>
      </c>
      <c r="K676" s="15" t="str">
        <f>IFERROR(IF($C676="Program",ROUNDDOWN(SUMIF('3. Programs'!$A:$A,$D676,'3. Programs'!R:R),2)*IFERROR(INDEX('3. Programs'!$O:$O,MATCH($D676,'3. Programs'!$A:$A,0)),0)*$I676,""),0)</f>
        <v/>
      </c>
      <c r="L676" s="15" t="str">
        <f>IFERROR(IF($C676="Program",ROUNDDOWN(SUMIF('3. Programs'!$A:$A,$D676,'3. Programs'!S:S),2)*IFERROR(INDEX('3. Programs'!$O:$O,MATCH($D676,'3. Programs'!$A:$A,0)),0)*$I676,""),0)</f>
        <v/>
      </c>
      <c r="M676" s="17" t="str">
        <f t="shared" si="68"/>
        <v/>
      </c>
      <c r="N676" s="122"/>
      <c r="O676" s="123"/>
      <c r="P676" s="169"/>
      <c r="Q676" s="245"/>
      <c r="R676" s="124"/>
      <c r="S676" s="125"/>
      <c r="T676" s="125"/>
      <c r="U676" s="126"/>
      <c r="V676" s="19" t="str">
        <f t="shared" si="67"/>
        <v/>
      </c>
      <c r="W676" s="15" t="str">
        <f t="shared" si="63"/>
        <v/>
      </c>
      <c r="X676" s="16" t="str">
        <f t="shared" si="64"/>
        <v/>
      </c>
      <c r="Y676" s="16" t="str">
        <f t="shared" si="65"/>
        <v/>
      </c>
      <c r="Z676" s="16" t="str">
        <f t="shared" si="66"/>
        <v/>
      </c>
    </row>
    <row r="677" spans="1:26" x14ac:dyDescent="0.4">
      <c r="A677" s="140"/>
      <c r="B677" s="158" t="str">
        <f>IFERROR(VLOOKUP(A677,'1. Applicant Roster'!A:C,2,FALSE)&amp;", "&amp;LEFT(VLOOKUP(A677,'1. Applicant Roster'!A:C,3,FALSE),1)&amp;".","Enter valid WISEid")</f>
        <v>Enter valid WISEid</v>
      </c>
      <c r="C677" s="142"/>
      <c r="D677" s="143"/>
      <c r="E677" s="138" t="str">
        <f>IF(C677="Program",IFERROR(INDEX('3. Programs'!B:B,MATCH(D677,'3. Programs'!A:A,0)),"Enter valid program ID"),"")</f>
        <v/>
      </c>
      <c r="F677" s="289" t="str">
        <f>IF(C677="Program",IFERROR(INDEX('3. Programs'!L:L,MATCH(D677,'3. Programs'!A:A,0)),""),"")</f>
        <v/>
      </c>
      <c r="G677" s="97"/>
      <c r="H677" s="82"/>
      <c r="I677" s="291" t="str">
        <f>IFERROR(IF(C677="Program",(IF(OR(F677="Days",F677="Caseload"),1,G677)*H677)/(IF(OR(F677="Days",F677="Caseload"),1,INDEX('3. Programs'!N:N,MATCH(D677,'3. Programs'!A:A,0)))*INDEX('3. Programs'!O:O,MATCH(D677,'3. Programs'!A:A,0))),""),0)</f>
        <v/>
      </c>
      <c r="J677" s="20" t="str">
        <f>IFERROR(IF($C677="Program",ROUNDDOWN(SUMIF('3. Programs'!$A:$A,$D677,'3. Programs'!Q:Q),2)*IFERROR(INDEX('3. Programs'!$O:$O,MATCH($D677,'3. Programs'!$A:$A,0)),0)*$I677,""),0)</f>
        <v/>
      </c>
      <c r="K677" s="15" t="str">
        <f>IFERROR(IF($C677="Program",ROUNDDOWN(SUMIF('3. Programs'!$A:$A,$D677,'3. Programs'!R:R),2)*IFERROR(INDEX('3. Programs'!$O:$O,MATCH($D677,'3. Programs'!$A:$A,0)),0)*$I677,""),0)</f>
        <v/>
      </c>
      <c r="L677" s="15" t="str">
        <f>IFERROR(IF($C677="Program",ROUNDDOWN(SUMIF('3. Programs'!$A:$A,$D677,'3. Programs'!S:S),2)*IFERROR(INDEX('3. Programs'!$O:$O,MATCH($D677,'3. Programs'!$A:$A,0)),0)*$I677,""),0)</f>
        <v/>
      </c>
      <c r="M677" s="17" t="str">
        <f t="shared" si="68"/>
        <v/>
      </c>
      <c r="N677" s="122"/>
      <c r="O677" s="123"/>
      <c r="P677" s="169"/>
      <c r="Q677" s="245"/>
      <c r="R677" s="124"/>
      <c r="S677" s="125"/>
      <c r="T677" s="125"/>
      <c r="U677" s="126"/>
      <c r="V677" s="19" t="str">
        <f t="shared" si="67"/>
        <v/>
      </c>
      <c r="W677" s="15" t="str">
        <f t="shared" si="63"/>
        <v/>
      </c>
      <c r="X677" s="16" t="str">
        <f t="shared" si="64"/>
        <v/>
      </c>
      <c r="Y677" s="16" t="str">
        <f t="shared" si="65"/>
        <v/>
      </c>
      <c r="Z677" s="16" t="str">
        <f t="shared" si="66"/>
        <v/>
      </c>
    </row>
    <row r="678" spans="1:26" x14ac:dyDescent="0.4">
      <c r="A678" s="140"/>
      <c r="B678" s="158" t="str">
        <f>IFERROR(VLOOKUP(A678,'1. Applicant Roster'!A:C,2,FALSE)&amp;", "&amp;LEFT(VLOOKUP(A678,'1. Applicant Roster'!A:C,3,FALSE),1)&amp;".","Enter valid WISEid")</f>
        <v>Enter valid WISEid</v>
      </c>
      <c r="C678" s="142"/>
      <c r="D678" s="143"/>
      <c r="E678" s="138" t="str">
        <f>IF(C678="Program",IFERROR(INDEX('3. Programs'!B:B,MATCH(D678,'3. Programs'!A:A,0)),"Enter valid program ID"),"")</f>
        <v/>
      </c>
      <c r="F678" s="289" t="str">
        <f>IF(C678="Program",IFERROR(INDEX('3. Programs'!L:L,MATCH(D678,'3. Programs'!A:A,0)),""),"")</f>
        <v/>
      </c>
      <c r="G678" s="97"/>
      <c r="H678" s="82"/>
      <c r="I678" s="291" t="str">
        <f>IFERROR(IF(C678="Program",(IF(OR(F678="Days",F678="Caseload"),1,G678)*H678)/(IF(OR(F678="Days",F678="Caseload"),1,INDEX('3. Programs'!N:N,MATCH(D678,'3. Programs'!A:A,0)))*INDEX('3. Programs'!O:O,MATCH(D678,'3. Programs'!A:A,0))),""),0)</f>
        <v/>
      </c>
      <c r="J678" s="20" t="str">
        <f>IFERROR(IF($C678="Program",ROUNDDOWN(SUMIF('3. Programs'!$A:$A,$D678,'3. Programs'!Q:Q),2)*IFERROR(INDEX('3. Programs'!$O:$O,MATCH($D678,'3. Programs'!$A:$A,0)),0)*$I678,""),0)</f>
        <v/>
      </c>
      <c r="K678" s="15" t="str">
        <f>IFERROR(IF($C678="Program",ROUNDDOWN(SUMIF('3. Programs'!$A:$A,$D678,'3. Programs'!R:R),2)*IFERROR(INDEX('3. Programs'!$O:$O,MATCH($D678,'3. Programs'!$A:$A,0)),0)*$I678,""),0)</f>
        <v/>
      </c>
      <c r="L678" s="15" t="str">
        <f>IFERROR(IF($C678="Program",ROUNDDOWN(SUMIF('3. Programs'!$A:$A,$D678,'3. Programs'!S:S),2)*IFERROR(INDEX('3. Programs'!$O:$O,MATCH($D678,'3. Programs'!$A:$A,0)),0)*$I678,""),0)</f>
        <v/>
      </c>
      <c r="M678" s="17" t="str">
        <f t="shared" si="68"/>
        <v/>
      </c>
      <c r="N678" s="122"/>
      <c r="O678" s="123"/>
      <c r="P678" s="169"/>
      <c r="Q678" s="245"/>
      <c r="R678" s="124"/>
      <c r="S678" s="125"/>
      <c r="T678" s="125"/>
      <c r="U678" s="126"/>
      <c r="V678" s="19" t="str">
        <f t="shared" si="67"/>
        <v/>
      </c>
      <c r="W678" s="15" t="str">
        <f t="shared" si="63"/>
        <v/>
      </c>
      <c r="X678" s="16" t="str">
        <f t="shared" si="64"/>
        <v/>
      </c>
      <c r="Y678" s="16" t="str">
        <f t="shared" si="65"/>
        <v/>
      </c>
      <c r="Z678" s="16" t="str">
        <f t="shared" si="66"/>
        <v/>
      </c>
    </row>
    <row r="679" spans="1:26" x14ac:dyDescent="0.4">
      <c r="A679" s="140"/>
      <c r="B679" s="158" t="str">
        <f>IFERROR(VLOOKUP(A679,'1. Applicant Roster'!A:C,2,FALSE)&amp;", "&amp;LEFT(VLOOKUP(A679,'1. Applicant Roster'!A:C,3,FALSE),1)&amp;".","Enter valid WISEid")</f>
        <v>Enter valid WISEid</v>
      </c>
      <c r="C679" s="142"/>
      <c r="D679" s="143"/>
      <c r="E679" s="138" t="str">
        <f>IF(C679="Program",IFERROR(INDEX('3. Programs'!B:B,MATCH(D679,'3. Programs'!A:A,0)),"Enter valid program ID"),"")</f>
        <v/>
      </c>
      <c r="F679" s="289" t="str">
        <f>IF(C679="Program",IFERROR(INDEX('3. Programs'!L:L,MATCH(D679,'3. Programs'!A:A,0)),""),"")</f>
        <v/>
      </c>
      <c r="G679" s="97"/>
      <c r="H679" s="82"/>
      <c r="I679" s="291" t="str">
        <f>IFERROR(IF(C679="Program",(IF(OR(F679="Days",F679="Caseload"),1,G679)*H679)/(IF(OR(F679="Days",F679="Caseload"),1,INDEX('3. Programs'!N:N,MATCH(D679,'3. Programs'!A:A,0)))*INDEX('3. Programs'!O:O,MATCH(D679,'3. Programs'!A:A,0))),""),0)</f>
        <v/>
      </c>
      <c r="J679" s="20" t="str">
        <f>IFERROR(IF($C679="Program",ROUNDDOWN(SUMIF('3. Programs'!$A:$A,$D679,'3. Programs'!Q:Q),2)*IFERROR(INDEX('3. Programs'!$O:$O,MATCH($D679,'3. Programs'!$A:$A,0)),0)*$I679,""),0)</f>
        <v/>
      </c>
      <c r="K679" s="15" t="str">
        <f>IFERROR(IF($C679="Program",ROUNDDOWN(SUMIF('3. Programs'!$A:$A,$D679,'3. Programs'!R:R),2)*IFERROR(INDEX('3. Programs'!$O:$O,MATCH($D679,'3. Programs'!$A:$A,0)),0)*$I679,""),0)</f>
        <v/>
      </c>
      <c r="L679" s="15" t="str">
        <f>IFERROR(IF($C679="Program",ROUNDDOWN(SUMIF('3. Programs'!$A:$A,$D679,'3. Programs'!S:S),2)*IFERROR(INDEX('3. Programs'!$O:$O,MATCH($D679,'3. Programs'!$A:$A,0)),0)*$I679,""),0)</f>
        <v/>
      </c>
      <c r="M679" s="17" t="str">
        <f t="shared" si="68"/>
        <v/>
      </c>
      <c r="N679" s="122"/>
      <c r="O679" s="123"/>
      <c r="P679" s="169"/>
      <c r="Q679" s="245"/>
      <c r="R679" s="124"/>
      <c r="S679" s="125"/>
      <c r="T679" s="125"/>
      <c r="U679" s="126"/>
      <c r="V679" s="19" t="str">
        <f t="shared" si="67"/>
        <v/>
      </c>
      <c r="W679" s="15" t="str">
        <f t="shared" si="63"/>
        <v/>
      </c>
      <c r="X679" s="16" t="str">
        <f t="shared" si="64"/>
        <v/>
      </c>
      <c r="Y679" s="16" t="str">
        <f t="shared" si="65"/>
        <v/>
      </c>
      <c r="Z679" s="16" t="str">
        <f t="shared" si="66"/>
        <v/>
      </c>
    </row>
    <row r="680" spans="1:26" x14ac:dyDescent="0.4">
      <c r="A680" s="140"/>
      <c r="B680" s="158" t="str">
        <f>IFERROR(VLOOKUP(A680,'1. Applicant Roster'!A:C,2,FALSE)&amp;", "&amp;LEFT(VLOOKUP(A680,'1. Applicant Roster'!A:C,3,FALSE),1)&amp;".","Enter valid WISEid")</f>
        <v>Enter valid WISEid</v>
      </c>
      <c r="C680" s="142"/>
      <c r="D680" s="143"/>
      <c r="E680" s="138" t="str">
        <f>IF(C680="Program",IFERROR(INDEX('3. Programs'!B:B,MATCH(D680,'3. Programs'!A:A,0)),"Enter valid program ID"),"")</f>
        <v/>
      </c>
      <c r="F680" s="289" t="str">
        <f>IF(C680="Program",IFERROR(INDEX('3. Programs'!L:L,MATCH(D680,'3. Programs'!A:A,0)),""),"")</f>
        <v/>
      </c>
      <c r="G680" s="97"/>
      <c r="H680" s="82"/>
      <c r="I680" s="291" t="str">
        <f>IFERROR(IF(C680="Program",(IF(OR(F680="Days",F680="Caseload"),1,G680)*H680)/(IF(OR(F680="Days",F680="Caseload"),1,INDEX('3. Programs'!N:N,MATCH(D680,'3. Programs'!A:A,0)))*INDEX('3. Programs'!O:O,MATCH(D680,'3. Programs'!A:A,0))),""),0)</f>
        <v/>
      </c>
      <c r="J680" s="20" t="str">
        <f>IFERROR(IF($C680="Program",ROUNDDOWN(SUMIF('3. Programs'!$A:$A,$D680,'3. Programs'!Q:Q),2)*IFERROR(INDEX('3. Programs'!$O:$O,MATCH($D680,'3. Programs'!$A:$A,0)),0)*$I680,""),0)</f>
        <v/>
      </c>
      <c r="K680" s="15" t="str">
        <f>IFERROR(IF($C680="Program",ROUNDDOWN(SUMIF('3. Programs'!$A:$A,$D680,'3. Programs'!R:R),2)*IFERROR(INDEX('3. Programs'!$O:$O,MATCH($D680,'3. Programs'!$A:$A,0)),0)*$I680,""),0)</f>
        <v/>
      </c>
      <c r="L680" s="15" t="str">
        <f>IFERROR(IF($C680="Program",ROUNDDOWN(SUMIF('3. Programs'!$A:$A,$D680,'3. Programs'!S:S),2)*IFERROR(INDEX('3. Programs'!$O:$O,MATCH($D680,'3. Programs'!$A:$A,0)),0)*$I680,""),0)</f>
        <v/>
      </c>
      <c r="M680" s="17" t="str">
        <f t="shared" si="68"/>
        <v/>
      </c>
      <c r="N680" s="122"/>
      <c r="O680" s="123"/>
      <c r="P680" s="169"/>
      <c r="Q680" s="245"/>
      <c r="R680" s="124"/>
      <c r="S680" s="125"/>
      <c r="T680" s="125"/>
      <c r="U680" s="126"/>
      <c r="V680" s="19" t="str">
        <f t="shared" si="67"/>
        <v/>
      </c>
      <c r="W680" s="15" t="str">
        <f t="shared" si="63"/>
        <v/>
      </c>
      <c r="X680" s="16" t="str">
        <f t="shared" si="64"/>
        <v/>
      </c>
      <c r="Y680" s="16" t="str">
        <f t="shared" si="65"/>
        <v/>
      </c>
      <c r="Z680" s="16" t="str">
        <f t="shared" si="66"/>
        <v/>
      </c>
    </row>
    <row r="681" spans="1:26" x14ac:dyDescent="0.4">
      <c r="A681" s="140"/>
      <c r="B681" s="158" t="str">
        <f>IFERROR(VLOOKUP(A681,'1. Applicant Roster'!A:C,2,FALSE)&amp;", "&amp;LEFT(VLOOKUP(A681,'1. Applicant Roster'!A:C,3,FALSE),1)&amp;".","Enter valid WISEid")</f>
        <v>Enter valid WISEid</v>
      </c>
      <c r="C681" s="142"/>
      <c r="D681" s="143"/>
      <c r="E681" s="138" t="str">
        <f>IF(C681="Program",IFERROR(INDEX('3. Programs'!B:B,MATCH(D681,'3. Programs'!A:A,0)),"Enter valid program ID"),"")</f>
        <v/>
      </c>
      <c r="F681" s="289" t="str">
        <f>IF(C681="Program",IFERROR(INDEX('3. Programs'!L:L,MATCH(D681,'3. Programs'!A:A,0)),""),"")</f>
        <v/>
      </c>
      <c r="G681" s="97"/>
      <c r="H681" s="82"/>
      <c r="I681" s="291" t="str">
        <f>IFERROR(IF(C681="Program",(IF(OR(F681="Days",F681="Caseload"),1,G681)*H681)/(IF(OR(F681="Days",F681="Caseload"),1,INDEX('3. Programs'!N:N,MATCH(D681,'3. Programs'!A:A,0)))*INDEX('3. Programs'!O:O,MATCH(D681,'3. Programs'!A:A,0))),""),0)</f>
        <v/>
      </c>
      <c r="J681" s="20" t="str">
        <f>IFERROR(IF($C681="Program",ROUNDDOWN(SUMIF('3. Programs'!$A:$A,$D681,'3. Programs'!Q:Q),2)*IFERROR(INDEX('3. Programs'!$O:$O,MATCH($D681,'3. Programs'!$A:$A,0)),0)*$I681,""),0)</f>
        <v/>
      </c>
      <c r="K681" s="15" t="str">
        <f>IFERROR(IF($C681="Program",ROUNDDOWN(SUMIF('3. Programs'!$A:$A,$D681,'3. Programs'!R:R),2)*IFERROR(INDEX('3. Programs'!$O:$O,MATCH($D681,'3. Programs'!$A:$A,0)),0)*$I681,""),0)</f>
        <v/>
      </c>
      <c r="L681" s="15" t="str">
        <f>IFERROR(IF($C681="Program",ROUNDDOWN(SUMIF('3. Programs'!$A:$A,$D681,'3. Programs'!S:S),2)*IFERROR(INDEX('3. Programs'!$O:$O,MATCH($D681,'3. Programs'!$A:$A,0)),0)*$I681,""),0)</f>
        <v/>
      </c>
      <c r="M681" s="17" t="str">
        <f t="shared" si="68"/>
        <v/>
      </c>
      <c r="N681" s="122"/>
      <c r="O681" s="123"/>
      <c r="P681" s="169"/>
      <c r="Q681" s="245"/>
      <c r="R681" s="124"/>
      <c r="S681" s="125"/>
      <c r="T681" s="125"/>
      <c r="U681" s="126"/>
      <c r="V681" s="19" t="str">
        <f t="shared" si="67"/>
        <v/>
      </c>
      <c r="W681" s="15" t="str">
        <f t="shared" si="63"/>
        <v/>
      </c>
      <c r="X681" s="16" t="str">
        <f t="shared" si="64"/>
        <v/>
      </c>
      <c r="Y681" s="16" t="str">
        <f t="shared" si="65"/>
        <v/>
      </c>
      <c r="Z681" s="16" t="str">
        <f t="shared" si="66"/>
        <v/>
      </c>
    </row>
    <row r="682" spans="1:26" x14ac:dyDescent="0.4">
      <c r="A682" s="140"/>
      <c r="B682" s="158" t="str">
        <f>IFERROR(VLOOKUP(A682,'1. Applicant Roster'!A:C,2,FALSE)&amp;", "&amp;LEFT(VLOOKUP(A682,'1. Applicant Roster'!A:C,3,FALSE),1)&amp;".","Enter valid WISEid")</f>
        <v>Enter valid WISEid</v>
      </c>
      <c r="C682" s="142"/>
      <c r="D682" s="143"/>
      <c r="E682" s="138" t="str">
        <f>IF(C682="Program",IFERROR(INDEX('3. Programs'!B:B,MATCH(D682,'3. Programs'!A:A,0)),"Enter valid program ID"),"")</f>
        <v/>
      </c>
      <c r="F682" s="289" t="str">
        <f>IF(C682="Program",IFERROR(INDEX('3. Programs'!L:L,MATCH(D682,'3. Programs'!A:A,0)),""),"")</f>
        <v/>
      </c>
      <c r="G682" s="97"/>
      <c r="H682" s="82"/>
      <c r="I682" s="291" t="str">
        <f>IFERROR(IF(C682="Program",(IF(OR(F682="Days",F682="Caseload"),1,G682)*H682)/(IF(OR(F682="Days",F682="Caseload"),1,INDEX('3. Programs'!N:N,MATCH(D682,'3. Programs'!A:A,0)))*INDEX('3. Programs'!O:O,MATCH(D682,'3. Programs'!A:A,0))),""),0)</f>
        <v/>
      </c>
      <c r="J682" s="20" t="str">
        <f>IFERROR(IF($C682="Program",ROUNDDOWN(SUMIF('3. Programs'!$A:$A,$D682,'3. Programs'!Q:Q),2)*IFERROR(INDEX('3. Programs'!$O:$O,MATCH($D682,'3. Programs'!$A:$A,0)),0)*$I682,""),0)</f>
        <v/>
      </c>
      <c r="K682" s="15" t="str">
        <f>IFERROR(IF($C682="Program",ROUNDDOWN(SUMIF('3. Programs'!$A:$A,$D682,'3. Programs'!R:R),2)*IFERROR(INDEX('3. Programs'!$O:$O,MATCH($D682,'3. Programs'!$A:$A,0)),0)*$I682,""),0)</f>
        <v/>
      </c>
      <c r="L682" s="15" t="str">
        <f>IFERROR(IF($C682="Program",ROUNDDOWN(SUMIF('3. Programs'!$A:$A,$D682,'3. Programs'!S:S),2)*IFERROR(INDEX('3. Programs'!$O:$O,MATCH($D682,'3. Programs'!$A:$A,0)),0)*$I682,""),0)</f>
        <v/>
      </c>
      <c r="M682" s="17" t="str">
        <f t="shared" si="68"/>
        <v/>
      </c>
      <c r="N682" s="122"/>
      <c r="O682" s="123"/>
      <c r="P682" s="169"/>
      <c r="Q682" s="245"/>
      <c r="R682" s="124"/>
      <c r="S682" s="125"/>
      <c r="T682" s="125"/>
      <c r="U682" s="126"/>
      <c r="V682" s="19" t="str">
        <f t="shared" si="67"/>
        <v/>
      </c>
      <c r="W682" s="15" t="str">
        <f t="shared" si="63"/>
        <v/>
      </c>
      <c r="X682" s="16" t="str">
        <f t="shared" si="64"/>
        <v/>
      </c>
      <c r="Y682" s="16" t="str">
        <f t="shared" si="65"/>
        <v/>
      </c>
      <c r="Z682" s="16" t="str">
        <f t="shared" si="66"/>
        <v/>
      </c>
    </row>
    <row r="683" spans="1:26" x14ac:dyDescent="0.4">
      <c r="A683" s="140"/>
      <c r="B683" s="158" t="str">
        <f>IFERROR(VLOOKUP(A683,'1. Applicant Roster'!A:C,2,FALSE)&amp;", "&amp;LEFT(VLOOKUP(A683,'1. Applicant Roster'!A:C,3,FALSE),1)&amp;".","Enter valid WISEid")</f>
        <v>Enter valid WISEid</v>
      </c>
      <c r="C683" s="142"/>
      <c r="D683" s="143"/>
      <c r="E683" s="138" t="str">
        <f>IF(C683="Program",IFERROR(INDEX('3. Programs'!B:B,MATCH(D683,'3. Programs'!A:A,0)),"Enter valid program ID"),"")</f>
        <v/>
      </c>
      <c r="F683" s="289" t="str">
        <f>IF(C683="Program",IFERROR(INDEX('3. Programs'!L:L,MATCH(D683,'3. Programs'!A:A,0)),""),"")</f>
        <v/>
      </c>
      <c r="G683" s="97"/>
      <c r="H683" s="82"/>
      <c r="I683" s="291" t="str">
        <f>IFERROR(IF(C683="Program",(IF(OR(F683="Days",F683="Caseload"),1,G683)*H683)/(IF(OR(F683="Days",F683="Caseload"),1,INDEX('3. Programs'!N:N,MATCH(D683,'3. Programs'!A:A,0)))*INDEX('3. Programs'!O:O,MATCH(D683,'3. Programs'!A:A,0))),""),0)</f>
        <v/>
      </c>
      <c r="J683" s="20" t="str">
        <f>IFERROR(IF($C683="Program",ROUNDDOWN(SUMIF('3. Programs'!$A:$A,$D683,'3. Programs'!Q:Q),2)*IFERROR(INDEX('3. Programs'!$O:$O,MATCH($D683,'3. Programs'!$A:$A,0)),0)*$I683,""),0)</f>
        <v/>
      </c>
      <c r="K683" s="15" t="str">
        <f>IFERROR(IF($C683="Program",ROUNDDOWN(SUMIF('3. Programs'!$A:$A,$D683,'3. Programs'!R:R),2)*IFERROR(INDEX('3. Programs'!$O:$O,MATCH($D683,'3. Programs'!$A:$A,0)),0)*$I683,""),0)</f>
        <v/>
      </c>
      <c r="L683" s="15" t="str">
        <f>IFERROR(IF($C683="Program",ROUNDDOWN(SUMIF('3. Programs'!$A:$A,$D683,'3. Programs'!S:S),2)*IFERROR(INDEX('3. Programs'!$O:$O,MATCH($D683,'3. Programs'!$A:$A,0)),0)*$I683,""),0)</f>
        <v/>
      </c>
      <c r="M683" s="17" t="str">
        <f t="shared" si="68"/>
        <v/>
      </c>
      <c r="N683" s="122"/>
      <c r="O683" s="123"/>
      <c r="P683" s="169"/>
      <c r="Q683" s="245"/>
      <c r="R683" s="124"/>
      <c r="S683" s="125"/>
      <c r="T683" s="125"/>
      <c r="U683" s="126"/>
      <c r="V683" s="19" t="str">
        <f t="shared" si="67"/>
        <v/>
      </c>
      <c r="W683" s="15" t="str">
        <f t="shared" si="63"/>
        <v/>
      </c>
      <c r="X683" s="16" t="str">
        <f t="shared" si="64"/>
        <v/>
      </c>
      <c r="Y683" s="16" t="str">
        <f t="shared" si="65"/>
        <v/>
      </c>
      <c r="Z683" s="16" t="str">
        <f t="shared" si="66"/>
        <v/>
      </c>
    </row>
    <row r="684" spans="1:26" x14ac:dyDescent="0.4">
      <c r="A684" s="140"/>
      <c r="B684" s="158" t="str">
        <f>IFERROR(VLOOKUP(A684,'1. Applicant Roster'!A:C,2,FALSE)&amp;", "&amp;LEFT(VLOOKUP(A684,'1. Applicant Roster'!A:C,3,FALSE),1)&amp;".","Enter valid WISEid")</f>
        <v>Enter valid WISEid</v>
      </c>
      <c r="C684" s="142"/>
      <c r="D684" s="143"/>
      <c r="E684" s="138" t="str">
        <f>IF(C684="Program",IFERROR(INDEX('3. Programs'!B:B,MATCH(D684,'3. Programs'!A:A,0)),"Enter valid program ID"),"")</f>
        <v/>
      </c>
      <c r="F684" s="289" t="str">
        <f>IF(C684="Program",IFERROR(INDEX('3. Programs'!L:L,MATCH(D684,'3. Programs'!A:A,0)),""),"")</f>
        <v/>
      </c>
      <c r="G684" s="97"/>
      <c r="H684" s="82"/>
      <c r="I684" s="291" t="str">
        <f>IFERROR(IF(C684="Program",(IF(OR(F684="Days",F684="Caseload"),1,G684)*H684)/(IF(OR(F684="Days",F684="Caseload"),1,INDEX('3. Programs'!N:N,MATCH(D684,'3. Programs'!A:A,0)))*INDEX('3. Programs'!O:O,MATCH(D684,'3. Programs'!A:A,0))),""),0)</f>
        <v/>
      </c>
      <c r="J684" s="20" t="str">
        <f>IFERROR(IF($C684="Program",ROUNDDOWN(SUMIF('3. Programs'!$A:$A,$D684,'3. Programs'!Q:Q),2)*IFERROR(INDEX('3. Programs'!$O:$O,MATCH($D684,'3. Programs'!$A:$A,0)),0)*$I684,""),0)</f>
        <v/>
      </c>
      <c r="K684" s="15" t="str">
        <f>IFERROR(IF($C684="Program",ROUNDDOWN(SUMIF('3. Programs'!$A:$A,$D684,'3. Programs'!R:R),2)*IFERROR(INDEX('3. Programs'!$O:$O,MATCH($D684,'3. Programs'!$A:$A,0)),0)*$I684,""),0)</f>
        <v/>
      </c>
      <c r="L684" s="15" t="str">
        <f>IFERROR(IF($C684="Program",ROUNDDOWN(SUMIF('3. Programs'!$A:$A,$D684,'3. Programs'!S:S),2)*IFERROR(INDEX('3. Programs'!$O:$O,MATCH($D684,'3. Programs'!$A:$A,0)),0)*$I684,""),0)</f>
        <v/>
      </c>
      <c r="M684" s="17" t="str">
        <f t="shared" si="68"/>
        <v/>
      </c>
      <c r="N684" s="122"/>
      <c r="O684" s="123"/>
      <c r="P684" s="169"/>
      <c r="Q684" s="245"/>
      <c r="R684" s="124"/>
      <c r="S684" s="125"/>
      <c r="T684" s="125"/>
      <c r="U684" s="126"/>
      <c r="V684" s="19" t="str">
        <f t="shared" si="67"/>
        <v/>
      </c>
      <c r="W684" s="15" t="str">
        <f t="shared" si="63"/>
        <v/>
      </c>
      <c r="X684" s="16" t="str">
        <f t="shared" si="64"/>
        <v/>
      </c>
      <c r="Y684" s="16" t="str">
        <f t="shared" si="65"/>
        <v/>
      </c>
      <c r="Z684" s="16" t="str">
        <f t="shared" si="66"/>
        <v/>
      </c>
    </row>
    <row r="685" spans="1:26" x14ac:dyDescent="0.4">
      <c r="A685" s="140"/>
      <c r="B685" s="158" t="str">
        <f>IFERROR(VLOOKUP(A685,'1. Applicant Roster'!A:C,2,FALSE)&amp;", "&amp;LEFT(VLOOKUP(A685,'1. Applicant Roster'!A:C,3,FALSE),1)&amp;".","Enter valid WISEid")</f>
        <v>Enter valid WISEid</v>
      </c>
      <c r="C685" s="142"/>
      <c r="D685" s="143"/>
      <c r="E685" s="138" t="str">
        <f>IF(C685="Program",IFERROR(INDEX('3. Programs'!B:B,MATCH(D685,'3. Programs'!A:A,0)),"Enter valid program ID"),"")</f>
        <v/>
      </c>
      <c r="F685" s="289" t="str">
        <f>IF(C685="Program",IFERROR(INDEX('3. Programs'!L:L,MATCH(D685,'3. Programs'!A:A,0)),""),"")</f>
        <v/>
      </c>
      <c r="G685" s="97"/>
      <c r="H685" s="82"/>
      <c r="I685" s="291" t="str">
        <f>IFERROR(IF(C685="Program",(IF(OR(F685="Days",F685="Caseload"),1,G685)*H685)/(IF(OR(F685="Days",F685="Caseload"),1,INDEX('3. Programs'!N:N,MATCH(D685,'3. Programs'!A:A,0)))*INDEX('3. Programs'!O:O,MATCH(D685,'3. Programs'!A:A,0))),""),0)</f>
        <v/>
      </c>
      <c r="J685" s="20" t="str">
        <f>IFERROR(IF($C685="Program",ROUNDDOWN(SUMIF('3. Programs'!$A:$A,$D685,'3. Programs'!Q:Q),2)*IFERROR(INDEX('3. Programs'!$O:$O,MATCH($D685,'3. Programs'!$A:$A,0)),0)*$I685,""),0)</f>
        <v/>
      </c>
      <c r="K685" s="15" t="str">
        <f>IFERROR(IF($C685="Program",ROUNDDOWN(SUMIF('3. Programs'!$A:$A,$D685,'3. Programs'!R:R),2)*IFERROR(INDEX('3. Programs'!$O:$O,MATCH($D685,'3. Programs'!$A:$A,0)),0)*$I685,""),0)</f>
        <v/>
      </c>
      <c r="L685" s="15" t="str">
        <f>IFERROR(IF($C685="Program",ROUNDDOWN(SUMIF('3. Programs'!$A:$A,$D685,'3. Programs'!S:S),2)*IFERROR(INDEX('3. Programs'!$O:$O,MATCH($D685,'3. Programs'!$A:$A,0)),0)*$I685,""),0)</f>
        <v/>
      </c>
      <c r="M685" s="17" t="str">
        <f t="shared" si="68"/>
        <v/>
      </c>
      <c r="N685" s="122"/>
      <c r="O685" s="123"/>
      <c r="P685" s="169"/>
      <c r="Q685" s="245"/>
      <c r="R685" s="124"/>
      <c r="S685" s="125"/>
      <c r="T685" s="125"/>
      <c r="U685" s="126"/>
      <c r="V685" s="19" t="str">
        <f t="shared" si="67"/>
        <v/>
      </c>
      <c r="W685" s="15" t="str">
        <f t="shared" si="63"/>
        <v/>
      </c>
      <c r="X685" s="16" t="str">
        <f t="shared" si="64"/>
        <v/>
      </c>
      <c r="Y685" s="16" t="str">
        <f t="shared" si="65"/>
        <v/>
      </c>
      <c r="Z685" s="16" t="str">
        <f t="shared" si="66"/>
        <v/>
      </c>
    </row>
    <row r="686" spans="1:26" x14ac:dyDescent="0.4">
      <c r="A686" s="140"/>
      <c r="B686" s="158" t="str">
        <f>IFERROR(VLOOKUP(A686,'1. Applicant Roster'!A:C,2,FALSE)&amp;", "&amp;LEFT(VLOOKUP(A686,'1. Applicant Roster'!A:C,3,FALSE),1)&amp;".","Enter valid WISEid")</f>
        <v>Enter valid WISEid</v>
      </c>
      <c r="C686" s="142"/>
      <c r="D686" s="143"/>
      <c r="E686" s="138" t="str">
        <f>IF(C686="Program",IFERROR(INDEX('3. Programs'!B:B,MATCH(D686,'3. Programs'!A:A,0)),"Enter valid program ID"),"")</f>
        <v/>
      </c>
      <c r="F686" s="289" t="str">
        <f>IF(C686="Program",IFERROR(INDEX('3. Programs'!L:L,MATCH(D686,'3. Programs'!A:A,0)),""),"")</f>
        <v/>
      </c>
      <c r="G686" s="97"/>
      <c r="H686" s="82"/>
      <c r="I686" s="291" t="str">
        <f>IFERROR(IF(C686="Program",(IF(OR(F686="Days",F686="Caseload"),1,G686)*H686)/(IF(OR(F686="Days",F686="Caseload"),1,INDEX('3. Programs'!N:N,MATCH(D686,'3. Programs'!A:A,0)))*INDEX('3. Programs'!O:O,MATCH(D686,'3. Programs'!A:A,0))),""),0)</f>
        <v/>
      </c>
      <c r="J686" s="20" t="str">
        <f>IFERROR(IF($C686="Program",ROUNDDOWN(SUMIF('3. Programs'!$A:$A,$D686,'3. Programs'!Q:Q),2)*IFERROR(INDEX('3. Programs'!$O:$O,MATCH($D686,'3. Programs'!$A:$A,0)),0)*$I686,""),0)</f>
        <v/>
      </c>
      <c r="K686" s="15" t="str">
        <f>IFERROR(IF($C686="Program",ROUNDDOWN(SUMIF('3. Programs'!$A:$A,$D686,'3. Programs'!R:R),2)*IFERROR(INDEX('3. Programs'!$O:$O,MATCH($D686,'3. Programs'!$A:$A,0)),0)*$I686,""),0)</f>
        <v/>
      </c>
      <c r="L686" s="15" t="str">
        <f>IFERROR(IF($C686="Program",ROUNDDOWN(SUMIF('3. Programs'!$A:$A,$D686,'3. Programs'!S:S),2)*IFERROR(INDEX('3. Programs'!$O:$O,MATCH($D686,'3. Programs'!$A:$A,0)),0)*$I686,""),0)</f>
        <v/>
      </c>
      <c r="M686" s="17" t="str">
        <f t="shared" si="68"/>
        <v/>
      </c>
      <c r="N686" s="122"/>
      <c r="O686" s="123"/>
      <c r="P686" s="169"/>
      <c r="Q686" s="245"/>
      <c r="R686" s="124"/>
      <c r="S686" s="125"/>
      <c r="T686" s="125"/>
      <c r="U686" s="126"/>
      <c r="V686" s="19" t="str">
        <f t="shared" si="67"/>
        <v/>
      </c>
      <c r="W686" s="15" t="str">
        <f t="shared" si="63"/>
        <v/>
      </c>
      <c r="X686" s="16" t="str">
        <f t="shared" si="64"/>
        <v/>
      </c>
      <c r="Y686" s="16" t="str">
        <f t="shared" si="65"/>
        <v/>
      </c>
      <c r="Z686" s="16" t="str">
        <f t="shared" si="66"/>
        <v/>
      </c>
    </row>
    <row r="687" spans="1:26" x14ac:dyDescent="0.4">
      <c r="A687" s="140"/>
      <c r="B687" s="158" t="str">
        <f>IFERROR(VLOOKUP(A687,'1. Applicant Roster'!A:C,2,FALSE)&amp;", "&amp;LEFT(VLOOKUP(A687,'1. Applicant Roster'!A:C,3,FALSE),1)&amp;".","Enter valid WISEid")</f>
        <v>Enter valid WISEid</v>
      </c>
      <c r="C687" s="142"/>
      <c r="D687" s="143"/>
      <c r="E687" s="138" t="str">
        <f>IF(C687="Program",IFERROR(INDEX('3. Programs'!B:B,MATCH(D687,'3. Programs'!A:A,0)),"Enter valid program ID"),"")</f>
        <v/>
      </c>
      <c r="F687" s="289" t="str">
        <f>IF(C687="Program",IFERROR(INDEX('3. Programs'!L:L,MATCH(D687,'3. Programs'!A:A,0)),""),"")</f>
        <v/>
      </c>
      <c r="G687" s="97"/>
      <c r="H687" s="82"/>
      <c r="I687" s="291" t="str">
        <f>IFERROR(IF(C687="Program",(IF(OR(F687="Days",F687="Caseload"),1,G687)*H687)/(IF(OR(F687="Days",F687="Caseload"),1,INDEX('3. Programs'!N:N,MATCH(D687,'3. Programs'!A:A,0)))*INDEX('3. Programs'!O:O,MATCH(D687,'3. Programs'!A:A,0))),""),0)</f>
        <v/>
      </c>
      <c r="J687" s="20" t="str">
        <f>IFERROR(IF($C687="Program",ROUNDDOWN(SUMIF('3. Programs'!$A:$A,$D687,'3. Programs'!Q:Q),2)*IFERROR(INDEX('3. Programs'!$O:$O,MATCH($D687,'3. Programs'!$A:$A,0)),0)*$I687,""),0)</f>
        <v/>
      </c>
      <c r="K687" s="15" t="str">
        <f>IFERROR(IF($C687="Program",ROUNDDOWN(SUMIF('3. Programs'!$A:$A,$D687,'3. Programs'!R:R),2)*IFERROR(INDEX('3. Programs'!$O:$O,MATCH($D687,'3. Programs'!$A:$A,0)),0)*$I687,""),0)</f>
        <v/>
      </c>
      <c r="L687" s="15" t="str">
        <f>IFERROR(IF($C687="Program",ROUNDDOWN(SUMIF('3. Programs'!$A:$A,$D687,'3. Programs'!S:S),2)*IFERROR(INDEX('3. Programs'!$O:$O,MATCH($D687,'3. Programs'!$A:$A,0)),0)*$I687,""),0)</f>
        <v/>
      </c>
      <c r="M687" s="17" t="str">
        <f t="shared" si="68"/>
        <v/>
      </c>
      <c r="N687" s="122"/>
      <c r="O687" s="123"/>
      <c r="P687" s="169"/>
      <c r="Q687" s="245"/>
      <c r="R687" s="124"/>
      <c r="S687" s="125"/>
      <c r="T687" s="125"/>
      <c r="U687" s="126"/>
      <c r="V687" s="19" t="str">
        <f t="shared" si="67"/>
        <v/>
      </c>
      <c r="W687" s="15" t="str">
        <f t="shared" si="63"/>
        <v/>
      </c>
      <c r="X687" s="16" t="str">
        <f t="shared" si="64"/>
        <v/>
      </c>
      <c r="Y687" s="16" t="str">
        <f t="shared" si="65"/>
        <v/>
      </c>
      <c r="Z687" s="16" t="str">
        <f t="shared" si="66"/>
        <v/>
      </c>
    </row>
    <row r="688" spans="1:26" x14ac:dyDescent="0.4">
      <c r="A688" s="140"/>
      <c r="B688" s="158" t="str">
        <f>IFERROR(VLOOKUP(A688,'1. Applicant Roster'!A:C,2,FALSE)&amp;", "&amp;LEFT(VLOOKUP(A688,'1. Applicant Roster'!A:C,3,FALSE),1)&amp;".","Enter valid WISEid")</f>
        <v>Enter valid WISEid</v>
      </c>
      <c r="C688" s="142"/>
      <c r="D688" s="143"/>
      <c r="E688" s="138" t="str">
        <f>IF(C688="Program",IFERROR(INDEX('3. Programs'!B:B,MATCH(D688,'3. Programs'!A:A,0)),"Enter valid program ID"),"")</f>
        <v/>
      </c>
      <c r="F688" s="289" t="str">
        <f>IF(C688="Program",IFERROR(INDEX('3. Programs'!L:L,MATCH(D688,'3. Programs'!A:A,0)),""),"")</f>
        <v/>
      </c>
      <c r="G688" s="97"/>
      <c r="H688" s="82"/>
      <c r="I688" s="291" t="str">
        <f>IFERROR(IF(C688="Program",(IF(OR(F688="Days",F688="Caseload"),1,G688)*H688)/(IF(OR(F688="Days",F688="Caseload"),1,INDEX('3. Programs'!N:N,MATCH(D688,'3. Programs'!A:A,0)))*INDEX('3. Programs'!O:O,MATCH(D688,'3. Programs'!A:A,0))),""),0)</f>
        <v/>
      </c>
      <c r="J688" s="20" t="str">
        <f>IFERROR(IF($C688="Program",ROUNDDOWN(SUMIF('3. Programs'!$A:$A,$D688,'3. Programs'!Q:Q),2)*IFERROR(INDEX('3. Programs'!$O:$O,MATCH($D688,'3. Programs'!$A:$A,0)),0)*$I688,""),0)</f>
        <v/>
      </c>
      <c r="K688" s="15" t="str">
        <f>IFERROR(IF($C688="Program",ROUNDDOWN(SUMIF('3. Programs'!$A:$A,$D688,'3. Programs'!R:R),2)*IFERROR(INDEX('3. Programs'!$O:$O,MATCH($D688,'3. Programs'!$A:$A,0)),0)*$I688,""),0)</f>
        <v/>
      </c>
      <c r="L688" s="15" t="str">
        <f>IFERROR(IF($C688="Program",ROUNDDOWN(SUMIF('3. Programs'!$A:$A,$D688,'3. Programs'!S:S),2)*IFERROR(INDEX('3. Programs'!$O:$O,MATCH($D688,'3. Programs'!$A:$A,0)),0)*$I688,""),0)</f>
        <v/>
      </c>
      <c r="M688" s="17" t="str">
        <f t="shared" si="68"/>
        <v/>
      </c>
      <c r="N688" s="122"/>
      <c r="O688" s="123"/>
      <c r="P688" s="169"/>
      <c r="Q688" s="245"/>
      <c r="R688" s="124"/>
      <c r="S688" s="125"/>
      <c r="T688" s="125"/>
      <c r="U688" s="126"/>
      <c r="V688" s="19" t="str">
        <f t="shared" si="67"/>
        <v/>
      </c>
      <c r="W688" s="15" t="str">
        <f t="shared" si="63"/>
        <v/>
      </c>
      <c r="X688" s="16" t="str">
        <f t="shared" si="64"/>
        <v/>
      </c>
      <c r="Y688" s="16" t="str">
        <f t="shared" si="65"/>
        <v/>
      </c>
      <c r="Z688" s="16" t="str">
        <f t="shared" si="66"/>
        <v/>
      </c>
    </row>
    <row r="689" spans="1:26" x14ac:dyDescent="0.4">
      <c r="A689" s="140"/>
      <c r="B689" s="158" t="str">
        <f>IFERROR(VLOOKUP(A689,'1. Applicant Roster'!A:C,2,FALSE)&amp;", "&amp;LEFT(VLOOKUP(A689,'1. Applicant Roster'!A:C,3,FALSE),1)&amp;".","Enter valid WISEid")</f>
        <v>Enter valid WISEid</v>
      </c>
      <c r="C689" s="142"/>
      <c r="D689" s="143"/>
      <c r="E689" s="138" t="str">
        <f>IF(C689="Program",IFERROR(INDEX('3. Programs'!B:B,MATCH(D689,'3. Programs'!A:A,0)),"Enter valid program ID"),"")</f>
        <v/>
      </c>
      <c r="F689" s="289" t="str">
        <f>IF(C689="Program",IFERROR(INDEX('3. Programs'!L:L,MATCH(D689,'3. Programs'!A:A,0)),""),"")</f>
        <v/>
      </c>
      <c r="G689" s="97"/>
      <c r="H689" s="82"/>
      <c r="I689" s="291" t="str">
        <f>IFERROR(IF(C689="Program",(IF(OR(F689="Days",F689="Caseload"),1,G689)*H689)/(IF(OR(F689="Days",F689="Caseload"),1,INDEX('3. Programs'!N:N,MATCH(D689,'3. Programs'!A:A,0)))*INDEX('3. Programs'!O:O,MATCH(D689,'3. Programs'!A:A,0))),""),0)</f>
        <v/>
      </c>
      <c r="J689" s="20" t="str">
        <f>IFERROR(IF($C689="Program",ROUNDDOWN(SUMIF('3. Programs'!$A:$A,$D689,'3. Programs'!Q:Q),2)*IFERROR(INDEX('3. Programs'!$O:$O,MATCH($D689,'3. Programs'!$A:$A,0)),0)*$I689,""),0)</f>
        <v/>
      </c>
      <c r="K689" s="15" t="str">
        <f>IFERROR(IF($C689="Program",ROUNDDOWN(SUMIF('3. Programs'!$A:$A,$D689,'3. Programs'!R:R),2)*IFERROR(INDEX('3. Programs'!$O:$O,MATCH($D689,'3. Programs'!$A:$A,0)),0)*$I689,""),0)</f>
        <v/>
      </c>
      <c r="L689" s="15" t="str">
        <f>IFERROR(IF($C689="Program",ROUNDDOWN(SUMIF('3. Programs'!$A:$A,$D689,'3. Programs'!S:S),2)*IFERROR(INDEX('3. Programs'!$O:$O,MATCH($D689,'3. Programs'!$A:$A,0)),0)*$I689,""),0)</f>
        <v/>
      </c>
      <c r="M689" s="17" t="str">
        <f t="shared" si="68"/>
        <v/>
      </c>
      <c r="N689" s="122"/>
      <c r="O689" s="123"/>
      <c r="P689" s="169"/>
      <c r="Q689" s="245"/>
      <c r="R689" s="124"/>
      <c r="S689" s="125"/>
      <c r="T689" s="125"/>
      <c r="U689" s="126"/>
      <c r="V689" s="19" t="str">
        <f t="shared" si="67"/>
        <v/>
      </c>
      <c r="W689" s="15" t="str">
        <f t="shared" si="63"/>
        <v/>
      </c>
      <c r="X689" s="16" t="str">
        <f t="shared" si="64"/>
        <v/>
      </c>
      <c r="Y689" s="16" t="str">
        <f t="shared" si="65"/>
        <v/>
      </c>
      <c r="Z689" s="16" t="str">
        <f t="shared" si="66"/>
        <v/>
      </c>
    </row>
    <row r="690" spans="1:26" x14ac:dyDescent="0.4">
      <c r="A690" s="140"/>
      <c r="B690" s="158" t="str">
        <f>IFERROR(VLOOKUP(A690,'1. Applicant Roster'!A:C,2,FALSE)&amp;", "&amp;LEFT(VLOOKUP(A690,'1. Applicant Roster'!A:C,3,FALSE),1)&amp;".","Enter valid WISEid")</f>
        <v>Enter valid WISEid</v>
      </c>
      <c r="C690" s="142"/>
      <c r="D690" s="143"/>
      <c r="E690" s="138" t="str">
        <f>IF(C690="Program",IFERROR(INDEX('3. Programs'!B:B,MATCH(D690,'3. Programs'!A:A,0)),"Enter valid program ID"),"")</f>
        <v/>
      </c>
      <c r="F690" s="289" t="str">
        <f>IF(C690="Program",IFERROR(INDEX('3. Programs'!L:L,MATCH(D690,'3. Programs'!A:A,0)),""),"")</f>
        <v/>
      </c>
      <c r="G690" s="97"/>
      <c r="H690" s="82"/>
      <c r="I690" s="291" t="str">
        <f>IFERROR(IF(C690="Program",(IF(OR(F690="Days",F690="Caseload"),1,G690)*H690)/(IF(OR(F690="Days",F690="Caseload"),1,INDEX('3. Programs'!N:N,MATCH(D690,'3. Programs'!A:A,0)))*INDEX('3. Programs'!O:O,MATCH(D690,'3. Programs'!A:A,0))),""),0)</f>
        <v/>
      </c>
      <c r="J690" s="20" t="str">
        <f>IFERROR(IF($C690="Program",ROUNDDOWN(SUMIF('3. Programs'!$A:$A,$D690,'3. Programs'!Q:Q),2)*IFERROR(INDEX('3. Programs'!$O:$O,MATCH($D690,'3. Programs'!$A:$A,0)),0)*$I690,""),0)</f>
        <v/>
      </c>
      <c r="K690" s="15" t="str">
        <f>IFERROR(IF($C690="Program",ROUNDDOWN(SUMIF('3. Programs'!$A:$A,$D690,'3. Programs'!R:R),2)*IFERROR(INDEX('3. Programs'!$O:$O,MATCH($D690,'3. Programs'!$A:$A,0)),0)*$I690,""),0)</f>
        <v/>
      </c>
      <c r="L690" s="15" t="str">
        <f>IFERROR(IF($C690="Program",ROUNDDOWN(SUMIF('3. Programs'!$A:$A,$D690,'3. Programs'!S:S),2)*IFERROR(INDEX('3. Programs'!$O:$O,MATCH($D690,'3. Programs'!$A:$A,0)),0)*$I690,""),0)</f>
        <v/>
      </c>
      <c r="M690" s="17" t="str">
        <f t="shared" si="68"/>
        <v/>
      </c>
      <c r="N690" s="122"/>
      <c r="O690" s="123"/>
      <c r="P690" s="169"/>
      <c r="Q690" s="245"/>
      <c r="R690" s="124"/>
      <c r="S690" s="125"/>
      <c r="T690" s="125"/>
      <c r="U690" s="126"/>
      <c r="V690" s="19" t="str">
        <f t="shared" si="67"/>
        <v/>
      </c>
      <c r="W690" s="15" t="str">
        <f t="shared" si="63"/>
        <v/>
      </c>
      <c r="X690" s="16" t="str">
        <f t="shared" si="64"/>
        <v/>
      </c>
      <c r="Y690" s="16" t="str">
        <f t="shared" si="65"/>
        <v/>
      </c>
      <c r="Z690" s="16" t="str">
        <f t="shared" si="66"/>
        <v/>
      </c>
    </row>
    <row r="691" spans="1:26" x14ac:dyDescent="0.4">
      <c r="A691" s="140"/>
      <c r="B691" s="158" t="str">
        <f>IFERROR(VLOOKUP(A691,'1. Applicant Roster'!A:C,2,FALSE)&amp;", "&amp;LEFT(VLOOKUP(A691,'1. Applicant Roster'!A:C,3,FALSE),1)&amp;".","Enter valid WISEid")</f>
        <v>Enter valid WISEid</v>
      </c>
      <c r="C691" s="142"/>
      <c r="D691" s="143"/>
      <c r="E691" s="138" t="str">
        <f>IF(C691="Program",IFERROR(INDEX('3. Programs'!B:B,MATCH(D691,'3. Programs'!A:A,0)),"Enter valid program ID"),"")</f>
        <v/>
      </c>
      <c r="F691" s="289" t="str">
        <f>IF(C691="Program",IFERROR(INDEX('3. Programs'!L:L,MATCH(D691,'3. Programs'!A:A,0)),""),"")</f>
        <v/>
      </c>
      <c r="G691" s="97"/>
      <c r="H691" s="82"/>
      <c r="I691" s="291" t="str">
        <f>IFERROR(IF(C691="Program",(IF(OR(F691="Days",F691="Caseload"),1,G691)*H691)/(IF(OR(F691="Days",F691="Caseload"),1,INDEX('3. Programs'!N:N,MATCH(D691,'3. Programs'!A:A,0)))*INDEX('3. Programs'!O:O,MATCH(D691,'3. Programs'!A:A,0))),""),0)</f>
        <v/>
      </c>
      <c r="J691" s="20" t="str">
        <f>IFERROR(IF($C691="Program",ROUNDDOWN(SUMIF('3. Programs'!$A:$A,$D691,'3. Programs'!Q:Q),2)*IFERROR(INDEX('3. Programs'!$O:$O,MATCH($D691,'3. Programs'!$A:$A,0)),0)*$I691,""),0)</f>
        <v/>
      </c>
      <c r="K691" s="15" t="str">
        <f>IFERROR(IF($C691="Program",ROUNDDOWN(SUMIF('3. Programs'!$A:$A,$D691,'3. Programs'!R:R),2)*IFERROR(INDEX('3. Programs'!$O:$O,MATCH($D691,'3. Programs'!$A:$A,0)),0)*$I691,""),0)</f>
        <v/>
      </c>
      <c r="L691" s="15" t="str">
        <f>IFERROR(IF($C691="Program",ROUNDDOWN(SUMIF('3. Programs'!$A:$A,$D691,'3. Programs'!S:S),2)*IFERROR(INDEX('3. Programs'!$O:$O,MATCH($D691,'3. Programs'!$A:$A,0)),0)*$I691,""),0)</f>
        <v/>
      </c>
      <c r="M691" s="17" t="str">
        <f t="shared" si="68"/>
        <v/>
      </c>
      <c r="N691" s="122"/>
      <c r="O691" s="123"/>
      <c r="P691" s="169"/>
      <c r="Q691" s="245"/>
      <c r="R691" s="124"/>
      <c r="S691" s="125"/>
      <c r="T691" s="125"/>
      <c r="U691" s="126"/>
      <c r="V691" s="19" t="str">
        <f t="shared" si="67"/>
        <v/>
      </c>
      <c r="W691" s="15" t="str">
        <f t="shared" si="63"/>
        <v/>
      </c>
      <c r="X691" s="16" t="str">
        <f t="shared" si="64"/>
        <v/>
      </c>
      <c r="Y691" s="16" t="str">
        <f t="shared" si="65"/>
        <v/>
      </c>
      <c r="Z691" s="16" t="str">
        <f t="shared" si="66"/>
        <v/>
      </c>
    </row>
    <row r="692" spans="1:26" x14ac:dyDescent="0.4">
      <c r="A692" s="140"/>
      <c r="B692" s="158" t="str">
        <f>IFERROR(VLOOKUP(A692,'1. Applicant Roster'!A:C,2,FALSE)&amp;", "&amp;LEFT(VLOOKUP(A692,'1. Applicant Roster'!A:C,3,FALSE),1)&amp;".","Enter valid WISEid")</f>
        <v>Enter valid WISEid</v>
      </c>
      <c r="C692" s="142"/>
      <c r="D692" s="143"/>
      <c r="E692" s="138" t="str">
        <f>IF(C692="Program",IFERROR(INDEX('3. Programs'!B:B,MATCH(D692,'3. Programs'!A:A,0)),"Enter valid program ID"),"")</f>
        <v/>
      </c>
      <c r="F692" s="289" t="str">
        <f>IF(C692="Program",IFERROR(INDEX('3. Programs'!L:L,MATCH(D692,'3. Programs'!A:A,0)),""),"")</f>
        <v/>
      </c>
      <c r="G692" s="97"/>
      <c r="H692" s="82"/>
      <c r="I692" s="291" t="str">
        <f>IFERROR(IF(C692="Program",(IF(OR(F692="Days",F692="Caseload"),1,G692)*H692)/(IF(OR(F692="Days",F692="Caseload"),1,INDEX('3. Programs'!N:N,MATCH(D692,'3. Programs'!A:A,0)))*INDEX('3. Programs'!O:O,MATCH(D692,'3. Programs'!A:A,0))),""),0)</f>
        <v/>
      </c>
      <c r="J692" s="20" t="str">
        <f>IFERROR(IF($C692="Program",ROUNDDOWN(SUMIF('3. Programs'!$A:$A,$D692,'3. Programs'!Q:Q),2)*IFERROR(INDEX('3. Programs'!$O:$O,MATCH($D692,'3. Programs'!$A:$A,0)),0)*$I692,""),0)</f>
        <v/>
      </c>
      <c r="K692" s="15" t="str">
        <f>IFERROR(IF($C692="Program",ROUNDDOWN(SUMIF('3. Programs'!$A:$A,$D692,'3. Programs'!R:R),2)*IFERROR(INDEX('3. Programs'!$O:$O,MATCH($D692,'3. Programs'!$A:$A,0)),0)*$I692,""),0)</f>
        <v/>
      </c>
      <c r="L692" s="15" t="str">
        <f>IFERROR(IF($C692="Program",ROUNDDOWN(SUMIF('3. Programs'!$A:$A,$D692,'3. Programs'!S:S),2)*IFERROR(INDEX('3. Programs'!$O:$O,MATCH($D692,'3. Programs'!$A:$A,0)),0)*$I692,""),0)</f>
        <v/>
      </c>
      <c r="M692" s="17" t="str">
        <f t="shared" si="68"/>
        <v/>
      </c>
      <c r="N692" s="122"/>
      <c r="O692" s="123"/>
      <c r="P692" s="169"/>
      <c r="Q692" s="245"/>
      <c r="R692" s="124"/>
      <c r="S692" s="125"/>
      <c r="T692" s="125"/>
      <c r="U692" s="126"/>
      <c r="V692" s="19" t="str">
        <f t="shared" si="67"/>
        <v/>
      </c>
      <c r="W692" s="15" t="str">
        <f t="shared" si="63"/>
        <v/>
      </c>
      <c r="X692" s="16" t="str">
        <f t="shared" si="64"/>
        <v/>
      </c>
      <c r="Y692" s="16" t="str">
        <f t="shared" si="65"/>
        <v/>
      </c>
      <c r="Z692" s="16" t="str">
        <f t="shared" si="66"/>
        <v/>
      </c>
    </row>
    <row r="693" spans="1:26" x14ac:dyDescent="0.4">
      <c r="A693" s="140"/>
      <c r="B693" s="158" t="str">
        <f>IFERROR(VLOOKUP(A693,'1. Applicant Roster'!A:C,2,FALSE)&amp;", "&amp;LEFT(VLOOKUP(A693,'1. Applicant Roster'!A:C,3,FALSE),1)&amp;".","Enter valid WISEid")</f>
        <v>Enter valid WISEid</v>
      </c>
      <c r="C693" s="142"/>
      <c r="D693" s="143"/>
      <c r="E693" s="138" t="str">
        <f>IF(C693="Program",IFERROR(INDEX('3. Programs'!B:B,MATCH(D693,'3. Programs'!A:A,0)),"Enter valid program ID"),"")</f>
        <v/>
      </c>
      <c r="F693" s="289" t="str">
        <f>IF(C693="Program",IFERROR(INDEX('3. Programs'!L:L,MATCH(D693,'3. Programs'!A:A,0)),""),"")</f>
        <v/>
      </c>
      <c r="G693" s="97"/>
      <c r="H693" s="82"/>
      <c r="I693" s="291" t="str">
        <f>IFERROR(IF(C693="Program",(IF(OR(F693="Days",F693="Caseload"),1,G693)*H693)/(IF(OR(F693="Days",F693="Caseload"),1,INDEX('3. Programs'!N:N,MATCH(D693,'3. Programs'!A:A,0)))*INDEX('3. Programs'!O:O,MATCH(D693,'3. Programs'!A:A,0))),""),0)</f>
        <v/>
      </c>
      <c r="J693" s="20" t="str">
        <f>IFERROR(IF($C693="Program",ROUNDDOWN(SUMIF('3. Programs'!$A:$A,$D693,'3. Programs'!Q:Q),2)*IFERROR(INDEX('3. Programs'!$O:$O,MATCH($D693,'3. Programs'!$A:$A,0)),0)*$I693,""),0)</f>
        <v/>
      </c>
      <c r="K693" s="15" t="str">
        <f>IFERROR(IF($C693="Program",ROUNDDOWN(SUMIF('3. Programs'!$A:$A,$D693,'3. Programs'!R:R),2)*IFERROR(INDEX('3. Programs'!$O:$O,MATCH($D693,'3. Programs'!$A:$A,0)),0)*$I693,""),0)</f>
        <v/>
      </c>
      <c r="L693" s="15" t="str">
        <f>IFERROR(IF($C693="Program",ROUNDDOWN(SUMIF('3. Programs'!$A:$A,$D693,'3. Programs'!S:S),2)*IFERROR(INDEX('3. Programs'!$O:$O,MATCH($D693,'3. Programs'!$A:$A,0)),0)*$I693,""),0)</f>
        <v/>
      </c>
      <c r="M693" s="17" t="str">
        <f t="shared" si="68"/>
        <v/>
      </c>
      <c r="N693" s="122"/>
      <c r="O693" s="123"/>
      <c r="P693" s="169"/>
      <c r="Q693" s="245"/>
      <c r="R693" s="124"/>
      <c r="S693" s="125"/>
      <c r="T693" s="125"/>
      <c r="U693" s="126"/>
      <c r="V693" s="19" t="str">
        <f t="shared" si="67"/>
        <v/>
      </c>
      <c r="W693" s="15" t="str">
        <f t="shared" si="63"/>
        <v/>
      </c>
      <c r="X693" s="16" t="str">
        <f t="shared" si="64"/>
        <v/>
      </c>
      <c r="Y693" s="16" t="str">
        <f t="shared" si="65"/>
        <v/>
      </c>
      <c r="Z693" s="16" t="str">
        <f t="shared" si="66"/>
        <v/>
      </c>
    </row>
    <row r="694" spans="1:26" x14ac:dyDescent="0.4">
      <c r="A694" s="140"/>
      <c r="B694" s="158" t="str">
        <f>IFERROR(VLOOKUP(A694,'1. Applicant Roster'!A:C,2,FALSE)&amp;", "&amp;LEFT(VLOOKUP(A694,'1. Applicant Roster'!A:C,3,FALSE),1)&amp;".","Enter valid WISEid")</f>
        <v>Enter valid WISEid</v>
      </c>
      <c r="C694" s="142"/>
      <c r="D694" s="143"/>
      <c r="E694" s="138" t="str">
        <f>IF(C694="Program",IFERROR(INDEX('3. Programs'!B:B,MATCH(D694,'3. Programs'!A:A,0)),"Enter valid program ID"),"")</f>
        <v/>
      </c>
      <c r="F694" s="289" t="str">
        <f>IF(C694="Program",IFERROR(INDEX('3. Programs'!L:L,MATCH(D694,'3. Programs'!A:A,0)),""),"")</f>
        <v/>
      </c>
      <c r="G694" s="97"/>
      <c r="H694" s="82"/>
      <c r="I694" s="291" t="str">
        <f>IFERROR(IF(C694="Program",(IF(OR(F694="Days",F694="Caseload"),1,G694)*H694)/(IF(OR(F694="Days",F694="Caseload"),1,INDEX('3. Programs'!N:N,MATCH(D694,'3. Programs'!A:A,0)))*INDEX('3. Programs'!O:O,MATCH(D694,'3. Programs'!A:A,0))),""),0)</f>
        <v/>
      </c>
      <c r="J694" s="20" t="str">
        <f>IFERROR(IF($C694="Program",ROUNDDOWN(SUMIF('3. Programs'!$A:$A,$D694,'3. Programs'!Q:Q),2)*IFERROR(INDEX('3. Programs'!$O:$O,MATCH($D694,'3. Programs'!$A:$A,0)),0)*$I694,""),0)</f>
        <v/>
      </c>
      <c r="K694" s="15" t="str">
        <f>IFERROR(IF($C694="Program",ROUNDDOWN(SUMIF('3. Programs'!$A:$A,$D694,'3. Programs'!R:R),2)*IFERROR(INDEX('3. Programs'!$O:$O,MATCH($D694,'3. Programs'!$A:$A,0)),0)*$I694,""),0)</f>
        <v/>
      </c>
      <c r="L694" s="15" t="str">
        <f>IFERROR(IF($C694="Program",ROUNDDOWN(SUMIF('3. Programs'!$A:$A,$D694,'3. Programs'!S:S),2)*IFERROR(INDEX('3. Programs'!$O:$O,MATCH($D694,'3. Programs'!$A:$A,0)),0)*$I694,""),0)</f>
        <v/>
      </c>
      <c r="M694" s="17" t="str">
        <f t="shared" si="68"/>
        <v/>
      </c>
      <c r="N694" s="122"/>
      <c r="O694" s="123"/>
      <c r="P694" s="169"/>
      <c r="Q694" s="245"/>
      <c r="R694" s="124"/>
      <c r="S694" s="125"/>
      <c r="T694" s="125"/>
      <c r="U694" s="126"/>
      <c r="V694" s="19" t="str">
        <f t="shared" si="67"/>
        <v/>
      </c>
      <c r="W694" s="15" t="str">
        <f t="shared" si="63"/>
        <v/>
      </c>
      <c r="X694" s="16" t="str">
        <f t="shared" si="64"/>
        <v/>
      </c>
      <c r="Y694" s="16" t="str">
        <f t="shared" si="65"/>
        <v/>
      </c>
      <c r="Z694" s="16" t="str">
        <f t="shared" si="66"/>
        <v/>
      </c>
    </row>
    <row r="695" spans="1:26" x14ac:dyDescent="0.4">
      <c r="A695" s="140"/>
      <c r="B695" s="158" t="str">
        <f>IFERROR(VLOOKUP(A695,'1. Applicant Roster'!A:C,2,FALSE)&amp;", "&amp;LEFT(VLOOKUP(A695,'1. Applicant Roster'!A:C,3,FALSE),1)&amp;".","Enter valid WISEid")</f>
        <v>Enter valid WISEid</v>
      </c>
      <c r="C695" s="142"/>
      <c r="D695" s="143"/>
      <c r="E695" s="138" t="str">
        <f>IF(C695="Program",IFERROR(INDEX('3. Programs'!B:B,MATCH(D695,'3. Programs'!A:A,0)),"Enter valid program ID"),"")</f>
        <v/>
      </c>
      <c r="F695" s="289" t="str">
        <f>IF(C695="Program",IFERROR(INDEX('3. Programs'!L:L,MATCH(D695,'3. Programs'!A:A,0)),""),"")</f>
        <v/>
      </c>
      <c r="G695" s="97"/>
      <c r="H695" s="82"/>
      <c r="I695" s="291" t="str">
        <f>IFERROR(IF(C695="Program",(IF(OR(F695="Days",F695="Caseload"),1,G695)*H695)/(IF(OR(F695="Days",F695="Caseload"),1,INDEX('3. Programs'!N:N,MATCH(D695,'3. Programs'!A:A,0)))*INDEX('3. Programs'!O:O,MATCH(D695,'3. Programs'!A:A,0))),""),0)</f>
        <v/>
      </c>
      <c r="J695" s="20" t="str">
        <f>IFERROR(IF($C695="Program",ROUNDDOWN(SUMIF('3. Programs'!$A:$A,$D695,'3. Programs'!Q:Q),2)*IFERROR(INDEX('3. Programs'!$O:$O,MATCH($D695,'3. Programs'!$A:$A,0)),0)*$I695,""),0)</f>
        <v/>
      </c>
      <c r="K695" s="15" t="str">
        <f>IFERROR(IF($C695="Program",ROUNDDOWN(SUMIF('3. Programs'!$A:$A,$D695,'3. Programs'!R:R),2)*IFERROR(INDEX('3. Programs'!$O:$O,MATCH($D695,'3. Programs'!$A:$A,0)),0)*$I695,""),0)</f>
        <v/>
      </c>
      <c r="L695" s="15" t="str">
        <f>IFERROR(IF($C695="Program",ROUNDDOWN(SUMIF('3. Programs'!$A:$A,$D695,'3. Programs'!S:S),2)*IFERROR(INDEX('3. Programs'!$O:$O,MATCH($D695,'3. Programs'!$A:$A,0)),0)*$I695,""),0)</f>
        <v/>
      </c>
      <c r="M695" s="17" t="str">
        <f t="shared" si="68"/>
        <v/>
      </c>
      <c r="N695" s="122"/>
      <c r="O695" s="123"/>
      <c r="P695" s="169"/>
      <c r="Q695" s="245"/>
      <c r="R695" s="124"/>
      <c r="S695" s="125"/>
      <c r="T695" s="125"/>
      <c r="U695" s="126"/>
      <c r="V695" s="19" t="str">
        <f t="shared" si="67"/>
        <v/>
      </c>
      <c r="W695" s="15" t="str">
        <f t="shared" si="63"/>
        <v/>
      </c>
      <c r="X695" s="16" t="str">
        <f t="shared" si="64"/>
        <v/>
      </c>
      <c r="Y695" s="16" t="str">
        <f t="shared" si="65"/>
        <v/>
      </c>
      <c r="Z695" s="16" t="str">
        <f t="shared" si="66"/>
        <v/>
      </c>
    </row>
    <row r="696" spans="1:26" x14ac:dyDescent="0.4">
      <c r="A696" s="140"/>
      <c r="B696" s="158" t="str">
        <f>IFERROR(VLOOKUP(A696,'1. Applicant Roster'!A:C,2,FALSE)&amp;", "&amp;LEFT(VLOOKUP(A696,'1. Applicant Roster'!A:C,3,FALSE),1)&amp;".","Enter valid WISEid")</f>
        <v>Enter valid WISEid</v>
      </c>
      <c r="C696" s="142"/>
      <c r="D696" s="143"/>
      <c r="E696" s="138" t="str">
        <f>IF(C696="Program",IFERROR(INDEX('3. Programs'!B:B,MATCH(D696,'3. Programs'!A:A,0)),"Enter valid program ID"),"")</f>
        <v/>
      </c>
      <c r="F696" s="289" t="str">
        <f>IF(C696="Program",IFERROR(INDEX('3. Programs'!L:L,MATCH(D696,'3. Programs'!A:A,0)),""),"")</f>
        <v/>
      </c>
      <c r="G696" s="97"/>
      <c r="H696" s="82"/>
      <c r="I696" s="291" t="str">
        <f>IFERROR(IF(C696="Program",(IF(OR(F696="Days",F696="Caseload"),1,G696)*H696)/(IF(OR(F696="Days",F696="Caseload"),1,INDEX('3. Programs'!N:N,MATCH(D696,'3. Programs'!A:A,0)))*INDEX('3. Programs'!O:O,MATCH(D696,'3. Programs'!A:A,0))),""),0)</f>
        <v/>
      </c>
      <c r="J696" s="20" t="str">
        <f>IFERROR(IF($C696="Program",ROUNDDOWN(SUMIF('3. Programs'!$A:$A,$D696,'3. Programs'!Q:Q),2)*IFERROR(INDEX('3. Programs'!$O:$O,MATCH($D696,'3. Programs'!$A:$A,0)),0)*$I696,""),0)</f>
        <v/>
      </c>
      <c r="K696" s="15" t="str">
        <f>IFERROR(IF($C696="Program",ROUNDDOWN(SUMIF('3. Programs'!$A:$A,$D696,'3. Programs'!R:R),2)*IFERROR(INDEX('3. Programs'!$O:$O,MATCH($D696,'3. Programs'!$A:$A,0)),0)*$I696,""),0)</f>
        <v/>
      </c>
      <c r="L696" s="15" t="str">
        <f>IFERROR(IF($C696="Program",ROUNDDOWN(SUMIF('3. Programs'!$A:$A,$D696,'3. Programs'!S:S),2)*IFERROR(INDEX('3. Programs'!$O:$O,MATCH($D696,'3. Programs'!$A:$A,0)),0)*$I696,""),0)</f>
        <v/>
      </c>
      <c r="M696" s="17" t="str">
        <f t="shared" si="68"/>
        <v/>
      </c>
      <c r="N696" s="122"/>
      <c r="O696" s="123"/>
      <c r="P696" s="169"/>
      <c r="Q696" s="245"/>
      <c r="R696" s="124"/>
      <c r="S696" s="125"/>
      <c r="T696" s="125"/>
      <c r="U696" s="126"/>
      <c r="V696" s="19" t="str">
        <f t="shared" si="67"/>
        <v/>
      </c>
      <c r="W696" s="15" t="str">
        <f t="shared" si="63"/>
        <v/>
      </c>
      <c r="X696" s="16" t="str">
        <f t="shared" si="64"/>
        <v/>
      </c>
      <c r="Y696" s="16" t="str">
        <f t="shared" si="65"/>
        <v/>
      </c>
      <c r="Z696" s="16" t="str">
        <f t="shared" si="66"/>
        <v/>
      </c>
    </row>
    <row r="697" spans="1:26" x14ac:dyDescent="0.4">
      <c r="A697" s="140"/>
      <c r="B697" s="158" t="str">
        <f>IFERROR(VLOOKUP(A697,'1. Applicant Roster'!A:C,2,FALSE)&amp;", "&amp;LEFT(VLOOKUP(A697,'1. Applicant Roster'!A:C,3,FALSE),1)&amp;".","Enter valid WISEid")</f>
        <v>Enter valid WISEid</v>
      </c>
      <c r="C697" s="142"/>
      <c r="D697" s="143"/>
      <c r="E697" s="138" t="str">
        <f>IF(C697="Program",IFERROR(INDEX('3. Programs'!B:B,MATCH(D697,'3. Programs'!A:A,0)),"Enter valid program ID"),"")</f>
        <v/>
      </c>
      <c r="F697" s="289" t="str">
        <f>IF(C697="Program",IFERROR(INDEX('3. Programs'!L:L,MATCH(D697,'3. Programs'!A:A,0)),""),"")</f>
        <v/>
      </c>
      <c r="G697" s="97"/>
      <c r="H697" s="82"/>
      <c r="I697" s="291" t="str">
        <f>IFERROR(IF(C697="Program",(IF(OR(F697="Days",F697="Caseload"),1,G697)*H697)/(IF(OR(F697="Days",F697="Caseload"),1,INDEX('3. Programs'!N:N,MATCH(D697,'3. Programs'!A:A,0)))*INDEX('3. Programs'!O:O,MATCH(D697,'3. Programs'!A:A,0))),""),0)</f>
        <v/>
      </c>
      <c r="J697" s="20" t="str">
        <f>IFERROR(IF($C697="Program",ROUNDDOWN(SUMIF('3. Programs'!$A:$A,$D697,'3. Programs'!Q:Q),2)*IFERROR(INDEX('3. Programs'!$O:$O,MATCH($D697,'3. Programs'!$A:$A,0)),0)*$I697,""),0)</f>
        <v/>
      </c>
      <c r="K697" s="15" t="str">
        <f>IFERROR(IF($C697="Program",ROUNDDOWN(SUMIF('3. Programs'!$A:$A,$D697,'3. Programs'!R:R),2)*IFERROR(INDEX('3. Programs'!$O:$O,MATCH($D697,'3. Programs'!$A:$A,0)),0)*$I697,""),0)</f>
        <v/>
      </c>
      <c r="L697" s="15" t="str">
        <f>IFERROR(IF($C697="Program",ROUNDDOWN(SUMIF('3. Programs'!$A:$A,$D697,'3. Programs'!S:S),2)*IFERROR(INDEX('3. Programs'!$O:$O,MATCH($D697,'3. Programs'!$A:$A,0)),0)*$I697,""),0)</f>
        <v/>
      </c>
      <c r="M697" s="17" t="str">
        <f t="shared" si="68"/>
        <v/>
      </c>
      <c r="N697" s="122"/>
      <c r="O697" s="123"/>
      <c r="P697" s="169"/>
      <c r="Q697" s="245"/>
      <c r="R697" s="124"/>
      <c r="S697" s="125"/>
      <c r="T697" s="125"/>
      <c r="U697" s="126"/>
      <c r="V697" s="19" t="str">
        <f t="shared" si="67"/>
        <v/>
      </c>
      <c r="W697" s="15" t="str">
        <f t="shared" si="63"/>
        <v/>
      </c>
      <c r="X697" s="16" t="str">
        <f t="shared" si="64"/>
        <v/>
      </c>
      <c r="Y697" s="16" t="str">
        <f t="shared" si="65"/>
        <v/>
      </c>
      <c r="Z697" s="16" t="str">
        <f t="shared" si="66"/>
        <v/>
      </c>
    </row>
    <row r="698" spans="1:26" x14ac:dyDescent="0.4">
      <c r="A698" s="140"/>
      <c r="B698" s="158" t="str">
        <f>IFERROR(VLOOKUP(A698,'1. Applicant Roster'!A:C,2,FALSE)&amp;", "&amp;LEFT(VLOOKUP(A698,'1. Applicant Roster'!A:C,3,FALSE),1)&amp;".","Enter valid WISEid")</f>
        <v>Enter valid WISEid</v>
      </c>
      <c r="C698" s="142"/>
      <c r="D698" s="143"/>
      <c r="E698" s="138" t="str">
        <f>IF(C698="Program",IFERROR(INDEX('3. Programs'!B:B,MATCH(D698,'3. Programs'!A:A,0)),"Enter valid program ID"),"")</f>
        <v/>
      </c>
      <c r="F698" s="289" t="str">
        <f>IF(C698="Program",IFERROR(INDEX('3. Programs'!L:L,MATCH(D698,'3. Programs'!A:A,0)),""),"")</f>
        <v/>
      </c>
      <c r="G698" s="97"/>
      <c r="H698" s="82"/>
      <c r="I698" s="291" t="str">
        <f>IFERROR(IF(C698="Program",(IF(OR(F698="Days",F698="Caseload"),1,G698)*H698)/(IF(OR(F698="Days",F698="Caseload"),1,INDEX('3. Programs'!N:N,MATCH(D698,'3. Programs'!A:A,0)))*INDEX('3. Programs'!O:O,MATCH(D698,'3. Programs'!A:A,0))),""),0)</f>
        <v/>
      </c>
      <c r="J698" s="20" t="str">
        <f>IFERROR(IF($C698="Program",ROUNDDOWN(SUMIF('3. Programs'!$A:$A,$D698,'3. Programs'!Q:Q),2)*IFERROR(INDEX('3. Programs'!$O:$O,MATCH($D698,'3. Programs'!$A:$A,0)),0)*$I698,""),0)</f>
        <v/>
      </c>
      <c r="K698" s="15" t="str">
        <f>IFERROR(IF($C698="Program",ROUNDDOWN(SUMIF('3. Programs'!$A:$A,$D698,'3. Programs'!R:R),2)*IFERROR(INDEX('3. Programs'!$O:$O,MATCH($D698,'3. Programs'!$A:$A,0)),0)*$I698,""),0)</f>
        <v/>
      </c>
      <c r="L698" s="15" t="str">
        <f>IFERROR(IF($C698="Program",ROUNDDOWN(SUMIF('3. Programs'!$A:$A,$D698,'3. Programs'!S:S),2)*IFERROR(INDEX('3. Programs'!$O:$O,MATCH($D698,'3. Programs'!$A:$A,0)),0)*$I698,""),0)</f>
        <v/>
      </c>
      <c r="M698" s="17" t="str">
        <f t="shared" si="68"/>
        <v/>
      </c>
      <c r="N698" s="122"/>
      <c r="O698" s="123"/>
      <c r="P698" s="169"/>
      <c r="Q698" s="245"/>
      <c r="R698" s="124"/>
      <c r="S698" s="125"/>
      <c r="T698" s="125"/>
      <c r="U698" s="126"/>
      <c r="V698" s="19" t="str">
        <f t="shared" si="67"/>
        <v/>
      </c>
      <c r="W698" s="15" t="str">
        <f t="shared" si="63"/>
        <v/>
      </c>
      <c r="X698" s="16" t="str">
        <f t="shared" si="64"/>
        <v/>
      </c>
      <c r="Y698" s="16" t="str">
        <f t="shared" si="65"/>
        <v/>
      </c>
      <c r="Z698" s="16" t="str">
        <f t="shared" si="66"/>
        <v/>
      </c>
    </row>
    <row r="699" spans="1:26" x14ac:dyDescent="0.4">
      <c r="A699" s="140"/>
      <c r="B699" s="158" t="str">
        <f>IFERROR(VLOOKUP(A699,'1. Applicant Roster'!A:C,2,FALSE)&amp;", "&amp;LEFT(VLOOKUP(A699,'1. Applicant Roster'!A:C,3,FALSE),1)&amp;".","Enter valid WISEid")</f>
        <v>Enter valid WISEid</v>
      </c>
      <c r="C699" s="142"/>
      <c r="D699" s="143"/>
      <c r="E699" s="138" t="str">
        <f>IF(C699="Program",IFERROR(INDEX('3. Programs'!B:B,MATCH(D699,'3. Programs'!A:A,0)),"Enter valid program ID"),"")</f>
        <v/>
      </c>
      <c r="F699" s="289" t="str">
        <f>IF(C699="Program",IFERROR(INDEX('3. Programs'!L:L,MATCH(D699,'3. Programs'!A:A,0)),""),"")</f>
        <v/>
      </c>
      <c r="G699" s="97"/>
      <c r="H699" s="82"/>
      <c r="I699" s="291" t="str">
        <f>IFERROR(IF(C699="Program",(IF(OR(F699="Days",F699="Caseload"),1,G699)*H699)/(IF(OR(F699="Days",F699="Caseload"),1,INDEX('3. Programs'!N:N,MATCH(D699,'3. Programs'!A:A,0)))*INDEX('3. Programs'!O:O,MATCH(D699,'3. Programs'!A:A,0))),""),0)</f>
        <v/>
      </c>
      <c r="J699" s="20" t="str">
        <f>IFERROR(IF($C699="Program",ROUNDDOWN(SUMIF('3. Programs'!$A:$A,$D699,'3. Programs'!Q:Q),2)*IFERROR(INDEX('3. Programs'!$O:$O,MATCH($D699,'3. Programs'!$A:$A,0)),0)*$I699,""),0)</f>
        <v/>
      </c>
      <c r="K699" s="15" t="str">
        <f>IFERROR(IF($C699="Program",ROUNDDOWN(SUMIF('3. Programs'!$A:$A,$D699,'3. Programs'!R:R),2)*IFERROR(INDEX('3. Programs'!$O:$O,MATCH($D699,'3. Programs'!$A:$A,0)),0)*$I699,""),0)</f>
        <v/>
      </c>
      <c r="L699" s="15" t="str">
        <f>IFERROR(IF($C699="Program",ROUNDDOWN(SUMIF('3. Programs'!$A:$A,$D699,'3. Programs'!S:S),2)*IFERROR(INDEX('3. Programs'!$O:$O,MATCH($D699,'3. Programs'!$A:$A,0)),0)*$I699,""),0)</f>
        <v/>
      </c>
      <c r="M699" s="17" t="str">
        <f t="shared" si="68"/>
        <v/>
      </c>
      <c r="N699" s="122"/>
      <c r="O699" s="123"/>
      <c r="P699" s="169"/>
      <c r="Q699" s="245"/>
      <c r="R699" s="124"/>
      <c r="S699" s="125"/>
      <c r="T699" s="125"/>
      <c r="U699" s="126"/>
      <c r="V699" s="19" t="str">
        <f t="shared" si="67"/>
        <v/>
      </c>
      <c r="W699" s="15" t="str">
        <f t="shared" si="63"/>
        <v/>
      </c>
      <c r="X699" s="16" t="str">
        <f t="shared" si="64"/>
        <v/>
      </c>
      <c r="Y699" s="16" t="str">
        <f t="shared" si="65"/>
        <v/>
      </c>
      <c r="Z699" s="16" t="str">
        <f t="shared" si="66"/>
        <v/>
      </c>
    </row>
    <row r="700" spans="1:26" x14ac:dyDescent="0.4">
      <c r="A700" s="140"/>
      <c r="B700" s="158" t="str">
        <f>IFERROR(VLOOKUP(A700,'1. Applicant Roster'!A:C,2,FALSE)&amp;", "&amp;LEFT(VLOOKUP(A700,'1. Applicant Roster'!A:C,3,FALSE),1)&amp;".","Enter valid WISEid")</f>
        <v>Enter valid WISEid</v>
      </c>
      <c r="C700" s="142"/>
      <c r="D700" s="143"/>
      <c r="E700" s="138" t="str">
        <f>IF(C700="Program",IFERROR(INDEX('3. Programs'!B:B,MATCH(D700,'3. Programs'!A:A,0)),"Enter valid program ID"),"")</f>
        <v/>
      </c>
      <c r="F700" s="289" t="str">
        <f>IF(C700="Program",IFERROR(INDEX('3. Programs'!L:L,MATCH(D700,'3. Programs'!A:A,0)),""),"")</f>
        <v/>
      </c>
      <c r="G700" s="97"/>
      <c r="H700" s="82"/>
      <c r="I700" s="291" t="str">
        <f>IFERROR(IF(C700="Program",(IF(OR(F700="Days",F700="Caseload"),1,G700)*H700)/(IF(OR(F700="Days",F700="Caseload"),1,INDEX('3. Programs'!N:N,MATCH(D700,'3. Programs'!A:A,0)))*INDEX('3. Programs'!O:O,MATCH(D700,'3. Programs'!A:A,0))),""),0)</f>
        <v/>
      </c>
      <c r="J700" s="20" t="str">
        <f>IFERROR(IF($C700="Program",ROUNDDOWN(SUMIF('3. Programs'!$A:$A,$D700,'3. Programs'!Q:Q),2)*IFERROR(INDEX('3. Programs'!$O:$O,MATCH($D700,'3. Programs'!$A:$A,0)),0)*$I700,""),0)</f>
        <v/>
      </c>
      <c r="K700" s="15" t="str">
        <f>IFERROR(IF($C700="Program",ROUNDDOWN(SUMIF('3. Programs'!$A:$A,$D700,'3. Programs'!R:R),2)*IFERROR(INDEX('3. Programs'!$O:$O,MATCH($D700,'3. Programs'!$A:$A,0)),0)*$I700,""),0)</f>
        <v/>
      </c>
      <c r="L700" s="15" t="str">
        <f>IFERROR(IF($C700="Program",ROUNDDOWN(SUMIF('3. Programs'!$A:$A,$D700,'3. Programs'!S:S),2)*IFERROR(INDEX('3. Programs'!$O:$O,MATCH($D700,'3. Programs'!$A:$A,0)),0)*$I700,""),0)</f>
        <v/>
      </c>
      <c r="M700" s="17" t="str">
        <f t="shared" si="68"/>
        <v/>
      </c>
      <c r="N700" s="122"/>
      <c r="O700" s="123"/>
      <c r="P700" s="169"/>
      <c r="Q700" s="245"/>
      <c r="R700" s="124"/>
      <c r="S700" s="125"/>
      <c r="T700" s="125"/>
      <c r="U700" s="126"/>
      <c r="V700" s="19" t="str">
        <f t="shared" si="67"/>
        <v/>
      </c>
      <c r="W700" s="15" t="str">
        <f t="shared" si="63"/>
        <v/>
      </c>
      <c r="X700" s="16" t="str">
        <f t="shared" si="64"/>
        <v/>
      </c>
      <c r="Y700" s="16" t="str">
        <f t="shared" si="65"/>
        <v/>
      </c>
      <c r="Z700" s="16" t="str">
        <f t="shared" si="66"/>
        <v/>
      </c>
    </row>
    <row r="701" spans="1:26" x14ac:dyDescent="0.4">
      <c r="A701" s="140"/>
      <c r="B701" s="158" t="str">
        <f>IFERROR(VLOOKUP(A701,'1. Applicant Roster'!A:C,2,FALSE)&amp;", "&amp;LEFT(VLOOKUP(A701,'1. Applicant Roster'!A:C,3,FALSE),1)&amp;".","Enter valid WISEid")</f>
        <v>Enter valid WISEid</v>
      </c>
      <c r="C701" s="142"/>
      <c r="D701" s="143"/>
      <c r="E701" s="138" t="str">
        <f>IF(C701="Program",IFERROR(INDEX('3. Programs'!B:B,MATCH(D701,'3. Programs'!A:A,0)),"Enter valid program ID"),"")</f>
        <v/>
      </c>
      <c r="F701" s="289" t="str">
        <f>IF(C701="Program",IFERROR(INDEX('3. Programs'!L:L,MATCH(D701,'3. Programs'!A:A,0)),""),"")</f>
        <v/>
      </c>
      <c r="G701" s="97"/>
      <c r="H701" s="82"/>
      <c r="I701" s="291" t="str">
        <f>IFERROR(IF(C701="Program",(IF(OR(F701="Days",F701="Caseload"),1,G701)*H701)/(IF(OR(F701="Days",F701="Caseload"),1,INDEX('3. Programs'!N:N,MATCH(D701,'3. Programs'!A:A,0)))*INDEX('3. Programs'!O:O,MATCH(D701,'3. Programs'!A:A,0))),""),0)</f>
        <v/>
      </c>
      <c r="J701" s="20" t="str">
        <f>IFERROR(IF($C701="Program",ROUNDDOWN(SUMIF('3. Programs'!$A:$A,$D701,'3. Programs'!Q:Q),2)*IFERROR(INDEX('3. Programs'!$O:$O,MATCH($D701,'3. Programs'!$A:$A,0)),0)*$I701,""),0)</f>
        <v/>
      </c>
      <c r="K701" s="15" t="str">
        <f>IFERROR(IF($C701="Program",ROUNDDOWN(SUMIF('3. Programs'!$A:$A,$D701,'3. Programs'!R:R),2)*IFERROR(INDEX('3. Programs'!$O:$O,MATCH($D701,'3. Programs'!$A:$A,0)),0)*$I701,""),0)</f>
        <v/>
      </c>
      <c r="L701" s="15" t="str">
        <f>IFERROR(IF($C701="Program",ROUNDDOWN(SUMIF('3. Programs'!$A:$A,$D701,'3. Programs'!S:S),2)*IFERROR(INDEX('3. Programs'!$O:$O,MATCH($D701,'3. Programs'!$A:$A,0)),0)*$I701,""),0)</f>
        <v/>
      </c>
      <c r="M701" s="17" t="str">
        <f t="shared" si="68"/>
        <v/>
      </c>
      <c r="N701" s="122"/>
      <c r="O701" s="123"/>
      <c r="P701" s="169"/>
      <c r="Q701" s="245"/>
      <c r="R701" s="124"/>
      <c r="S701" s="125"/>
      <c r="T701" s="125"/>
      <c r="U701" s="126"/>
      <c r="V701" s="19" t="str">
        <f t="shared" si="67"/>
        <v/>
      </c>
      <c r="W701" s="15" t="str">
        <f t="shared" si="63"/>
        <v/>
      </c>
      <c r="X701" s="16" t="str">
        <f t="shared" si="64"/>
        <v/>
      </c>
      <c r="Y701" s="16" t="str">
        <f t="shared" si="65"/>
        <v/>
      </c>
      <c r="Z701" s="16" t="str">
        <f t="shared" si="66"/>
        <v/>
      </c>
    </row>
    <row r="702" spans="1:26" x14ac:dyDescent="0.4">
      <c r="A702" s="140"/>
      <c r="B702" s="158" t="str">
        <f>IFERROR(VLOOKUP(A702,'1. Applicant Roster'!A:C,2,FALSE)&amp;", "&amp;LEFT(VLOOKUP(A702,'1. Applicant Roster'!A:C,3,FALSE),1)&amp;".","Enter valid WISEid")</f>
        <v>Enter valid WISEid</v>
      </c>
      <c r="C702" s="142"/>
      <c r="D702" s="143"/>
      <c r="E702" s="138" t="str">
        <f>IF(C702="Program",IFERROR(INDEX('3. Programs'!B:B,MATCH(D702,'3. Programs'!A:A,0)),"Enter valid program ID"),"")</f>
        <v/>
      </c>
      <c r="F702" s="289" t="str">
        <f>IF(C702="Program",IFERROR(INDEX('3. Programs'!L:L,MATCH(D702,'3. Programs'!A:A,0)),""),"")</f>
        <v/>
      </c>
      <c r="G702" s="97"/>
      <c r="H702" s="82"/>
      <c r="I702" s="291" t="str">
        <f>IFERROR(IF(C702="Program",(IF(OR(F702="Days",F702="Caseload"),1,G702)*H702)/(IF(OR(F702="Days",F702="Caseload"),1,INDEX('3. Programs'!N:N,MATCH(D702,'3. Programs'!A:A,0)))*INDEX('3. Programs'!O:O,MATCH(D702,'3. Programs'!A:A,0))),""),0)</f>
        <v/>
      </c>
      <c r="J702" s="20" t="str">
        <f>IFERROR(IF($C702="Program",ROUNDDOWN(SUMIF('3. Programs'!$A:$A,$D702,'3. Programs'!Q:Q),2)*IFERROR(INDEX('3. Programs'!$O:$O,MATCH($D702,'3. Programs'!$A:$A,0)),0)*$I702,""),0)</f>
        <v/>
      </c>
      <c r="K702" s="15" t="str">
        <f>IFERROR(IF($C702="Program",ROUNDDOWN(SUMIF('3. Programs'!$A:$A,$D702,'3. Programs'!R:R),2)*IFERROR(INDEX('3. Programs'!$O:$O,MATCH($D702,'3. Programs'!$A:$A,0)),0)*$I702,""),0)</f>
        <v/>
      </c>
      <c r="L702" s="15" t="str">
        <f>IFERROR(IF($C702="Program",ROUNDDOWN(SUMIF('3. Programs'!$A:$A,$D702,'3. Programs'!S:S),2)*IFERROR(INDEX('3. Programs'!$O:$O,MATCH($D702,'3. Programs'!$A:$A,0)),0)*$I702,""),0)</f>
        <v/>
      </c>
      <c r="M702" s="17" t="str">
        <f t="shared" si="68"/>
        <v/>
      </c>
      <c r="N702" s="122"/>
      <c r="O702" s="123"/>
      <c r="P702" s="169"/>
      <c r="Q702" s="245"/>
      <c r="R702" s="124"/>
      <c r="S702" s="125"/>
      <c r="T702" s="125"/>
      <c r="U702" s="126"/>
      <c r="V702" s="19" t="str">
        <f t="shared" si="67"/>
        <v/>
      </c>
      <c r="W702" s="15" t="str">
        <f t="shared" si="63"/>
        <v/>
      </c>
      <c r="X702" s="16" t="str">
        <f t="shared" si="64"/>
        <v/>
      </c>
      <c r="Y702" s="16" t="str">
        <f t="shared" si="65"/>
        <v/>
      </c>
      <c r="Z702" s="16" t="str">
        <f t="shared" si="66"/>
        <v/>
      </c>
    </row>
    <row r="703" spans="1:26" x14ac:dyDescent="0.4">
      <c r="A703" s="140"/>
      <c r="B703" s="158" t="str">
        <f>IFERROR(VLOOKUP(A703,'1. Applicant Roster'!A:C,2,FALSE)&amp;", "&amp;LEFT(VLOOKUP(A703,'1. Applicant Roster'!A:C,3,FALSE),1)&amp;".","Enter valid WISEid")</f>
        <v>Enter valid WISEid</v>
      </c>
      <c r="C703" s="142"/>
      <c r="D703" s="143"/>
      <c r="E703" s="138" t="str">
        <f>IF(C703="Program",IFERROR(INDEX('3. Programs'!B:B,MATCH(D703,'3. Programs'!A:A,0)),"Enter valid program ID"),"")</f>
        <v/>
      </c>
      <c r="F703" s="289" t="str">
        <f>IF(C703="Program",IFERROR(INDEX('3. Programs'!L:L,MATCH(D703,'3. Programs'!A:A,0)),""),"")</f>
        <v/>
      </c>
      <c r="G703" s="97"/>
      <c r="H703" s="82"/>
      <c r="I703" s="291" t="str">
        <f>IFERROR(IF(C703="Program",(IF(OR(F703="Days",F703="Caseload"),1,G703)*H703)/(IF(OR(F703="Days",F703="Caseload"),1,INDEX('3. Programs'!N:N,MATCH(D703,'3. Programs'!A:A,0)))*INDEX('3. Programs'!O:O,MATCH(D703,'3. Programs'!A:A,0))),""),0)</f>
        <v/>
      </c>
      <c r="J703" s="20" t="str">
        <f>IFERROR(IF($C703="Program",ROUNDDOWN(SUMIF('3. Programs'!$A:$A,$D703,'3. Programs'!Q:Q),2)*IFERROR(INDEX('3. Programs'!$O:$O,MATCH($D703,'3. Programs'!$A:$A,0)),0)*$I703,""),0)</f>
        <v/>
      </c>
      <c r="K703" s="15" t="str">
        <f>IFERROR(IF($C703="Program",ROUNDDOWN(SUMIF('3. Programs'!$A:$A,$D703,'3. Programs'!R:R),2)*IFERROR(INDEX('3. Programs'!$O:$O,MATCH($D703,'3. Programs'!$A:$A,0)),0)*$I703,""),0)</f>
        <v/>
      </c>
      <c r="L703" s="15" t="str">
        <f>IFERROR(IF($C703="Program",ROUNDDOWN(SUMIF('3. Programs'!$A:$A,$D703,'3. Programs'!S:S),2)*IFERROR(INDEX('3. Programs'!$O:$O,MATCH($D703,'3. Programs'!$A:$A,0)),0)*$I703,""),0)</f>
        <v/>
      </c>
      <c r="M703" s="17" t="str">
        <f t="shared" si="68"/>
        <v/>
      </c>
      <c r="N703" s="122"/>
      <c r="O703" s="123"/>
      <c r="P703" s="169"/>
      <c r="Q703" s="245"/>
      <c r="R703" s="124"/>
      <c r="S703" s="125"/>
      <c r="T703" s="125"/>
      <c r="U703" s="126"/>
      <c r="V703" s="19" t="str">
        <f t="shared" si="67"/>
        <v/>
      </c>
      <c r="W703" s="15" t="str">
        <f t="shared" si="63"/>
        <v/>
      </c>
      <c r="X703" s="16" t="str">
        <f t="shared" si="64"/>
        <v/>
      </c>
      <c r="Y703" s="16" t="str">
        <f t="shared" si="65"/>
        <v/>
      </c>
      <c r="Z703" s="16" t="str">
        <f t="shared" si="66"/>
        <v/>
      </c>
    </row>
    <row r="704" spans="1:26" x14ac:dyDescent="0.4">
      <c r="A704" s="140"/>
      <c r="B704" s="158" t="str">
        <f>IFERROR(VLOOKUP(A704,'1. Applicant Roster'!A:C,2,FALSE)&amp;", "&amp;LEFT(VLOOKUP(A704,'1. Applicant Roster'!A:C,3,FALSE),1)&amp;".","Enter valid WISEid")</f>
        <v>Enter valid WISEid</v>
      </c>
      <c r="C704" s="142"/>
      <c r="D704" s="143"/>
      <c r="E704" s="138" t="str">
        <f>IF(C704="Program",IFERROR(INDEX('3. Programs'!B:B,MATCH(D704,'3. Programs'!A:A,0)),"Enter valid program ID"),"")</f>
        <v/>
      </c>
      <c r="F704" s="289" t="str">
        <f>IF(C704="Program",IFERROR(INDEX('3. Programs'!L:L,MATCH(D704,'3. Programs'!A:A,0)),""),"")</f>
        <v/>
      </c>
      <c r="G704" s="97"/>
      <c r="H704" s="82"/>
      <c r="I704" s="291" t="str">
        <f>IFERROR(IF(C704="Program",(IF(OR(F704="Days",F704="Caseload"),1,G704)*H704)/(IF(OR(F704="Days",F704="Caseload"),1,INDEX('3. Programs'!N:N,MATCH(D704,'3. Programs'!A:A,0)))*INDEX('3. Programs'!O:O,MATCH(D704,'3. Programs'!A:A,0))),""),0)</f>
        <v/>
      </c>
      <c r="J704" s="20" t="str">
        <f>IFERROR(IF($C704="Program",ROUNDDOWN(SUMIF('3. Programs'!$A:$A,$D704,'3. Programs'!Q:Q),2)*IFERROR(INDEX('3. Programs'!$O:$O,MATCH($D704,'3. Programs'!$A:$A,0)),0)*$I704,""),0)</f>
        <v/>
      </c>
      <c r="K704" s="15" t="str">
        <f>IFERROR(IF($C704="Program",ROUNDDOWN(SUMIF('3. Programs'!$A:$A,$D704,'3. Programs'!R:R),2)*IFERROR(INDEX('3. Programs'!$O:$O,MATCH($D704,'3. Programs'!$A:$A,0)),0)*$I704,""),0)</f>
        <v/>
      </c>
      <c r="L704" s="15" t="str">
        <f>IFERROR(IF($C704="Program",ROUNDDOWN(SUMIF('3. Programs'!$A:$A,$D704,'3. Programs'!S:S),2)*IFERROR(INDEX('3. Programs'!$O:$O,MATCH($D704,'3. Programs'!$A:$A,0)),0)*$I704,""),0)</f>
        <v/>
      </c>
      <c r="M704" s="17" t="str">
        <f t="shared" si="68"/>
        <v/>
      </c>
      <c r="N704" s="122"/>
      <c r="O704" s="123"/>
      <c r="P704" s="169"/>
      <c r="Q704" s="245"/>
      <c r="R704" s="124"/>
      <c r="S704" s="125"/>
      <c r="T704" s="125"/>
      <c r="U704" s="126"/>
      <c r="V704" s="19" t="str">
        <f t="shared" si="67"/>
        <v/>
      </c>
      <c r="W704" s="15" t="str">
        <f t="shared" si="63"/>
        <v/>
      </c>
      <c r="X704" s="16" t="str">
        <f t="shared" si="64"/>
        <v/>
      </c>
      <c r="Y704" s="16" t="str">
        <f t="shared" si="65"/>
        <v/>
      </c>
      <c r="Z704" s="16" t="str">
        <f t="shared" si="66"/>
        <v/>
      </c>
    </row>
    <row r="705" spans="1:26" x14ac:dyDescent="0.4">
      <c r="A705" s="140"/>
      <c r="B705" s="158" t="str">
        <f>IFERROR(VLOOKUP(A705,'1. Applicant Roster'!A:C,2,FALSE)&amp;", "&amp;LEFT(VLOOKUP(A705,'1. Applicant Roster'!A:C,3,FALSE),1)&amp;".","Enter valid WISEid")</f>
        <v>Enter valid WISEid</v>
      </c>
      <c r="C705" s="142"/>
      <c r="D705" s="143"/>
      <c r="E705" s="138" t="str">
        <f>IF(C705="Program",IFERROR(INDEX('3. Programs'!B:B,MATCH(D705,'3. Programs'!A:A,0)),"Enter valid program ID"),"")</f>
        <v/>
      </c>
      <c r="F705" s="289" t="str">
        <f>IF(C705="Program",IFERROR(INDEX('3. Programs'!L:L,MATCH(D705,'3. Programs'!A:A,0)),""),"")</f>
        <v/>
      </c>
      <c r="G705" s="97"/>
      <c r="H705" s="82"/>
      <c r="I705" s="291" t="str">
        <f>IFERROR(IF(C705="Program",(IF(OR(F705="Days",F705="Caseload"),1,G705)*H705)/(IF(OR(F705="Days",F705="Caseload"),1,INDEX('3. Programs'!N:N,MATCH(D705,'3. Programs'!A:A,0)))*INDEX('3. Programs'!O:O,MATCH(D705,'3. Programs'!A:A,0))),""),0)</f>
        <v/>
      </c>
      <c r="J705" s="20" t="str">
        <f>IFERROR(IF($C705="Program",ROUNDDOWN(SUMIF('3. Programs'!$A:$A,$D705,'3. Programs'!Q:Q),2)*IFERROR(INDEX('3. Programs'!$O:$O,MATCH($D705,'3. Programs'!$A:$A,0)),0)*$I705,""),0)</f>
        <v/>
      </c>
      <c r="K705" s="15" t="str">
        <f>IFERROR(IF($C705="Program",ROUNDDOWN(SUMIF('3. Programs'!$A:$A,$D705,'3. Programs'!R:R),2)*IFERROR(INDEX('3. Programs'!$O:$O,MATCH($D705,'3. Programs'!$A:$A,0)),0)*$I705,""),0)</f>
        <v/>
      </c>
      <c r="L705" s="15" t="str">
        <f>IFERROR(IF($C705="Program",ROUNDDOWN(SUMIF('3. Programs'!$A:$A,$D705,'3. Programs'!S:S),2)*IFERROR(INDEX('3. Programs'!$O:$O,MATCH($D705,'3. Programs'!$A:$A,0)),0)*$I705,""),0)</f>
        <v/>
      </c>
      <c r="M705" s="17" t="str">
        <f t="shared" si="68"/>
        <v/>
      </c>
      <c r="N705" s="122"/>
      <c r="O705" s="123"/>
      <c r="P705" s="169"/>
      <c r="Q705" s="245"/>
      <c r="R705" s="124"/>
      <c r="S705" s="125"/>
      <c r="T705" s="125"/>
      <c r="U705" s="126"/>
      <c r="V705" s="19" t="str">
        <f t="shared" si="67"/>
        <v/>
      </c>
      <c r="W705" s="15" t="str">
        <f t="shared" si="63"/>
        <v/>
      </c>
      <c r="X705" s="16" t="str">
        <f t="shared" si="64"/>
        <v/>
      </c>
      <c r="Y705" s="16" t="str">
        <f t="shared" si="65"/>
        <v/>
      </c>
      <c r="Z705" s="16" t="str">
        <f t="shared" si="66"/>
        <v/>
      </c>
    </row>
    <row r="706" spans="1:26" x14ac:dyDescent="0.4">
      <c r="A706" s="140"/>
      <c r="B706" s="158" t="str">
        <f>IFERROR(VLOOKUP(A706,'1. Applicant Roster'!A:C,2,FALSE)&amp;", "&amp;LEFT(VLOOKUP(A706,'1. Applicant Roster'!A:C,3,FALSE),1)&amp;".","Enter valid WISEid")</f>
        <v>Enter valid WISEid</v>
      </c>
      <c r="C706" s="142"/>
      <c r="D706" s="143"/>
      <c r="E706" s="138" t="str">
        <f>IF(C706="Program",IFERROR(INDEX('3. Programs'!B:B,MATCH(D706,'3. Programs'!A:A,0)),"Enter valid program ID"),"")</f>
        <v/>
      </c>
      <c r="F706" s="289" t="str">
        <f>IF(C706="Program",IFERROR(INDEX('3. Programs'!L:L,MATCH(D706,'3. Programs'!A:A,0)),""),"")</f>
        <v/>
      </c>
      <c r="G706" s="97"/>
      <c r="H706" s="82"/>
      <c r="I706" s="291" t="str">
        <f>IFERROR(IF(C706="Program",(IF(OR(F706="Days",F706="Caseload"),1,G706)*H706)/(IF(OR(F706="Days",F706="Caseload"),1,INDEX('3. Programs'!N:N,MATCH(D706,'3. Programs'!A:A,0)))*INDEX('3. Programs'!O:O,MATCH(D706,'3. Programs'!A:A,0))),""),0)</f>
        <v/>
      </c>
      <c r="J706" s="20" t="str">
        <f>IFERROR(IF($C706="Program",ROUNDDOWN(SUMIF('3. Programs'!$A:$A,$D706,'3. Programs'!Q:Q),2)*IFERROR(INDEX('3. Programs'!$O:$O,MATCH($D706,'3. Programs'!$A:$A,0)),0)*$I706,""),0)</f>
        <v/>
      </c>
      <c r="K706" s="15" t="str">
        <f>IFERROR(IF($C706="Program",ROUNDDOWN(SUMIF('3. Programs'!$A:$A,$D706,'3. Programs'!R:R),2)*IFERROR(INDEX('3. Programs'!$O:$O,MATCH($D706,'3. Programs'!$A:$A,0)),0)*$I706,""),0)</f>
        <v/>
      </c>
      <c r="L706" s="15" t="str">
        <f>IFERROR(IF($C706="Program",ROUNDDOWN(SUMIF('3. Programs'!$A:$A,$D706,'3. Programs'!S:S),2)*IFERROR(INDEX('3. Programs'!$O:$O,MATCH($D706,'3. Programs'!$A:$A,0)),0)*$I706,""),0)</f>
        <v/>
      </c>
      <c r="M706" s="17" t="str">
        <f t="shared" si="68"/>
        <v/>
      </c>
      <c r="N706" s="122"/>
      <c r="O706" s="123"/>
      <c r="P706" s="169"/>
      <c r="Q706" s="245"/>
      <c r="R706" s="124"/>
      <c r="S706" s="125"/>
      <c r="T706" s="125"/>
      <c r="U706" s="126"/>
      <c r="V706" s="19" t="str">
        <f t="shared" si="67"/>
        <v/>
      </c>
      <c r="W706" s="15" t="str">
        <f t="shared" si="63"/>
        <v/>
      </c>
      <c r="X706" s="16" t="str">
        <f t="shared" si="64"/>
        <v/>
      </c>
      <c r="Y706" s="16" t="str">
        <f t="shared" si="65"/>
        <v/>
      </c>
      <c r="Z706" s="16" t="str">
        <f t="shared" si="66"/>
        <v/>
      </c>
    </row>
    <row r="707" spans="1:26" x14ac:dyDescent="0.4">
      <c r="A707" s="140"/>
      <c r="B707" s="158" t="str">
        <f>IFERROR(VLOOKUP(A707,'1. Applicant Roster'!A:C,2,FALSE)&amp;", "&amp;LEFT(VLOOKUP(A707,'1. Applicant Roster'!A:C,3,FALSE),1)&amp;".","Enter valid WISEid")</f>
        <v>Enter valid WISEid</v>
      </c>
      <c r="C707" s="142"/>
      <c r="D707" s="143"/>
      <c r="E707" s="138" t="str">
        <f>IF(C707="Program",IFERROR(INDEX('3. Programs'!B:B,MATCH(D707,'3. Programs'!A:A,0)),"Enter valid program ID"),"")</f>
        <v/>
      </c>
      <c r="F707" s="289" t="str">
        <f>IF(C707="Program",IFERROR(INDEX('3. Programs'!L:L,MATCH(D707,'3. Programs'!A:A,0)),""),"")</f>
        <v/>
      </c>
      <c r="G707" s="97"/>
      <c r="H707" s="82"/>
      <c r="I707" s="291" t="str">
        <f>IFERROR(IF(C707="Program",(IF(OR(F707="Days",F707="Caseload"),1,G707)*H707)/(IF(OR(F707="Days",F707="Caseload"),1,INDEX('3. Programs'!N:N,MATCH(D707,'3. Programs'!A:A,0)))*INDEX('3. Programs'!O:O,MATCH(D707,'3. Programs'!A:A,0))),""),0)</f>
        <v/>
      </c>
      <c r="J707" s="20" t="str">
        <f>IFERROR(IF($C707="Program",ROUNDDOWN(SUMIF('3. Programs'!$A:$A,$D707,'3. Programs'!Q:Q),2)*IFERROR(INDEX('3. Programs'!$O:$O,MATCH($D707,'3. Programs'!$A:$A,0)),0)*$I707,""),0)</f>
        <v/>
      </c>
      <c r="K707" s="15" t="str">
        <f>IFERROR(IF($C707="Program",ROUNDDOWN(SUMIF('3. Programs'!$A:$A,$D707,'3. Programs'!R:R),2)*IFERROR(INDEX('3. Programs'!$O:$O,MATCH($D707,'3. Programs'!$A:$A,0)),0)*$I707,""),0)</f>
        <v/>
      </c>
      <c r="L707" s="15" t="str">
        <f>IFERROR(IF($C707="Program",ROUNDDOWN(SUMIF('3. Programs'!$A:$A,$D707,'3. Programs'!S:S),2)*IFERROR(INDEX('3. Programs'!$O:$O,MATCH($D707,'3. Programs'!$A:$A,0)),0)*$I707,""),0)</f>
        <v/>
      </c>
      <c r="M707" s="17" t="str">
        <f t="shared" si="68"/>
        <v/>
      </c>
      <c r="N707" s="122"/>
      <c r="O707" s="123"/>
      <c r="P707" s="169"/>
      <c r="Q707" s="245"/>
      <c r="R707" s="124"/>
      <c r="S707" s="125"/>
      <c r="T707" s="125"/>
      <c r="U707" s="126"/>
      <c r="V707" s="19" t="str">
        <f t="shared" si="67"/>
        <v/>
      </c>
      <c r="W707" s="15" t="str">
        <f t="shared" si="63"/>
        <v/>
      </c>
      <c r="X707" s="16" t="str">
        <f t="shared" si="64"/>
        <v/>
      </c>
      <c r="Y707" s="16" t="str">
        <f t="shared" si="65"/>
        <v/>
      </c>
      <c r="Z707" s="16" t="str">
        <f t="shared" si="66"/>
        <v/>
      </c>
    </row>
    <row r="708" spans="1:26" x14ac:dyDescent="0.4">
      <c r="A708" s="140"/>
      <c r="B708" s="158" t="str">
        <f>IFERROR(VLOOKUP(A708,'1. Applicant Roster'!A:C,2,FALSE)&amp;", "&amp;LEFT(VLOOKUP(A708,'1. Applicant Roster'!A:C,3,FALSE),1)&amp;".","Enter valid WISEid")</f>
        <v>Enter valid WISEid</v>
      </c>
      <c r="C708" s="142"/>
      <c r="D708" s="143"/>
      <c r="E708" s="138" t="str">
        <f>IF(C708="Program",IFERROR(INDEX('3. Programs'!B:B,MATCH(D708,'3. Programs'!A:A,0)),"Enter valid program ID"),"")</f>
        <v/>
      </c>
      <c r="F708" s="289" t="str">
        <f>IF(C708="Program",IFERROR(INDEX('3. Programs'!L:L,MATCH(D708,'3. Programs'!A:A,0)),""),"")</f>
        <v/>
      </c>
      <c r="G708" s="97"/>
      <c r="H708" s="82"/>
      <c r="I708" s="291" t="str">
        <f>IFERROR(IF(C708="Program",(IF(OR(F708="Days",F708="Caseload"),1,G708)*H708)/(IF(OR(F708="Days",F708="Caseload"),1,INDEX('3. Programs'!N:N,MATCH(D708,'3. Programs'!A:A,0)))*INDEX('3. Programs'!O:O,MATCH(D708,'3. Programs'!A:A,0))),""),0)</f>
        <v/>
      </c>
      <c r="J708" s="20" t="str">
        <f>IFERROR(IF($C708="Program",ROUNDDOWN(SUMIF('3. Programs'!$A:$A,$D708,'3. Programs'!Q:Q),2)*IFERROR(INDEX('3. Programs'!$O:$O,MATCH($D708,'3. Programs'!$A:$A,0)),0)*$I708,""),0)</f>
        <v/>
      </c>
      <c r="K708" s="15" t="str">
        <f>IFERROR(IF($C708="Program",ROUNDDOWN(SUMIF('3. Programs'!$A:$A,$D708,'3. Programs'!R:R),2)*IFERROR(INDEX('3. Programs'!$O:$O,MATCH($D708,'3. Programs'!$A:$A,0)),0)*$I708,""),0)</f>
        <v/>
      </c>
      <c r="L708" s="15" t="str">
        <f>IFERROR(IF($C708="Program",ROUNDDOWN(SUMIF('3. Programs'!$A:$A,$D708,'3. Programs'!S:S),2)*IFERROR(INDEX('3. Programs'!$O:$O,MATCH($D708,'3. Programs'!$A:$A,0)),0)*$I708,""),0)</f>
        <v/>
      </c>
      <c r="M708" s="17" t="str">
        <f t="shared" si="68"/>
        <v/>
      </c>
      <c r="N708" s="122"/>
      <c r="O708" s="123"/>
      <c r="P708" s="169"/>
      <c r="Q708" s="245"/>
      <c r="R708" s="124"/>
      <c r="S708" s="125"/>
      <c r="T708" s="125"/>
      <c r="U708" s="126"/>
      <c r="V708" s="19" t="str">
        <f t="shared" si="67"/>
        <v/>
      </c>
      <c r="W708" s="15" t="str">
        <f t="shared" si="63"/>
        <v/>
      </c>
      <c r="X708" s="16" t="str">
        <f t="shared" si="64"/>
        <v/>
      </c>
      <c r="Y708" s="16" t="str">
        <f t="shared" si="65"/>
        <v/>
      </c>
      <c r="Z708" s="16" t="str">
        <f t="shared" si="66"/>
        <v/>
      </c>
    </row>
    <row r="709" spans="1:26" x14ac:dyDescent="0.4">
      <c r="A709" s="140"/>
      <c r="B709" s="158" t="str">
        <f>IFERROR(VLOOKUP(A709,'1. Applicant Roster'!A:C,2,FALSE)&amp;", "&amp;LEFT(VLOOKUP(A709,'1. Applicant Roster'!A:C,3,FALSE),1)&amp;".","Enter valid WISEid")</f>
        <v>Enter valid WISEid</v>
      </c>
      <c r="C709" s="142"/>
      <c r="D709" s="143"/>
      <c r="E709" s="138" t="str">
        <f>IF(C709="Program",IFERROR(INDEX('3. Programs'!B:B,MATCH(D709,'3. Programs'!A:A,0)),"Enter valid program ID"),"")</f>
        <v/>
      </c>
      <c r="F709" s="289" t="str">
        <f>IF(C709="Program",IFERROR(INDEX('3. Programs'!L:L,MATCH(D709,'3. Programs'!A:A,0)),""),"")</f>
        <v/>
      </c>
      <c r="G709" s="97"/>
      <c r="H709" s="82"/>
      <c r="I709" s="291" t="str">
        <f>IFERROR(IF(C709="Program",(IF(OR(F709="Days",F709="Caseload"),1,G709)*H709)/(IF(OR(F709="Days",F709="Caseload"),1,INDEX('3. Programs'!N:N,MATCH(D709,'3. Programs'!A:A,0)))*INDEX('3. Programs'!O:O,MATCH(D709,'3. Programs'!A:A,0))),""),0)</f>
        <v/>
      </c>
      <c r="J709" s="20" t="str">
        <f>IFERROR(IF($C709="Program",ROUNDDOWN(SUMIF('3. Programs'!$A:$A,$D709,'3. Programs'!Q:Q),2)*IFERROR(INDEX('3. Programs'!$O:$O,MATCH($D709,'3. Programs'!$A:$A,0)),0)*$I709,""),0)</f>
        <v/>
      </c>
      <c r="K709" s="15" t="str">
        <f>IFERROR(IF($C709="Program",ROUNDDOWN(SUMIF('3. Programs'!$A:$A,$D709,'3. Programs'!R:R),2)*IFERROR(INDEX('3. Programs'!$O:$O,MATCH($D709,'3. Programs'!$A:$A,0)),0)*$I709,""),0)</f>
        <v/>
      </c>
      <c r="L709" s="15" t="str">
        <f>IFERROR(IF($C709="Program",ROUNDDOWN(SUMIF('3. Programs'!$A:$A,$D709,'3. Programs'!S:S),2)*IFERROR(INDEX('3. Programs'!$O:$O,MATCH($D709,'3. Programs'!$A:$A,0)),0)*$I709,""),0)</f>
        <v/>
      </c>
      <c r="M709" s="17" t="str">
        <f t="shared" si="68"/>
        <v/>
      </c>
      <c r="N709" s="122"/>
      <c r="O709" s="123"/>
      <c r="P709" s="169"/>
      <c r="Q709" s="245"/>
      <c r="R709" s="124"/>
      <c r="S709" s="125"/>
      <c r="T709" s="125"/>
      <c r="U709" s="126"/>
      <c r="V709" s="19" t="str">
        <f t="shared" si="67"/>
        <v/>
      </c>
      <c r="W709" s="15" t="str">
        <f t="shared" si="63"/>
        <v/>
      </c>
      <c r="X709" s="16" t="str">
        <f t="shared" si="64"/>
        <v/>
      </c>
      <c r="Y709" s="16" t="str">
        <f t="shared" si="65"/>
        <v/>
      </c>
      <c r="Z709" s="16" t="str">
        <f t="shared" si="66"/>
        <v/>
      </c>
    </row>
    <row r="710" spans="1:26" x14ac:dyDescent="0.4">
      <c r="A710" s="140"/>
      <c r="B710" s="158" t="str">
        <f>IFERROR(VLOOKUP(A710,'1. Applicant Roster'!A:C,2,FALSE)&amp;", "&amp;LEFT(VLOOKUP(A710,'1. Applicant Roster'!A:C,3,FALSE),1)&amp;".","Enter valid WISEid")</f>
        <v>Enter valid WISEid</v>
      </c>
      <c r="C710" s="142"/>
      <c r="D710" s="143"/>
      <c r="E710" s="138" t="str">
        <f>IF(C710="Program",IFERROR(INDEX('3. Programs'!B:B,MATCH(D710,'3. Programs'!A:A,0)),"Enter valid program ID"),"")</f>
        <v/>
      </c>
      <c r="F710" s="289" t="str">
        <f>IF(C710="Program",IFERROR(INDEX('3. Programs'!L:L,MATCH(D710,'3. Programs'!A:A,0)),""),"")</f>
        <v/>
      </c>
      <c r="G710" s="97"/>
      <c r="H710" s="82"/>
      <c r="I710" s="291" t="str">
        <f>IFERROR(IF(C710="Program",(IF(OR(F710="Days",F710="Caseload"),1,G710)*H710)/(IF(OR(F710="Days",F710="Caseload"),1,INDEX('3. Programs'!N:N,MATCH(D710,'3. Programs'!A:A,0)))*INDEX('3. Programs'!O:O,MATCH(D710,'3. Programs'!A:A,0))),""),0)</f>
        <v/>
      </c>
      <c r="J710" s="20" t="str">
        <f>IFERROR(IF($C710="Program",ROUNDDOWN(SUMIF('3. Programs'!$A:$A,$D710,'3. Programs'!Q:Q),2)*IFERROR(INDEX('3. Programs'!$O:$O,MATCH($D710,'3. Programs'!$A:$A,0)),0)*$I710,""),0)</f>
        <v/>
      </c>
      <c r="K710" s="15" t="str">
        <f>IFERROR(IF($C710="Program",ROUNDDOWN(SUMIF('3. Programs'!$A:$A,$D710,'3. Programs'!R:R),2)*IFERROR(INDEX('3. Programs'!$O:$O,MATCH($D710,'3. Programs'!$A:$A,0)),0)*$I710,""),0)</f>
        <v/>
      </c>
      <c r="L710" s="15" t="str">
        <f>IFERROR(IF($C710="Program",ROUNDDOWN(SUMIF('3. Programs'!$A:$A,$D710,'3. Programs'!S:S),2)*IFERROR(INDEX('3. Programs'!$O:$O,MATCH($D710,'3. Programs'!$A:$A,0)),0)*$I710,""),0)</f>
        <v/>
      </c>
      <c r="M710" s="17" t="str">
        <f t="shared" si="68"/>
        <v/>
      </c>
      <c r="N710" s="122"/>
      <c r="O710" s="123"/>
      <c r="P710" s="169"/>
      <c r="Q710" s="245"/>
      <c r="R710" s="124"/>
      <c r="S710" s="125"/>
      <c r="T710" s="125"/>
      <c r="U710" s="126"/>
      <c r="V710" s="19" t="str">
        <f t="shared" si="67"/>
        <v/>
      </c>
      <c r="W710" s="15" t="str">
        <f t="shared" si="63"/>
        <v/>
      </c>
      <c r="X710" s="16" t="str">
        <f t="shared" si="64"/>
        <v/>
      </c>
      <c r="Y710" s="16" t="str">
        <f t="shared" si="65"/>
        <v/>
      </c>
      <c r="Z710" s="16" t="str">
        <f t="shared" si="66"/>
        <v/>
      </c>
    </row>
    <row r="711" spans="1:26" x14ac:dyDescent="0.4">
      <c r="A711" s="140"/>
      <c r="B711" s="158" t="str">
        <f>IFERROR(VLOOKUP(A711,'1. Applicant Roster'!A:C,2,FALSE)&amp;", "&amp;LEFT(VLOOKUP(A711,'1. Applicant Roster'!A:C,3,FALSE),1)&amp;".","Enter valid WISEid")</f>
        <v>Enter valid WISEid</v>
      </c>
      <c r="C711" s="142"/>
      <c r="D711" s="143"/>
      <c r="E711" s="138" t="str">
        <f>IF(C711="Program",IFERROR(INDEX('3. Programs'!B:B,MATCH(D711,'3. Programs'!A:A,0)),"Enter valid program ID"),"")</f>
        <v/>
      </c>
      <c r="F711" s="289" t="str">
        <f>IF(C711="Program",IFERROR(INDEX('3. Programs'!L:L,MATCH(D711,'3. Programs'!A:A,0)),""),"")</f>
        <v/>
      </c>
      <c r="G711" s="97"/>
      <c r="H711" s="82"/>
      <c r="I711" s="291" t="str">
        <f>IFERROR(IF(C711="Program",(IF(OR(F711="Days",F711="Caseload"),1,G711)*H711)/(IF(OR(F711="Days",F711="Caseload"),1,INDEX('3. Programs'!N:N,MATCH(D711,'3. Programs'!A:A,0)))*INDEX('3. Programs'!O:O,MATCH(D711,'3. Programs'!A:A,0))),""),0)</f>
        <v/>
      </c>
      <c r="J711" s="20" t="str">
        <f>IFERROR(IF($C711="Program",ROUNDDOWN(SUMIF('3. Programs'!$A:$A,$D711,'3. Programs'!Q:Q),2)*IFERROR(INDEX('3. Programs'!$O:$O,MATCH($D711,'3. Programs'!$A:$A,0)),0)*$I711,""),0)</f>
        <v/>
      </c>
      <c r="K711" s="15" t="str">
        <f>IFERROR(IF($C711="Program",ROUNDDOWN(SUMIF('3. Programs'!$A:$A,$D711,'3. Programs'!R:R),2)*IFERROR(INDEX('3. Programs'!$O:$O,MATCH($D711,'3. Programs'!$A:$A,0)),0)*$I711,""),0)</f>
        <v/>
      </c>
      <c r="L711" s="15" t="str">
        <f>IFERROR(IF($C711="Program",ROUNDDOWN(SUMIF('3. Programs'!$A:$A,$D711,'3. Programs'!S:S),2)*IFERROR(INDEX('3. Programs'!$O:$O,MATCH($D711,'3. Programs'!$A:$A,0)),0)*$I711,""),0)</f>
        <v/>
      </c>
      <c r="M711" s="17" t="str">
        <f t="shared" si="68"/>
        <v/>
      </c>
      <c r="N711" s="122"/>
      <c r="O711" s="123"/>
      <c r="P711" s="169"/>
      <c r="Q711" s="245"/>
      <c r="R711" s="124"/>
      <c r="S711" s="125"/>
      <c r="T711" s="125"/>
      <c r="U711" s="126"/>
      <c r="V711" s="19" t="str">
        <f t="shared" si="67"/>
        <v/>
      </c>
      <c r="W711" s="15" t="str">
        <f t="shared" si="63"/>
        <v/>
      </c>
      <c r="X711" s="16" t="str">
        <f t="shared" si="64"/>
        <v/>
      </c>
      <c r="Y711" s="16" t="str">
        <f t="shared" si="65"/>
        <v/>
      </c>
      <c r="Z711" s="16" t="str">
        <f t="shared" si="66"/>
        <v/>
      </c>
    </row>
    <row r="712" spans="1:26" x14ac:dyDescent="0.4">
      <c r="A712" s="140"/>
      <c r="B712" s="158" t="str">
        <f>IFERROR(VLOOKUP(A712,'1. Applicant Roster'!A:C,2,FALSE)&amp;", "&amp;LEFT(VLOOKUP(A712,'1. Applicant Roster'!A:C,3,FALSE),1)&amp;".","Enter valid WISEid")</f>
        <v>Enter valid WISEid</v>
      </c>
      <c r="C712" s="142"/>
      <c r="D712" s="143"/>
      <c r="E712" s="138" t="str">
        <f>IF(C712="Program",IFERROR(INDEX('3. Programs'!B:B,MATCH(D712,'3. Programs'!A:A,0)),"Enter valid program ID"),"")</f>
        <v/>
      </c>
      <c r="F712" s="289" t="str">
        <f>IF(C712="Program",IFERROR(INDEX('3. Programs'!L:L,MATCH(D712,'3. Programs'!A:A,0)),""),"")</f>
        <v/>
      </c>
      <c r="G712" s="97"/>
      <c r="H712" s="82"/>
      <c r="I712" s="291" t="str">
        <f>IFERROR(IF(C712="Program",(IF(OR(F712="Days",F712="Caseload"),1,G712)*H712)/(IF(OR(F712="Days",F712="Caseload"),1,INDEX('3. Programs'!N:N,MATCH(D712,'3. Programs'!A:A,0)))*INDEX('3. Programs'!O:O,MATCH(D712,'3. Programs'!A:A,0))),""),0)</f>
        <v/>
      </c>
      <c r="J712" s="20" t="str">
        <f>IFERROR(IF($C712="Program",ROUNDDOWN(SUMIF('3. Programs'!$A:$A,$D712,'3. Programs'!Q:Q),2)*IFERROR(INDEX('3. Programs'!$O:$O,MATCH($D712,'3. Programs'!$A:$A,0)),0)*$I712,""),0)</f>
        <v/>
      </c>
      <c r="K712" s="15" t="str">
        <f>IFERROR(IF($C712="Program",ROUNDDOWN(SUMIF('3. Programs'!$A:$A,$D712,'3. Programs'!R:R),2)*IFERROR(INDEX('3. Programs'!$O:$O,MATCH($D712,'3. Programs'!$A:$A,0)),0)*$I712,""),0)</f>
        <v/>
      </c>
      <c r="L712" s="15" t="str">
        <f>IFERROR(IF($C712="Program",ROUNDDOWN(SUMIF('3. Programs'!$A:$A,$D712,'3. Programs'!S:S),2)*IFERROR(INDEX('3. Programs'!$O:$O,MATCH($D712,'3. Programs'!$A:$A,0)),0)*$I712,""),0)</f>
        <v/>
      </c>
      <c r="M712" s="17" t="str">
        <f t="shared" si="68"/>
        <v/>
      </c>
      <c r="N712" s="122"/>
      <c r="O712" s="123"/>
      <c r="P712" s="169"/>
      <c r="Q712" s="245"/>
      <c r="R712" s="124"/>
      <c r="S712" s="125"/>
      <c r="T712" s="125"/>
      <c r="U712" s="126"/>
      <c r="V712" s="19" t="str">
        <f t="shared" si="67"/>
        <v/>
      </c>
      <c r="W712" s="15" t="str">
        <f t="shared" si="63"/>
        <v/>
      </c>
      <c r="X712" s="16" t="str">
        <f t="shared" si="64"/>
        <v/>
      </c>
      <c r="Y712" s="16" t="str">
        <f t="shared" si="65"/>
        <v/>
      </c>
      <c r="Z712" s="16" t="str">
        <f t="shared" si="66"/>
        <v/>
      </c>
    </row>
    <row r="713" spans="1:26" x14ac:dyDescent="0.4">
      <c r="A713" s="140"/>
      <c r="B713" s="158" t="str">
        <f>IFERROR(VLOOKUP(A713,'1. Applicant Roster'!A:C,2,FALSE)&amp;", "&amp;LEFT(VLOOKUP(A713,'1. Applicant Roster'!A:C,3,FALSE),1)&amp;".","Enter valid WISEid")</f>
        <v>Enter valid WISEid</v>
      </c>
      <c r="C713" s="142"/>
      <c r="D713" s="143"/>
      <c r="E713" s="138" t="str">
        <f>IF(C713="Program",IFERROR(INDEX('3. Programs'!B:B,MATCH(D713,'3. Programs'!A:A,0)),"Enter valid program ID"),"")</f>
        <v/>
      </c>
      <c r="F713" s="289" t="str">
        <f>IF(C713="Program",IFERROR(INDEX('3. Programs'!L:L,MATCH(D713,'3. Programs'!A:A,0)),""),"")</f>
        <v/>
      </c>
      <c r="G713" s="97"/>
      <c r="H713" s="82"/>
      <c r="I713" s="291" t="str">
        <f>IFERROR(IF(C713="Program",(IF(OR(F713="Days",F713="Caseload"),1,G713)*H713)/(IF(OR(F713="Days",F713="Caseload"),1,INDEX('3. Programs'!N:N,MATCH(D713,'3. Programs'!A:A,0)))*INDEX('3. Programs'!O:O,MATCH(D713,'3. Programs'!A:A,0))),""),0)</f>
        <v/>
      </c>
      <c r="J713" s="20" t="str">
        <f>IFERROR(IF($C713="Program",ROUNDDOWN(SUMIF('3. Programs'!$A:$A,$D713,'3. Programs'!Q:Q),2)*IFERROR(INDEX('3. Programs'!$O:$O,MATCH($D713,'3. Programs'!$A:$A,0)),0)*$I713,""),0)</f>
        <v/>
      </c>
      <c r="K713" s="15" t="str">
        <f>IFERROR(IF($C713="Program",ROUNDDOWN(SUMIF('3. Programs'!$A:$A,$D713,'3. Programs'!R:R),2)*IFERROR(INDEX('3. Programs'!$O:$O,MATCH($D713,'3. Programs'!$A:$A,0)),0)*$I713,""),0)</f>
        <v/>
      </c>
      <c r="L713" s="15" t="str">
        <f>IFERROR(IF($C713="Program",ROUNDDOWN(SUMIF('3. Programs'!$A:$A,$D713,'3. Programs'!S:S),2)*IFERROR(INDEX('3. Programs'!$O:$O,MATCH($D713,'3. Programs'!$A:$A,0)),0)*$I713,""),0)</f>
        <v/>
      </c>
      <c r="M713" s="17" t="str">
        <f t="shared" si="68"/>
        <v/>
      </c>
      <c r="N713" s="122"/>
      <c r="O713" s="123"/>
      <c r="P713" s="169"/>
      <c r="Q713" s="245"/>
      <c r="R713" s="124"/>
      <c r="S713" s="125"/>
      <c r="T713" s="125"/>
      <c r="U713" s="126"/>
      <c r="V713" s="19" t="str">
        <f t="shared" si="67"/>
        <v/>
      </c>
      <c r="W713" s="15" t="str">
        <f t="shared" ref="W713:W776" si="69">IF($C713="Program",J713,IF($C713="Child-Specific",R713+S713,""))</f>
        <v/>
      </c>
      <c r="X713" s="16" t="str">
        <f t="shared" ref="X713:X776" si="70">IF($C713="Program",K713,IF($C713="Child-Specific",T713,""))</f>
        <v/>
      </c>
      <c r="Y713" s="16" t="str">
        <f t="shared" ref="Y713:Y776" si="71">IF($C713="Program",L713,IF($C713="Child-Specific",U713,""))</f>
        <v/>
      </c>
      <c r="Z713" s="16" t="str">
        <f t="shared" ref="Z713:Z776" si="72">IF(OR(C713="Child-Specific",C713="Program"),SUM(W713:Y713),"")</f>
        <v/>
      </c>
    </row>
    <row r="714" spans="1:26" x14ac:dyDescent="0.4">
      <c r="A714" s="140"/>
      <c r="B714" s="158" t="str">
        <f>IFERROR(VLOOKUP(A714,'1. Applicant Roster'!A:C,2,FALSE)&amp;", "&amp;LEFT(VLOOKUP(A714,'1. Applicant Roster'!A:C,3,FALSE),1)&amp;".","Enter valid WISEid")</f>
        <v>Enter valid WISEid</v>
      </c>
      <c r="C714" s="142"/>
      <c r="D714" s="143"/>
      <c r="E714" s="138" t="str">
        <f>IF(C714="Program",IFERROR(INDEX('3. Programs'!B:B,MATCH(D714,'3. Programs'!A:A,0)),"Enter valid program ID"),"")</f>
        <v/>
      </c>
      <c r="F714" s="289" t="str">
        <f>IF(C714="Program",IFERROR(INDEX('3. Programs'!L:L,MATCH(D714,'3. Programs'!A:A,0)),""),"")</f>
        <v/>
      </c>
      <c r="G714" s="97"/>
      <c r="H714" s="82"/>
      <c r="I714" s="291" t="str">
        <f>IFERROR(IF(C714="Program",(IF(OR(F714="Days",F714="Caseload"),1,G714)*H714)/(IF(OR(F714="Days",F714="Caseload"),1,INDEX('3. Programs'!N:N,MATCH(D714,'3. Programs'!A:A,0)))*INDEX('3. Programs'!O:O,MATCH(D714,'3. Programs'!A:A,0))),""),0)</f>
        <v/>
      </c>
      <c r="J714" s="20" t="str">
        <f>IFERROR(IF($C714="Program",ROUNDDOWN(SUMIF('3. Programs'!$A:$A,$D714,'3. Programs'!Q:Q),2)*IFERROR(INDEX('3. Programs'!$O:$O,MATCH($D714,'3. Programs'!$A:$A,0)),0)*$I714,""),0)</f>
        <v/>
      </c>
      <c r="K714" s="15" t="str">
        <f>IFERROR(IF($C714="Program",ROUNDDOWN(SUMIF('3. Programs'!$A:$A,$D714,'3. Programs'!R:R),2)*IFERROR(INDEX('3. Programs'!$O:$O,MATCH($D714,'3. Programs'!$A:$A,0)),0)*$I714,""),0)</f>
        <v/>
      </c>
      <c r="L714" s="15" t="str">
        <f>IFERROR(IF($C714="Program",ROUNDDOWN(SUMIF('3. Programs'!$A:$A,$D714,'3. Programs'!S:S),2)*IFERROR(INDEX('3. Programs'!$O:$O,MATCH($D714,'3. Programs'!$A:$A,0)),0)*$I714,""),0)</f>
        <v/>
      </c>
      <c r="M714" s="17" t="str">
        <f t="shared" si="68"/>
        <v/>
      </c>
      <c r="N714" s="122"/>
      <c r="O714" s="123"/>
      <c r="P714" s="169"/>
      <c r="Q714" s="245"/>
      <c r="R714" s="124"/>
      <c r="S714" s="125"/>
      <c r="T714" s="125"/>
      <c r="U714" s="126"/>
      <c r="V714" s="19" t="str">
        <f t="shared" ref="V714:V777" si="73">IF($C714="Child-Specific",SUM(R714:U714),"")</f>
        <v/>
      </c>
      <c r="W714" s="15" t="str">
        <f t="shared" si="69"/>
        <v/>
      </c>
      <c r="X714" s="16" t="str">
        <f t="shared" si="70"/>
        <v/>
      </c>
      <c r="Y714" s="16" t="str">
        <f t="shared" si="71"/>
        <v/>
      </c>
      <c r="Z714" s="16" t="str">
        <f t="shared" si="72"/>
        <v/>
      </c>
    </row>
    <row r="715" spans="1:26" x14ac:dyDescent="0.4">
      <c r="A715" s="140"/>
      <c r="B715" s="158" t="str">
        <f>IFERROR(VLOOKUP(A715,'1. Applicant Roster'!A:C,2,FALSE)&amp;", "&amp;LEFT(VLOOKUP(A715,'1. Applicant Roster'!A:C,3,FALSE),1)&amp;".","Enter valid WISEid")</f>
        <v>Enter valid WISEid</v>
      </c>
      <c r="C715" s="142"/>
      <c r="D715" s="143"/>
      <c r="E715" s="138" t="str">
        <f>IF(C715="Program",IFERROR(INDEX('3. Programs'!B:B,MATCH(D715,'3. Programs'!A:A,0)),"Enter valid program ID"),"")</f>
        <v/>
      </c>
      <c r="F715" s="289" t="str">
        <f>IF(C715="Program",IFERROR(INDEX('3. Programs'!L:L,MATCH(D715,'3. Programs'!A:A,0)),""),"")</f>
        <v/>
      </c>
      <c r="G715" s="97"/>
      <c r="H715" s="82"/>
      <c r="I715" s="291" t="str">
        <f>IFERROR(IF(C715="Program",(IF(OR(F715="Days",F715="Caseload"),1,G715)*H715)/(IF(OR(F715="Days",F715="Caseload"),1,INDEX('3. Programs'!N:N,MATCH(D715,'3. Programs'!A:A,0)))*INDEX('3. Programs'!O:O,MATCH(D715,'3. Programs'!A:A,0))),""),0)</f>
        <v/>
      </c>
      <c r="J715" s="20" t="str">
        <f>IFERROR(IF($C715="Program",ROUNDDOWN(SUMIF('3. Programs'!$A:$A,$D715,'3. Programs'!Q:Q),2)*IFERROR(INDEX('3. Programs'!$O:$O,MATCH($D715,'3. Programs'!$A:$A,0)),0)*$I715,""),0)</f>
        <v/>
      </c>
      <c r="K715" s="15" t="str">
        <f>IFERROR(IF($C715="Program",ROUNDDOWN(SUMIF('3. Programs'!$A:$A,$D715,'3. Programs'!R:R),2)*IFERROR(INDEX('3. Programs'!$O:$O,MATCH($D715,'3. Programs'!$A:$A,0)),0)*$I715,""),0)</f>
        <v/>
      </c>
      <c r="L715" s="15" t="str">
        <f>IFERROR(IF($C715="Program",ROUNDDOWN(SUMIF('3. Programs'!$A:$A,$D715,'3. Programs'!S:S),2)*IFERROR(INDEX('3. Programs'!$O:$O,MATCH($D715,'3. Programs'!$A:$A,0)),0)*$I715,""),0)</f>
        <v/>
      </c>
      <c r="M715" s="17" t="str">
        <f t="shared" ref="M715:M778" si="74">IF($C715="Program",SUM(J715:L715),"")</f>
        <v/>
      </c>
      <c r="N715" s="122"/>
      <c r="O715" s="123"/>
      <c r="P715" s="169"/>
      <c r="Q715" s="245"/>
      <c r="R715" s="124"/>
      <c r="S715" s="125"/>
      <c r="T715" s="125"/>
      <c r="U715" s="126"/>
      <c r="V715" s="19" t="str">
        <f t="shared" si="73"/>
        <v/>
      </c>
      <c r="W715" s="15" t="str">
        <f t="shared" si="69"/>
        <v/>
      </c>
      <c r="X715" s="16" t="str">
        <f t="shared" si="70"/>
        <v/>
      </c>
      <c r="Y715" s="16" t="str">
        <f t="shared" si="71"/>
        <v/>
      </c>
      <c r="Z715" s="16" t="str">
        <f t="shared" si="72"/>
        <v/>
      </c>
    </row>
    <row r="716" spans="1:26" x14ac:dyDescent="0.4">
      <c r="A716" s="140"/>
      <c r="B716" s="158" t="str">
        <f>IFERROR(VLOOKUP(A716,'1. Applicant Roster'!A:C,2,FALSE)&amp;", "&amp;LEFT(VLOOKUP(A716,'1. Applicant Roster'!A:C,3,FALSE),1)&amp;".","Enter valid WISEid")</f>
        <v>Enter valid WISEid</v>
      </c>
      <c r="C716" s="142"/>
      <c r="D716" s="143"/>
      <c r="E716" s="138" t="str">
        <f>IF(C716="Program",IFERROR(INDEX('3. Programs'!B:B,MATCH(D716,'3. Programs'!A:A,0)),"Enter valid program ID"),"")</f>
        <v/>
      </c>
      <c r="F716" s="289" t="str">
        <f>IF(C716="Program",IFERROR(INDEX('3. Programs'!L:L,MATCH(D716,'3. Programs'!A:A,0)),""),"")</f>
        <v/>
      </c>
      <c r="G716" s="97"/>
      <c r="H716" s="82"/>
      <c r="I716" s="291" t="str">
        <f>IFERROR(IF(C716="Program",(IF(OR(F716="Days",F716="Caseload"),1,G716)*H716)/(IF(OR(F716="Days",F716="Caseload"),1,INDEX('3. Programs'!N:N,MATCH(D716,'3. Programs'!A:A,0)))*INDEX('3. Programs'!O:O,MATCH(D716,'3. Programs'!A:A,0))),""),0)</f>
        <v/>
      </c>
      <c r="J716" s="20" t="str">
        <f>IFERROR(IF($C716="Program",ROUNDDOWN(SUMIF('3. Programs'!$A:$A,$D716,'3. Programs'!Q:Q),2)*IFERROR(INDEX('3. Programs'!$O:$O,MATCH($D716,'3. Programs'!$A:$A,0)),0)*$I716,""),0)</f>
        <v/>
      </c>
      <c r="K716" s="15" t="str">
        <f>IFERROR(IF($C716="Program",ROUNDDOWN(SUMIF('3. Programs'!$A:$A,$D716,'3. Programs'!R:R),2)*IFERROR(INDEX('3. Programs'!$O:$O,MATCH($D716,'3. Programs'!$A:$A,0)),0)*$I716,""),0)</f>
        <v/>
      </c>
      <c r="L716" s="15" t="str">
        <f>IFERROR(IF($C716="Program",ROUNDDOWN(SUMIF('3. Programs'!$A:$A,$D716,'3. Programs'!S:S),2)*IFERROR(INDEX('3. Programs'!$O:$O,MATCH($D716,'3. Programs'!$A:$A,0)),0)*$I716,""),0)</f>
        <v/>
      </c>
      <c r="M716" s="17" t="str">
        <f t="shared" si="74"/>
        <v/>
      </c>
      <c r="N716" s="122"/>
      <c r="O716" s="123"/>
      <c r="P716" s="169"/>
      <c r="Q716" s="245"/>
      <c r="R716" s="124"/>
      <c r="S716" s="125"/>
      <c r="T716" s="125"/>
      <c r="U716" s="126"/>
      <c r="V716" s="19" t="str">
        <f t="shared" si="73"/>
        <v/>
      </c>
      <c r="W716" s="15" t="str">
        <f t="shared" si="69"/>
        <v/>
      </c>
      <c r="X716" s="16" t="str">
        <f t="shared" si="70"/>
        <v/>
      </c>
      <c r="Y716" s="16" t="str">
        <f t="shared" si="71"/>
        <v/>
      </c>
      <c r="Z716" s="16" t="str">
        <f t="shared" si="72"/>
        <v/>
      </c>
    </row>
    <row r="717" spans="1:26" x14ac:dyDescent="0.4">
      <c r="A717" s="140"/>
      <c r="B717" s="158" t="str">
        <f>IFERROR(VLOOKUP(A717,'1. Applicant Roster'!A:C,2,FALSE)&amp;", "&amp;LEFT(VLOOKUP(A717,'1. Applicant Roster'!A:C,3,FALSE),1)&amp;".","Enter valid WISEid")</f>
        <v>Enter valid WISEid</v>
      </c>
      <c r="C717" s="142"/>
      <c r="D717" s="143"/>
      <c r="E717" s="138" t="str">
        <f>IF(C717="Program",IFERROR(INDEX('3. Programs'!B:B,MATCH(D717,'3. Programs'!A:A,0)),"Enter valid program ID"),"")</f>
        <v/>
      </c>
      <c r="F717" s="289" t="str">
        <f>IF(C717="Program",IFERROR(INDEX('3. Programs'!L:L,MATCH(D717,'3. Programs'!A:A,0)),""),"")</f>
        <v/>
      </c>
      <c r="G717" s="97"/>
      <c r="H717" s="82"/>
      <c r="I717" s="291" t="str">
        <f>IFERROR(IF(C717="Program",(IF(OR(F717="Days",F717="Caseload"),1,G717)*H717)/(IF(OR(F717="Days",F717="Caseload"),1,INDEX('3. Programs'!N:N,MATCH(D717,'3. Programs'!A:A,0)))*INDEX('3. Programs'!O:O,MATCH(D717,'3. Programs'!A:A,0))),""),0)</f>
        <v/>
      </c>
      <c r="J717" s="20" t="str">
        <f>IFERROR(IF($C717="Program",ROUNDDOWN(SUMIF('3. Programs'!$A:$A,$D717,'3. Programs'!Q:Q),2)*IFERROR(INDEX('3. Programs'!$O:$O,MATCH($D717,'3. Programs'!$A:$A,0)),0)*$I717,""),0)</f>
        <v/>
      </c>
      <c r="K717" s="15" t="str">
        <f>IFERROR(IF($C717="Program",ROUNDDOWN(SUMIF('3. Programs'!$A:$A,$D717,'3. Programs'!R:R),2)*IFERROR(INDEX('3. Programs'!$O:$O,MATCH($D717,'3. Programs'!$A:$A,0)),0)*$I717,""),0)</f>
        <v/>
      </c>
      <c r="L717" s="15" t="str">
        <f>IFERROR(IF($C717="Program",ROUNDDOWN(SUMIF('3. Programs'!$A:$A,$D717,'3. Programs'!S:S),2)*IFERROR(INDEX('3. Programs'!$O:$O,MATCH($D717,'3. Programs'!$A:$A,0)),0)*$I717,""),0)</f>
        <v/>
      </c>
      <c r="M717" s="17" t="str">
        <f t="shared" si="74"/>
        <v/>
      </c>
      <c r="N717" s="122"/>
      <c r="O717" s="123"/>
      <c r="P717" s="169"/>
      <c r="Q717" s="245"/>
      <c r="R717" s="124"/>
      <c r="S717" s="125"/>
      <c r="T717" s="125"/>
      <c r="U717" s="126"/>
      <c r="V717" s="19" t="str">
        <f t="shared" si="73"/>
        <v/>
      </c>
      <c r="W717" s="15" t="str">
        <f t="shared" si="69"/>
        <v/>
      </c>
      <c r="X717" s="16" t="str">
        <f t="shared" si="70"/>
        <v/>
      </c>
      <c r="Y717" s="16" t="str">
        <f t="shared" si="71"/>
        <v/>
      </c>
      <c r="Z717" s="16" t="str">
        <f t="shared" si="72"/>
        <v/>
      </c>
    </row>
    <row r="718" spans="1:26" x14ac:dyDescent="0.4">
      <c r="A718" s="140"/>
      <c r="B718" s="158" t="str">
        <f>IFERROR(VLOOKUP(A718,'1. Applicant Roster'!A:C,2,FALSE)&amp;", "&amp;LEFT(VLOOKUP(A718,'1. Applicant Roster'!A:C,3,FALSE),1)&amp;".","Enter valid WISEid")</f>
        <v>Enter valid WISEid</v>
      </c>
      <c r="C718" s="142"/>
      <c r="D718" s="143"/>
      <c r="E718" s="138" t="str">
        <f>IF(C718="Program",IFERROR(INDEX('3. Programs'!B:B,MATCH(D718,'3. Programs'!A:A,0)),"Enter valid program ID"),"")</f>
        <v/>
      </c>
      <c r="F718" s="289" t="str">
        <f>IF(C718="Program",IFERROR(INDEX('3. Programs'!L:L,MATCH(D718,'3. Programs'!A:A,0)),""),"")</f>
        <v/>
      </c>
      <c r="G718" s="97"/>
      <c r="H718" s="82"/>
      <c r="I718" s="291" t="str">
        <f>IFERROR(IF(C718="Program",(IF(OR(F718="Days",F718="Caseload"),1,G718)*H718)/(IF(OR(F718="Days",F718="Caseload"),1,INDEX('3. Programs'!N:N,MATCH(D718,'3. Programs'!A:A,0)))*INDEX('3. Programs'!O:O,MATCH(D718,'3. Programs'!A:A,0))),""),0)</f>
        <v/>
      </c>
      <c r="J718" s="20" t="str">
        <f>IFERROR(IF($C718="Program",ROUNDDOWN(SUMIF('3. Programs'!$A:$A,$D718,'3. Programs'!Q:Q),2)*IFERROR(INDEX('3. Programs'!$O:$O,MATCH($D718,'3. Programs'!$A:$A,0)),0)*$I718,""),0)</f>
        <v/>
      </c>
      <c r="K718" s="15" t="str">
        <f>IFERROR(IF($C718="Program",ROUNDDOWN(SUMIF('3. Programs'!$A:$A,$D718,'3. Programs'!R:R),2)*IFERROR(INDEX('3. Programs'!$O:$O,MATCH($D718,'3. Programs'!$A:$A,0)),0)*$I718,""),0)</f>
        <v/>
      </c>
      <c r="L718" s="15" t="str">
        <f>IFERROR(IF($C718="Program",ROUNDDOWN(SUMIF('3. Programs'!$A:$A,$D718,'3. Programs'!S:S),2)*IFERROR(INDEX('3. Programs'!$O:$O,MATCH($D718,'3. Programs'!$A:$A,0)),0)*$I718,""),0)</f>
        <v/>
      </c>
      <c r="M718" s="17" t="str">
        <f t="shared" si="74"/>
        <v/>
      </c>
      <c r="N718" s="122"/>
      <c r="O718" s="123"/>
      <c r="P718" s="169"/>
      <c r="Q718" s="245"/>
      <c r="R718" s="124"/>
      <c r="S718" s="125"/>
      <c r="T718" s="125"/>
      <c r="U718" s="126"/>
      <c r="V718" s="19" t="str">
        <f t="shared" si="73"/>
        <v/>
      </c>
      <c r="W718" s="15" t="str">
        <f t="shared" si="69"/>
        <v/>
      </c>
      <c r="X718" s="16" t="str">
        <f t="shared" si="70"/>
        <v/>
      </c>
      <c r="Y718" s="16" t="str">
        <f t="shared" si="71"/>
        <v/>
      </c>
      <c r="Z718" s="16" t="str">
        <f t="shared" si="72"/>
        <v/>
      </c>
    </row>
    <row r="719" spans="1:26" x14ac:dyDescent="0.4">
      <c r="A719" s="140"/>
      <c r="B719" s="158" t="str">
        <f>IFERROR(VLOOKUP(A719,'1. Applicant Roster'!A:C,2,FALSE)&amp;", "&amp;LEFT(VLOOKUP(A719,'1. Applicant Roster'!A:C,3,FALSE),1)&amp;".","Enter valid WISEid")</f>
        <v>Enter valid WISEid</v>
      </c>
      <c r="C719" s="142"/>
      <c r="D719" s="143"/>
      <c r="E719" s="138" t="str">
        <f>IF(C719="Program",IFERROR(INDEX('3. Programs'!B:B,MATCH(D719,'3. Programs'!A:A,0)),"Enter valid program ID"),"")</f>
        <v/>
      </c>
      <c r="F719" s="289" t="str">
        <f>IF(C719="Program",IFERROR(INDEX('3. Programs'!L:L,MATCH(D719,'3. Programs'!A:A,0)),""),"")</f>
        <v/>
      </c>
      <c r="G719" s="97"/>
      <c r="H719" s="82"/>
      <c r="I719" s="291" t="str">
        <f>IFERROR(IF(C719="Program",(IF(OR(F719="Days",F719="Caseload"),1,G719)*H719)/(IF(OR(F719="Days",F719="Caseload"),1,INDEX('3. Programs'!N:N,MATCH(D719,'3. Programs'!A:A,0)))*INDEX('3. Programs'!O:O,MATCH(D719,'3. Programs'!A:A,0))),""),0)</f>
        <v/>
      </c>
      <c r="J719" s="20" t="str">
        <f>IFERROR(IF($C719="Program",ROUNDDOWN(SUMIF('3. Programs'!$A:$A,$D719,'3. Programs'!Q:Q),2)*IFERROR(INDEX('3. Programs'!$O:$O,MATCH($D719,'3. Programs'!$A:$A,0)),0)*$I719,""),0)</f>
        <v/>
      </c>
      <c r="K719" s="15" t="str">
        <f>IFERROR(IF($C719="Program",ROUNDDOWN(SUMIF('3. Programs'!$A:$A,$D719,'3. Programs'!R:R),2)*IFERROR(INDEX('3. Programs'!$O:$O,MATCH($D719,'3. Programs'!$A:$A,0)),0)*$I719,""),0)</f>
        <v/>
      </c>
      <c r="L719" s="15" t="str">
        <f>IFERROR(IF($C719="Program",ROUNDDOWN(SUMIF('3. Programs'!$A:$A,$D719,'3. Programs'!S:S),2)*IFERROR(INDEX('3. Programs'!$O:$O,MATCH($D719,'3. Programs'!$A:$A,0)),0)*$I719,""),0)</f>
        <v/>
      </c>
      <c r="M719" s="17" t="str">
        <f t="shared" si="74"/>
        <v/>
      </c>
      <c r="N719" s="122"/>
      <c r="O719" s="123"/>
      <c r="P719" s="169"/>
      <c r="Q719" s="245"/>
      <c r="R719" s="124"/>
      <c r="S719" s="125"/>
      <c r="T719" s="125"/>
      <c r="U719" s="126"/>
      <c r="V719" s="19" t="str">
        <f t="shared" si="73"/>
        <v/>
      </c>
      <c r="W719" s="15" t="str">
        <f t="shared" si="69"/>
        <v/>
      </c>
      <c r="X719" s="16" t="str">
        <f t="shared" si="70"/>
        <v/>
      </c>
      <c r="Y719" s="16" t="str">
        <f t="shared" si="71"/>
        <v/>
      </c>
      <c r="Z719" s="16" t="str">
        <f t="shared" si="72"/>
        <v/>
      </c>
    </row>
    <row r="720" spans="1:26" x14ac:dyDescent="0.4">
      <c r="A720" s="140"/>
      <c r="B720" s="158" t="str">
        <f>IFERROR(VLOOKUP(A720,'1. Applicant Roster'!A:C,2,FALSE)&amp;", "&amp;LEFT(VLOOKUP(A720,'1. Applicant Roster'!A:C,3,FALSE),1)&amp;".","Enter valid WISEid")</f>
        <v>Enter valid WISEid</v>
      </c>
      <c r="C720" s="142"/>
      <c r="D720" s="143"/>
      <c r="E720" s="138" t="str">
        <f>IF(C720="Program",IFERROR(INDEX('3. Programs'!B:B,MATCH(D720,'3. Programs'!A:A,0)),"Enter valid program ID"),"")</f>
        <v/>
      </c>
      <c r="F720" s="289" t="str">
        <f>IF(C720="Program",IFERROR(INDEX('3. Programs'!L:L,MATCH(D720,'3. Programs'!A:A,0)),""),"")</f>
        <v/>
      </c>
      <c r="G720" s="97"/>
      <c r="H720" s="82"/>
      <c r="I720" s="291" t="str">
        <f>IFERROR(IF(C720="Program",(IF(OR(F720="Days",F720="Caseload"),1,G720)*H720)/(IF(OR(F720="Days",F720="Caseload"),1,INDEX('3. Programs'!N:N,MATCH(D720,'3. Programs'!A:A,0)))*INDEX('3. Programs'!O:O,MATCH(D720,'3. Programs'!A:A,0))),""),0)</f>
        <v/>
      </c>
      <c r="J720" s="20" t="str">
        <f>IFERROR(IF($C720="Program",ROUNDDOWN(SUMIF('3. Programs'!$A:$A,$D720,'3. Programs'!Q:Q),2)*IFERROR(INDEX('3. Programs'!$O:$O,MATCH($D720,'3. Programs'!$A:$A,0)),0)*$I720,""),0)</f>
        <v/>
      </c>
      <c r="K720" s="15" t="str">
        <f>IFERROR(IF($C720="Program",ROUNDDOWN(SUMIF('3. Programs'!$A:$A,$D720,'3. Programs'!R:R),2)*IFERROR(INDEX('3. Programs'!$O:$O,MATCH($D720,'3. Programs'!$A:$A,0)),0)*$I720,""),0)</f>
        <v/>
      </c>
      <c r="L720" s="15" t="str">
        <f>IFERROR(IF($C720="Program",ROUNDDOWN(SUMIF('3. Programs'!$A:$A,$D720,'3. Programs'!S:S),2)*IFERROR(INDEX('3. Programs'!$O:$O,MATCH($D720,'3. Programs'!$A:$A,0)),0)*$I720,""),0)</f>
        <v/>
      </c>
      <c r="M720" s="17" t="str">
        <f t="shared" si="74"/>
        <v/>
      </c>
      <c r="N720" s="122"/>
      <c r="O720" s="123"/>
      <c r="P720" s="169"/>
      <c r="Q720" s="245"/>
      <c r="R720" s="124"/>
      <c r="S720" s="125"/>
      <c r="T720" s="125"/>
      <c r="U720" s="126"/>
      <c r="V720" s="19" t="str">
        <f t="shared" si="73"/>
        <v/>
      </c>
      <c r="W720" s="15" t="str">
        <f t="shared" si="69"/>
        <v/>
      </c>
      <c r="X720" s="16" t="str">
        <f t="shared" si="70"/>
        <v/>
      </c>
      <c r="Y720" s="16" t="str">
        <f t="shared" si="71"/>
        <v/>
      </c>
      <c r="Z720" s="16" t="str">
        <f t="shared" si="72"/>
        <v/>
      </c>
    </row>
    <row r="721" spans="1:26" x14ac:dyDescent="0.4">
      <c r="A721" s="140"/>
      <c r="B721" s="158" t="str">
        <f>IFERROR(VLOOKUP(A721,'1. Applicant Roster'!A:C,2,FALSE)&amp;", "&amp;LEFT(VLOOKUP(A721,'1. Applicant Roster'!A:C,3,FALSE),1)&amp;".","Enter valid WISEid")</f>
        <v>Enter valid WISEid</v>
      </c>
      <c r="C721" s="142"/>
      <c r="D721" s="143"/>
      <c r="E721" s="138" t="str">
        <f>IF(C721="Program",IFERROR(INDEX('3. Programs'!B:B,MATCH(D721,'3. Programs'!A:A,0)),"Enter valid program ID"),"")</f>
        <v/>
      </c>
      <c r="F721" s="289" t="str">
        <f>IF(C721="Program",IFERROR(INDEX('3. Programs'!L:L,MATCH(D721,'3. Programs'!A:A,0)),""),"")</f>
        <v/>
      </c>
      <c r="G721" s="97"/>
      <c r="H721" s="82"/>
      <c r="I721" s="291" t="str">
        <f>IFERROR(IF(C721="Program",(IF(OR(F721="Days",F721="Caseload"),1,G721)*H721)/(IF(OR(F721="Days",F721="Caseload"),1,INDEX('3. Programs'!N:N,MATCH(D721,'3. Programs'!A:A,0)))*INDEX('3. Programs'!O:O,MATCH(D721,'3. Programs'!A:A,0))),""),0)</f>
        <v/>
      </c>
      <c r="J721" s="20" t="str">
        <f>IFERROR(IF($C721="Program",ROUNDDOWN(SUMIF('3. Programs'!$A:$A,$D721,'3. Programs'!Q:Q),2)*IFERROR(INDEX('3. Programs'!$O:$O,MATCH($D721,'3. Programs'!$A:$A,0)),0)*$I721,""),0)</f>
        <v/>
      </c>
      <c r="K721" s="15" t="str">
        <f>IFERROR(IF($C721="Program",ROUNDDOWN(SUMIF('3. Programs'!$A:$A,$D721,'3. Programs'!R:R),2)*IFERROR(INDEX('3. Programs'!$O:$O,MATCH($D721,'3. Programs'!$A:$A,0)),0)*$I721,""),0)</f>
        <v/>
      </c>
      <c r="L721" s="15" t="str">
        <f>IFERROR(IF($C721="Program",ROUNDDOWN(SUMIF('3. Programs'!$A:$A,$D721,'3. Programs'!S:S),2)*IFERROR(INDEX('3. Programs'!$O:$O,MATCH($D721,'3. Programs'!$A:$A,0)),0)*$I721,""),0)</f>
        <v/>
      </c>
      <c r="M721" s="17" t="str">
        <f t="shared" si="74"/>
        <v/>
      </c>
      <c r="N721" s="122"/>
      <c r="O721" s="123"/>
      <c r="P721" s="169"/>
      <c r="Q721" s="245"/>
      <c r="R721" s="124"/>
      <c r="S721" s="125"/>
      <c r="T721" s="125"/>
      <c r="U721" s="126"/>
      <c r="V721" s="19" t="str">
        <f t="shared" si="73"/>
        <v/>
      </c>
      <c r="W721" s="15" t="str">
        <f t="shared" si="69"/>
        <v/>
      </c>
      <c r="X721" s="16" t="str">
        <f t="shared" si="70"/>
        <v/>
      </c>
      <c r="Y721" s="16" t="str">
        <f t="shared" si="71"/>
        <v/>
      </c>
      <c r="Z721" s="16" t="str">
        <f t="shared" si="72"/>
        <v/>
      </c>
    </row>
    <row r="722" spans="1:26" x14ac:dyDescent="0.4">
      <c r="A722" s="140"/>
      <c r="B722" s="158" t="str">
        <f>IFERROR(VLOOKUP(A722,'1. Applicant Roster'!A:C,2,FALSE)&amp;", "&amp;LEFT(VLOOKUP(A722,'1. Applicant Roster'!A:C,3,FALSE),1)&amp;".","Enter valid WISEid")</f>
        <v>Enter valid WISEid</v>
      </c>
      <c r="C722" s="142"/>
      <c r="D722" s="143"/>
      <c r="E722" s="138" t="str">
        <f>IF(C722="Program",IFERROR(INDEX('3. Programs'!B:B,MATCH(D722,'3. Programs'!A:A,0)),"Enter valid program ID"),"")</f>
        <v/>
      </c>
      <c r="F722" s="289" t="str">
        <f>IF(C722="Program",IFERROR(INDEX('3. Programs'!L:L,MATCH(D722,'3. Programs'!A:A,0)),""),"")</f>
        <v/>
      </c>
      <c r="G722" s="97"/>
      <c r="H722" s="82"/>
      <c r="I722" s="291" t="str">
        <f>IFERROR(IF(C722="Program",(IF(OR(F722="Days",F722="Caseload"),1,G722)*H722)/(IF(OR(F722="Days",F722="Caseload"),1,INDEX('3. Programs'!N:N,MATCH(D722,'3. Programs'!A:A,0)))*INDEX('3. Programs'!O:O,MATCH(D722,'3. Programs'!A:A,0))),""),0)</f>
        <v/>
      </c>
      <c r="J722" s="20" t="str">
        <f>IFERROR(IF($C722="Program",ROUNDDOWN(SUMIF('3. Programs'!$A:$A,$D722,'3. Programs'!Q:Q),2)*IFERROR(INDEX('3. Programs'!$O:$O,MATCH($D722,'3. Programs'!$A:$A,0)),0)*$I722,""),0)</f>
        <v/>
      </c>
      <c r="K722" s="15" t="str">
        <f>IFERROR(IF($C722="Program",ROUNDDOWN(SUMIF('3. Programs'!$A:$A,$D722,'3. Programs'!R:R),2)*IFERROR(INDEX('3. Programs'!$O:$O,MATCH($D722,'3. Programs'!$A:$A,0)),0)*$I722,""),0)</f>
        <v/>
      </c>
      <c r="L722" s="15" t="str">
        <f>IFERROR(IF($C722="Program",ROUNDDOWN(SUMIF('3. Programs'!$A:$A,$D722,'3. Programs'!S:S),2)*IFERROR(INDEX('3. Programs'!$O:$O,MATCH($D722,'3. Programs'!$A:$A,0)),0)*$I722,""),0)</f>
        <v/>
      </c>
      <c r="M722" s="17" t="str">
        <f t="shared" si="74"/>
        <v/>
      </c>
      <c r="N722" s="122"/>
      <c r="O722" s="123"/>
      <c r="P722" s="169"/>
      <c r="Q722" s="245"/>
      <c r="R722" s="124"/>
      <c r="S722" s="125"/>
      <c r="T722" s="125"/>
      <c r="U722" s="126"/>
      <c r="V722" s="19" t="str">
        <f t="shared" si="73"/>
        <v/>
      </c>
      <c r="W722" s="15" t="str">
        <f t="shared" si="69"/>
        <v/>
      </c>
      <c r="X722" s="16" t="str">
        <f t="shared" si="70"/>
        <v/>
      </c>
      <c r="Y722" s="16" t="str">
        <f t="shared" si="71"/>
        <v/>
      </c>
      <c r="Z722" s="16" t="str">
        <f t="shared" si="72"/>
        <v/>
      </c>
    </row>
    <row r="723" spans="1:26" x14ac:dyDescent="0.4">
      <c r="A723" s="140"/>
      <c r="B723" s="158" t="str">
        <f>IFERROR(VLOOKUP(A723,'1. Applicant Roster'!A:C,2,FALSE)&amp;", "&amp;LEFT(VLOOKUP(A723,'1. Applicant Roster'!A:C,3,FALSE),1)&amp;".","Enter valid WISEid")</f>
        <v>Enter valid WISEid</v>
      </c>
      <c r="C723" s="142"/>
      <c r="D723" s="143"/>
      <c r="E723" s="138" t="str">
        <f>IF(C723="Program",IFERROR(INDEX('3. Programs'!B:B,MATCH(D723,'3. Programs'!A:A,0)),"Enter valid program ID"),"")</f>
        <v/>
      </c>
      <c r="F723" s="289" t="str">
        <f>IF(C723="Program",IFERROR(INDEX('3. Programs'!L:L,MATCH(D723,'3. Programs'!A:A,0)),""),"")</f>
        <v/>
      </c>
      <c r="G723" s="97"/>
      <c r="H723" s="82"/>
      <c r="I723" s="291" t="str">
        <f>IFERROR(IF(C723="Program",(IF(OR(F723="Days",F723="Caseload"),1,G723)*H723)/(IF(OR(F723="Days",F723="Caseload"),1,INDEX('3. Programs'!N:N,MATCH(D723,'3. Programs'!A:A,0)))*INDEX('3. Programs'!O:O,MATCH(D723,'3. Programs'!A:A,0))),""),0)</f>
        <v/>
      </c>
      <c r="J723" s="20" t="str">
        <f>IFERROR(IF($C723="Program",ROUNDDOWN(SUMIF('3. Programs'!$A:$A,$D723,'3. Programs'!Q:Q),2)*IFERROR(INDEX('3. Programs'!$O:$O,MATCH($D723,'3. Programs'!$A:$A,0)),0)*$I723,""),0)</f>
        <v/>
      </c>
      <c r="K723" s="15" t="str">
        <f>IFERROR(IF($C723="Program",ROUNDDOWN(SUMIF('3. Programs'!$A:$A,$D723,'3. Programs'!R:R),2)*IFERROR(INDEX('3. Programs'!$O:$O,MATCH($D723,'3. Programs'!$A:$A,0)),0)*$I723,""),0)</f>
        <v/>
      </c>
      <c r="L723" s="15" t="str">
        <f>IFERROR(IF($C723="Program",ROUNDDOWN(SUMIF('3. Programs'!$A:$A,$D723,'3. Programs'!S:S),2)*IFERROR(INDEX('3. Programs'!$O:$O,MATCH($D723,'3. Programs'!$A:$A,0)),0)*$I723,""),0)</f>
        <v/>
      </c>
      <c r="M723" s="17" t="str">
        <f t="shared" si="74"/>
        <v/>
      </c>
      <c r="N723" s="122"/>
      <c r="O723" s="123"/>
      <c r="P723" s="169"/>
      <c r="Q723" s="245"/>
      <c r="R723" s="124"/>
      <c r="S723" s="125"/>
      <c r="T723" s="125"/>
      <c r="U723" s="126"/>
      <c r="V723" s="19" t="str">
        <f t="shared" si="73"/>
        <v/>
      </c>
      <c r="W723" s="15" t="str">
        <f t="shared" si="69"/>
        <v/>
      </c>
      <c r="X723" s="16" t="str">
        <f t="shared" si="70"/>
        <v/>
      </c>
      <c r="Y723" s="16" t="str">
        <f t="shared" si="71"/>
        <v/>
      </c>
      <c r="Z723" s="16" t="str">
        <f t="shared" si="72"/>
        <v/>
      </c>
    </row>
    <row r="724" spans="1:26" x14ac:dyDescent="0.4">
      <c r="A724" s="140"/>
      <c r="B724" s="158" t="str">
        <f>IFERROR(VLOOKUP(A724,'1. Applicant Roster'!A:C,2,FALSE)&amp;", "&amp;LEFT(VLOOKUP(A724,'1. Applicant Roster'!A:C,3,FALSE),1)&amp;".","Enter valid WISEid")</f>
        <v>Enter valid WISEid</v>
      </c>
      <c r="C724" s="142"/>
      <c r="D724" s="143"/>
      <c r="E724" s="138" t="str">
        <f>IF(C724="Program",IFERROR(INDEX('3. Programs'!B:B,MATCH(D724,'3. Programs'!A:A,0)),"Enter valid program ID"),"")</f>
        <v/>
      </c>
      <c r="F724" s="289" t="str">
        <f>IF(C724="Program",IFERROR(INDEX('3. Programs'!L:L,MATCH(D724,'3. Programs'!A:A,0)),""),"")</f>
        <v/>
      </c>
      <c r="G724" s="97"/>
      <c r="H724" s="82"/>
      <c r="I724" s="291" t="str">
        <f>IFERROR(IF(C724="Program",(IF(OR(F724="Days",F724="Caseload"),1,G724)*H724)/(IF(OR(F724="Days",F724="Caseload"),1,INDEX('3. Programs'!N:N,MATCH(D724,'3. Programs'!A:A,0)))*INDEX('3. Programs'!O:O,MATCH(D724,'3. Programs'!A:A,0))),""),0)</f>
        <v/>
      </c>
      <c r="J724" s="20" t="str">
        <f>IFERROR(IF($C724="Program",ROUNDDOWN(SUMIF('3. Programs'!$A:$A,$D724,'3. Programs'!Q:Q),2)*IFERROR(INDEX('3. Programs'!$O:$O,MATCH($D724,'3. Programs'!$A:$A,0)),0)*$I724,""),0)</f>
        <v/>
      </c>
      <c r="K724" s="15" t="str">
        <f>IFERROR(IF($C724="Program",ROUNDDOWN(SUMIF('3. Programs'!$A:$A,$D724,'3. Programs'!R:R),2)*IFERROR(INDEX('3. Programs'!$O:$O,MATCH($D724,'3. Programs'!$A:$A,0)),0)*$I724,""),0)</f>
        <v/>
      </c>
      <c r="L724" s="15" t="str">
        <f>IFERROR(IF($C724="Program",ROUNDDOWN(SUMIF('3. Programs'!$A:$A,$D724,'3. Programs'!S:S),2)*IFERROR(INDEX('3. Programs'!$O:$O,MATCH($D724,'3. Programs'!$A:$A,0)),0)*$I724,""),0)</f>
        <v/>
      </c>
      <c r="M724" s="17" t="str">
        <f t="shared" si="74"/>
        <v/>
      </c>
      <c r="N724" s="122"/>
      <c r="O724" s="123"/>
      <c r="P724" s="169"/>
      <c r="Q724" s="245"/>
      <c r="R724" s="124"/>
      <c r="S724" s="125"/>
      <c r="T724" s="125"/>
      <c r="U724" s="126"/>
      <c r="V724" s="19" t="str">
        <f t="shared" si="73"/>
        <v/>
      </c>
      <c r="W724" s="15" t="str">
        <f t="shared" si="69"/>
        <v/>
      </c>
      <c r="X724" s="16" t="str">
        <f t="shared" si="70"/>
        <v/>
      </c>
      <c r="Y724" s="16" t="str">
        <f t="shared" si="71"/>
        <v/>
      </c>
      <c r="Z724" s="16" t="str">
        <f t="shared" si="72"/>
        <v/>
      </c>
    </row>
    <row r="725" spans="1:26" x14ac:dyDescent="0.4">
      <c r="A725" s="140"/>
      <c r="B725" s="158" t="str">
        <f>IFERROR(VLOOKUP(A725,'1. Applicant Roster'!A:C,2,FALSE)&amp;", "&amp;LEFT(VLOOKUP(A725,'1. Applicant Roster'!A:C,3,FALSE),1)&amp;".","Enter valid WISEid")</f>
        <v>Enter valid WISEid</v>
      </c>
      <c r="C725" s="142"/>
      <c r="D725" s="143"/>
      <c r="E725" s="138" t="str">
        <f>IF(C725="Program",IFERROR(INDEX('3. Programs'!B:B,MATCH(D725,'3. Programs'!A:A,0)),"Enter valid program ID"),"")</f>
        <v/>
      </c>
      <c r="F725" s="289" t="str">
        <f>IF(C725="Program",IFERROR(INDEX('3. Programs'!L:L,MATCH(D725,'3. Programs'!A:A,0)),""),"")</f>
        <v/>
      </c>
      <c r="G725" s="97"/>
      <c r="H725" s="82"/>
      <c r="I725" s="291" t="str">
        <f>IFERROR(IF(C725="Program",(IF(OR(F725="Days",F725="Caseload"),1,G725)*H725)/(IF(OR(F725="Days",F725="Caseload"),1,INDEX('3. Programs'!N:N,MATCH(D725,'3. Programs'!A:A,0)))*INDEX('3. Programs'!O:O,MATCH(D725,'3. Programs'!A:A,0))),""),0)</f>
        <v/>
      </c>
      <c r="J725" s="20" t="str">
        <f>IFERROR(IF($C725="Program",ROUNDDOWN(SUMIF('3. Programs'!$A:$A,$D725,'3. Programs'!Q:Q),2)*IFERROR(INDEX('3. Programs'!$O:$O,MATCH($D725,'3. Programs'!$A:$A,0)),0)*$I725,""),0)</f>
        <v/>
      </c>
      <c r="K725" s="15" t="str">
        <f>IFERROR(IF($C725="Program",ROUNDDOWN(SUMIF('3. Programs'!$A:$A,$D725,'3. Programs'!R:R),2)*IFERROR(INDEX('3. Programs'!$O:$O,MATCH($D725,'3. Programs'!$A:$A,0)),0)*$I725,""),0)</f>
        <v/>
      </c>
      <c r="L725" s="15" t="str">
        <f>IFERROR(IF($C725="Program",ROUNDDOWN(SUMIF('3. Programs'!$A:$A,$D725,'3. Programs'!S:S),2)*IFERROR(INDEX('3. Programs'!$O:$O,MATCH($D725,'3. Programs'!$A:$A,0)),0)*$I725,""),0)</f>
        <v/>
      </c>
      <c r="M725" s="17" t="str">
        <f t="shared" si="74"/>
        <v/>
      </c>
      <c r="N725" s="122"/>
      <c r="O725" s="123"/>
      <c r="P725" s="169"/>
      <c r="Q725" s="245"/>
      <c r="R725" s="124"/>
      <c r="S725" s="125"/>
      <c r="T725" s="125"/>
      <c r="U725" s="126"/>
      <c r="V725" s="19" t="str">
        <f t="shared" si="73"/>
        <v/>
      </c>
      <c r="W725" s="15" t="str">
        <f t="shared" si="69"/>
        <v/>
      </c>
      <c r="X725" s="16" t="str">
        <f t="shared" si="70"/>
        <v/>
      </c>
      <c r="Y725" s="16" t="str">
        <f t="shared" si="71"/>
        <v/>
      </c>
      <c r="Z725" s="16" t="str">
        <f t="shared" si="72"/>
        <v/>
      </c>
    </row>
    <row r="726" spans="1:26" x14ac:dyDescent="0.4">
      <c r="A726" s="140"/>
      <c r="B726" s="158" t="str">
        <f>IFERROR(VLOOKUP(A726,'1. Applicant Roster'!A:C,2,FALSE)&amp;", "&amp;LEFT(VLOOKUP(A726,'1. Applicant Roster'!A:C,3,FALSE),1)&amp;".","Enter valid WISEid")</f>
        <v>Enter valid WISEid</v>
      </c>
      <c r="C726" s="142"/>
      <c r="D726" s="143"/>
      <c r="E726" s="138" t="str">
        <f>IF(C726="Program",IFERROR(INDEX('3. Programs'!B:B,MATCH(D726,'3. Programs'!A:A,0)),"Enter valid program ID"),"")</f>
        <v/>
      </c>
      <c r="F726" s="289" t="str">
        <f>IF(C726="Program",IFERROR(INDEX('3. Programs'!L:L,MATCH(D726,'3. Programs'!A:A,0)),""),"")</f>
        <v/>
      </c>
      <c r="G726" s="97"/>
      <c r="H726" s="82"/>
      <c r="I726" s="291" t="str">
        <f>IFERROR(IF(C726="Program",(IF(OR(F726="Days",F726="Caseload"),1,G726)*H726)/(IF(OR(F726="Days",F726="Caseload"),1,INDEX('3. Programs'!N:N,MATCH(D726,'3. Programs'!A:A,0)))*INDEX('3. Programs'!O:O,MATCH(D726,'3. Programs'!A:A,0))),""),0)</f>
        <v/>
      </c>
      <c r="J726" s="20" t="str">
        <f>IFERROR(IF($C726="Program",ROUNDDOWN(SUMIF('3. Programs'!$A:$A,$D726,'3. Programs'!Q:Q),2)*IFERROR(INDEX('3. Programs'!$O:$O,MATCH($D726,'3. Programs'!$A:$A,0)),0)*$I726,""),0)</f>
        <v/>
      </c>
      <c r="K726" s="15" t="str">
        <f>IFERROR(IF($C726="Program",ROUNDDOWN(SUMIF('3. Programs'!$A:$A,$D726,'3. Programs'!R:R),2)*IFERROR(INDEX('3. Programs'!$O:$O,MATCH($D726,'3. Programs'!$A:$A,0)),0)*$I726,""),0)</f>
        <v/>
      </c>
      <c r="L726" s="15" t="str">
        <f>IFERROR(IF($C726="Program",ROUNDDOWN(SUMIF('3. Programs'!$A:$A,$D726,'3. Programs'!S:S),2)*IFERROR(INDEX('3. Programs'!$O:$O,MATCH($D726,'3. Programs'!$A:$A,0)),0)*$I726,""),0)</f>
        <v/>
      </c>
      <c r="M726" s="17" t="str">
        <f t="shared" si="74"/>
        <v/>
      </c>
      <c r="N726" s="122"/>
      <c r="O726" s="123"/>
      <c r="P726" s="169"/>
      <c r="Q726" s="245"/>
      <c r="R726" s="124"/>
      <c r="S726" s="125"/>
      <c r="T726" s="125"/>
      <c r="U726" s="126"/>
      <c r="V726" s="19" t="str">
        <f t="shared" si="73"/>
        <v/>
      </c>
      <c r="W726" s="15" t="str">
        <f t="shared" si="69"/>
        <v/>
      </c>
      <c r="X726" s="16" t="str">
        <f t="shared" si="70"/>
        <v/>
      </c>
      <c r="Y726" s="16" t="str">
        <f t="shared" si="71"/>
        <v/>
      </c>
      <c r="Z726" s="16" t="str">
        <f t="shared" si="72"/>
        <v/>
      </c>
    </row>
    <row r="727" spans="1:26" x14ac:dyDescent="0.4">
      <c r="A727" s="140"/>
      <c r="B727" s="158" t="str">
        <f>IFERROR(VLOOKUP(A727,'1. Applicant Roster'!A:C,2,FALSE)&amp;", "&amp;LEFT(VLOOKUP(A727,'1. Applicant Roster'!A:C,3,FALSE),1)&amp;".","Enter valid WISEid")</f>
        <v>Enter valid WISEid</v>
      </c>
      <c r="C727" s="142"/>
      <c r="D727" s="143"/>
      <c r="E727" s="138" t="str">
        <f>IF(C727="Program",IFERROR(INDEX('3. Programs'!B:B,MATCH(D727,'3. Programs'!A:A,0)),"Enter valid program ID"),"")</f>
        <v/>
      </c>
      <c r="F727" s="289" t="str">
        <f>IF(C727="Program",IFERROR(INDEX('3. Programs'!L:L,MATCH(D727,'3. Programs'!A:A,0)),""),"")</f>
        <v/>
      </c>
      <c r="G727" s="97"/>
      <c r="H727" s="82"/>
      <c r="I727" s="291" t="str">
        <f>IFERROR(IF(C727="Program",(IF(OR(F727="Days",F727="Caseload"),1,G727)*H727)/(IF(OR(F727="Days",F727="Caseload"),1,INDEX('3. Programs'!N:N,MATCH(D727,'3. Programs'!A:A,0)))*INDEX('3. Programs'!O:O,MATCH(D727,'3. Programs'!A:A,0))),""),0)</f>
        <v/>
      </c>
      <c r="J727" s="20" t="str">
        <f>IFERROR(IF($C727="Program",ROUNDDOWN(SUMIF('3. Programs'!$A:$A,$D727,'3. Programs'!Q:Q),2)*IFERROR(INDEX('3. Programs'!$O:$O,MATCH($D727,'3. Programs'!$A:$A,0)),0)*$I727,""),0)</f>
        <v/>
      </c>
      <c r="K727" s="15" t="str">
        <f>IFERROR(IF($C727="Program",ROUNDDOWN(SUMIF('3. Programs'!$A:$A,$D727,'3. Programs'!R:R),2)*IFERROR(INDEX('3. Programs'!$O:$O,MATCH($D727,'3. Programs'!$A:$A,0)),0)*$I727,""),0)</f>
        <v/>
      </c>
      <c r="L727" s="15" t="str">
        <f>IFERROR(IF($C727="Program",ROUNDDOWN(SUMIF('3. Programs'!$A:$A,$D727,'3. Programs'!S:S),2)*IFERROR(INDEX('3. Programs'!$O:$O,MATCH($D727,'3. Programs'!$A:$A,0)),0)*$I727,""),0)</f>
        <v/>
      </c>
      <c r="M727" s="17" t="str">
        <f t="shared" si="74"/>
        <v/>
      </c>
      <c r="N727" s="122"/>
      <c r="O727" s="123"/>
      <c r="P727" s="169"/>
      <c r="Q727" s="245"/>
      <c r="R727" s="124"/>
      <c r="S727" s="125"/>
      <c r="T727" s="125"/>
      <c r="U727" s="126"/>
      <c r="V727" s="19" t="str">
        <f t="shared" si="73"/>
        <v/>
      </c>
      <c r="W727" s="15" t="str">
        <f t="shared" si="69"/>
        <v/>
      </c>
      <c r="X727" s="16" t="str">
        <f t="shared" si="70"/>
        <v/>
      </c>
      <c r="Y727" s="16" t="str">
        <f t="shared" si="71"/>
        <v/>
      </c>
      <c r="Z727" s="16" t="str">
        <f t="shared" si="72"/>
        <v/>
      </c>
    </row>
    <row r="728" spans="1:26" x14ac:dyDescent="0.4">
      <c r="A728" s="140"/>
      <c r="B728" s="158" t="str">
        <f>IFERROR(VLOOKUP(A728,'1. Applicant Roster'!A:C,2,FALSE)&amp;", "&amp;LEFT(VLOOKUP(A728,'1. Applicant Roster'!A:C,3,FALSE),1)&amp;".","Enter valid WISEid")</f>
        <v>Enter valid WISEid</v>
      </c>
      <c r="C728" s="142"/>
      <c r="D728" s="143"/>
      <c r="E728" s="138" t="str">
        <f>IF(C728="Program",IFERROR(INDEX('3. Programs'!B:B,MATCH(D728,'3. Programs'!A:A,0)),"Enter valid program ID"),"")</f>
        <v/>
      </c>
      <c r="F728" s="289" t="str">
        <f>IF(C728="Program",IFERROR(INDEX('3. Programs'!L:L,MATCH(D728,'3. Programs'!A:A,0)),""),"")</f>
        <v/>
      </c>
      <c r="G728" s="97"/>
      <c r="H728" s="82"/>
      <c r="I728" s="291" t="str">
        <f>IFERROR(IF(C728="Program",(IF(OR(F728="Days",F728="Caseload"),1,G728)*H728)/(IF(OR(F728="Days",F728="Caseload"),1,INDEX('3. Programs'!N:N,MATCH(D728,'3. Programs'!A:A,0)))*INDEX('3. Programs'!O:O,MATCH(D728,'3. Programs'!A:A,0))),""),0)</f>
        <v/>
      </c>
      <c r="J728" s="20" t="str">
        <f>IFERROR(IF($C728="Program",ROUNDDOWN(SUMIF('3. Programs'!$A:$A,$D728,'3. Programs'!Q:Q),2)*IFERROR(INDEX('3. Programs'!$O:$O,MATCH($D728,'3. Programs'!$A:$A,0)),0)*$I728,""),0)</f>
        <v/>
      </c>
      <c r="K728" s="15" t="str">
        <f>IFERROR(IF($C728="Program",ROUNDDOWN(SUMIF('3. Programs'!$A:$A,$D728,'3. Programs'!R:R),2)*IFERROR(INDEX('3. Programs'!$O:$O,MATCH($D728,'3. Programs'!$A:$A,0)),0)*$I728,""),0)</f>
        <v/>
      </c>
      <c r="L728" s="15" t="str">
        <f>IFERROR(IF($C728="Program",ROUNDDOWN(SUMIF('3. Programs'!$A:$A,$D728,'3. Programs'!S:S),2)*IFERROR(INDEX('3. Programs'!$O:$O,MATCH($D728,'3. Programs'!$A:$A,0)),0)*$I728,""),0)</f>
        <v/>
      </c>
      <c r="M728" s="17" t="str">
        <f t="shared" si="74"/>
        <v/>
      </c>
      <c r="N728" s="122"/>
      <c r="O728" s="123"/>
      <c r="P728" s="169"/>
      <c r="Q728" s="245"/>
      <c r="R728" s="124"/>
      <c r="S728" s="125"/>
      <c r="T728" s="125"/>
      <c r="U728" s="126"/>
      <c r="V728" s="19" t="str">
        <f t="shared" si="73"/>
        <v/>
      </c>
      <c r="W728" s="15" t="str">
        <f t="shared" si="69"/>
        <v/>
      </c>
      <c r="X728" s="16" t="str">
        <f t="shared" si="70"/>
        <v/>
      </c>
      <c r="Y728" s="16" t="str">
        <f t="shared" si="71"/>
        <v/>
      </c>
      <c r="Z728" s="16" t="str">
        <f t="shared" si="72"/>
        <v/>
      </c>
    </row>
    <row r="729" spans="1:26" x14ac:dyDescent="0.4">
      <c r="A729" s="140"/>
      <c r="B729" s="158" t="str">
        <f>IFERROR(VLOOKUP(A729,'1. Applicant Roster'!A:C,2,FALSE)&amp;", "&amp;LEFT(VLOOKUP(A729,'1. Applicant Roster'!A:C,3,FALSE),1)&amp;".","Enter valid WISEid")</f>
        <v>Enter valid WISEid</v>
      </c>
      <c r="C729" s="142"/>
      <c r="D729" s="143"/>
      <c r="E729" s="138" t="str">
        <f>IF(C729="Program",IFERROR(INDEX('3. Programs'!B:B,MATCH(D729,'3. Programs'!A:A,0)),"Enter valid program ID"),"")</f>
        <v/>
      </c>
      <c r="F729" s="289" t="str">
        <f>IF(C729="Program",IFERROR(INDEX('3. Programs'!L:L,MATCH(D729,'3. Programs'!A:A,0)),""),"")</f>
        <v/>
      </c>
      <c r="G729" s="97"/>
      <c r="H729" s="82"/>
      <c r="I729" s="291" t="str">
        <f>IFERROR(IF(C729="Program",(IF(OR(F729="Days",F729="Caseload"),1,G729)*H729)/(IF(OR(F729="Days",F729="Caseload"),1,INDEX('3. Programs'!N:N,MATCH(D729,'3. Programs'!A:A,0)))*INDEX('3. Programs'!O:O,MATCH(D729,'3. Programs'!A:A,0))),""),0)</f>
        <v/>
      </c>
      <c r="J729" s="20" t="str">
        <f>IFERROR(IF($C729="Program",ROUNDDOWN(SUMIF('3. Programs'!$A:$A,$D729,'3. Programs'!Q:Q),2)*IFERROR(INDEX('3. Programs'!$O:$O,MATCH($D729,'3. Programs'!$A:$A,0)),0)*$I729,""),0)</f>
        <v/>
      </c>
      <c r="K729" s="15" t="str">
        <f>IFERROR(IF($C729="Program",ROUNDDOWN(SUMIF('3. Programs'!$A:$A,$D729,'3. Programs'!R:R),2)*IFERROR(INDEX('3. Programs'!$O:$O,MATCH($D729,'3. Programs'!$A:$A,0)),0)*$I729,""),0)</f>
        <v/>
      </c>
      <c r="L729" s="15" t="str">
        <f>IFERROR(IF($C729="Program",ROUNDDOWN(SUMIF('3. Programs'!$A:$A,$D729,'3. Programs'!S:S),2)*IFERROR(INDEX('3. Programs'!$O:$O,MATCH($D729,'3. Programs'!$A:$A,0)),0)*$I729,""),0)</f>
        <v/>
      </c>
      <c r="M729" s="17" t="str">
        <f t="shared" si="74"/>
        <v/>
      </c>
      <c r="N729" s="122"/>
      <c r="O729" s="123"/>
      <c r="P729" s="169"/>
      <c r="Q729" s="245"/>
      <c r="R729" s="124"/>
      <c r="S729" s="125"/>
      <c r="T729" s="125"/>
      <c r="U729" s="126"/>
      <c r="V729" s="19" t="str">
        <f t="shared" si="73"/>
        <v/>
      </c>
      <c r="W729" s="15" t="str">
        <f t="shared" si="69"/>
        <v/>
      </c>
      <c r="X729" s="16" t="str">
        <f t="shared" si="70"/>
        <v/>
      </c>
      <c r="Y729" s="16" t="str">
        <f t="shared" si="71"/>
        <v/>
      </c>
      <c r="Z729" s="16" t="str">
        <f t="shared" si="72"/>
        <v/>
      </c>
    </row>
    <row r="730" spans="1:26" x14ac:dyDescent="0.4">
      <c r="A730" s="140"/>
      <c r="B730" s="158" t="str">
        <f>IFERROR(VLOOKUP(A730,'1. Applicant Roster'!A:C,2,FALSE)&amp;", "&amp;LEFT(VLOOKUP(A730,'1. Applicant Roster'!A:C,3,FALSE),1)&amp;".","Enter valid WISEid")</f>
        <v>Enter valid WISEid</v>
      </c>
      <c r="C730" s="142"/>
      <c r="D730" s="143"/>
      <c r="E730" s="138" t="str">
        <f>IF(C730="Program",IFERROR(INDEX('3. Programs'!B:B,MATCH(D730,'3. Programs'!A:A,0)),"Enter valid program ID"),"")</f>
        <v/>
      </c>
      <c r="F730" s="289" t="str">
        <f>IF(C730="Program",IFERROR(INDEX('3. Programs'!L:L,MATCH(D730,'3. Programs'!A:A,0)),""),"")</f>
        <v/>
      </c>
      <c r="G730" s="97"/>
      <c r="H730" s="82"/>
      <c r="I730" s="291" t="str">
        <f>IFERROR(IF(C730="Program",(IF(OR(F730="Days",F730="Caseload"),1,G730)*H730)/(IF(OR(F730="Days",F730="Caseload"),1,INDEX('3. Programs'!N:N,MATCH(D730,'3. Programs'!A:A,0)))*INDEX('3. Programs'!O:O,MATCH(D730,'3. Programs'!A:A,0))),""),0)</f>
        <v/>
      </c>
      <c r="J730" s="20" t="str">
        <f>IFERROR(IF($C730="Program",ROUNDDOWN(SUMIF('3. Programs'!$A:$A,$D730,'3. Programs'!Q:Q),2)*IFERROR(INDEX('3. Programs'!$O:$O,MATCH($D730,'3. Programs'!$A:$A,0)),0)*$I730,""),0)</f>
        <v/>
      </c>
      <c r="K730" s="15" t="str">
        <f>IFERROR(IF($C730="Program",ROUNDDOWN(SUMIF('3. Programs'!$A:$A,$D730,'3. Programs'!R:R),2)*IFERROR(INDEX('3. Programs'!$O:$O,MATCH($D730,'3. Programs'!$A:$A,0)),0)*$I730,""),0)</f>
        <v/>
      </c>
      <c r="L730" s="15" t="str">
        <f>IFERROR(IF($C730="Program",ROUNDDOWN(SUMIF('3. Programs'!$A:$A,$D730,'3. Programs'!S:S),2)*IFERROR(INDEX('3. Programs'!$O:$O,MATCH($D730,'3. Programs'!$A:$A,0)),0)*$I730,""),0)</f>
        <v/>
      </c>
      <c r="M730" s="17" t="str">
        <f t="shared" si="74"/>
        <v/>
      </c>
      <c r="N730" s="122"/>
      <c r="O730" s="123"/>
      <c r="P730" s="169"/>
      <c r="Q730" s="245"/>
      <c r="R730" s="124"/>
      <c r="S730" s="125"/>
      <c r="T730" s="125"/>
      <c r="U730" s="126"/>
      <c r="V730" s="19" t="str">
        <f t="shared" si="73"/>
        <v/>
      </c>
      <c r="W730" s="15" t="str">
        <f t="shared" si="69"/>
        <v/>
      </c>
      <c r="X730" s="16" t="str">
        <f t="shared" si="70"/>
        <v/>
      </c>
      <c r="Y730" s="16" t="str">
        <f t="shared" si="71"/>
        <v/>
      </c>
      <c r="Z730" s="16" t="str">
        <f t="shared" si="72"/>
        <v/>
      </c>
    </row>
    <row r="731" spans="1:26" x14ac:dyDescent="0.4">
      <c r="A731" s="140"/>
      <c r="B731" s="158" t="str">
        <f>IFERROR(VLOOKUP(A731,'1. Applicant Roster'!A:C,2,FALSE)&amp;", "&amp;LEFT(VLOOKUP(A731,'1. Applicant Roster'!A:C,3,FALSE),1)&amp;".","Enter valid WISEid")</f>
        <v>Enter valid WISEid</v>
      </c>
      <c r="C731" s="142"/>
      <c r="D731" s="143"/>
      <c r="E731" s="138" t="str">
        <f>IF(C731="Program",IFERROR(INDEX('3. Programs'!B:B,MATCH(D731,'3. Programs'!A:A,0)),"Enter valid program ID"),"")</f>
        <v/>
      </c>
      <c r="F731" s="289" t="str">
        <f>IF(C731="Program",IFERROR(INDEX('3. Programs'!L:L,MATCH(D731,'3. Programs'!A:A,0)),""),"")</f>
        <v/>
      </c>
      <c r="G731" s="97"/>
      <c r="H731" s="82"/>
      <c r="I731" s="291" t="str">
        <f>IFERROR(IF(C731="Program",(IF(OR(F731="Days",F731="Caseload"),1,G731)*H731)/(IF(OR(F731="Days",F731="Caseload"),1,INDEX('3. Programs'!N:N,MATCH(D731,'3. Programs'!A:A,0)))*INDEX('3. Programs'!O:O,MATCH(D731,'3. Programs'!A:A,0))),""),0)</f>
        <v/>
      </c>
      <c r="J731" s="20" t="str">
        <f>IFERROR(IF($C731="Program",ROUNDDOWN(SUMIF('3. Programs'!$A:$A,$D731,'3. Programs'!Q:Q),2)*IFERROR(INDEX('3. Programs'!$O:$O,MATCH($D731,'3. Programs'!$A:$A,0)),0)*$I731,""),0)</f>
        <v/>
      </c>
      <c r="K731" s="15" t="str">
        <f>IFERROR(IF($C731="Program",ROUNDDOWN(SUMIF('3. Programs'!$A:$A,$D731,'3. Programs'!R:R),2)*IFERROR(INDEX('3. Programs'!$O:$O,MATCH($D731,'3. Programs'!$A:$A,0)),0)*$I731,""),0)</f>
        <v/>
      </c>
      <c r="L731" s="15" t="str">
        <f>IFERROR(IF($C731="Program",ROUNDDOWN(SUMIF('3. Programs'!$A:$A,$D731,'3. Programs'!S:S),2)*IFERROR(INDEX('3. Programs'!$O:$O,MATCH($D731,'3. Programs'!$A:$A,0)),0)*$I731,""),0)</f>
        <v/>
      </c>
      <c r="M731" s="17" t="str">
        <f t="shared" si="74"/>
        <v/>
      </c>
      <c r="N731" s="122"/>
      <c r="O731" s="123"/>
      <c r="P731" s="169"/>
      <c r="Q731" s="245"/>
      <c r="R731" s="124"/>
      <c r="S731" s="125"/>
      <c r="T731" s="125"/>
      <c r="U731" s="126"/>
      <c r="V731" s="19" t="str">
        <f t="shared" si="73"/>
        <v/>
      </c>
      <c r="W731" s="15" t="str">
        <f t="shared" si="69"/>
        <v/>
      </c>
      <c r="X731" s="16" t="str">
        <f t="shared" si="70"/>
        <v/>
      </c>
      <c r="Y731" s="16" t="str">
        <f t="shared" si="71"/>
        <v/>
      </c>
      <c r="Z731" s="16" t="str">
        <f t="shared" si="72"/>
        <v/>
      </c>
    </row>
    <row r="732" spans="1:26" x14ac:dyDescent="0.4">
      <c r="A732" s="140"/>
      <c r="B732" s="158" t="str">
        <f>IFERROR(VLOOKUP(A732,'1. Applicant Roster'!A:C,2,FALSE)&amp;", "&amp;LEFT(VLOOKUP(A732,'1. Applicant Roster'!A:C,3,FALSE),1)&amp;".","Enter valid WISEid")</f>
        <v>Enter valid WISEid</v>
      </c>
      <c r="C732" s="142"/>
      <c r="D732" s="143"/>
      <c r="E732" s="138" t="str">
        <f>IF(C732="Program",IFERROR(INDEX('3. Programs'!B:B,MATCH(D732,'3. Programs'!A:A,0)),"Enter valid program ID"),"")</f>
        <v/>
      </c>
      <c r="F732" s="289" t="str">
        <f>IF(C732="Program",IFERROR(INDEX('3. Programs'!L:L,MATCH(D732,'3. Programs'!A:A,0)),""),"")</f>
        <v/>
      </c>
      <c r="G732" s="97"/>
      <c r="H732" s="82"/>
      <c r="I732" s="291" t="str">
        <f>IFERROR(IF(C732="Program",(IF(OR(F732="Days",F732="Caseload"),1,G732)*H732)/(IF(OR(F732="Days",F732="Caseload"),1,INDEX('3. Programs'!N:N,MATCH(D732,'3. Programs'!A:A,0)))*INDEX('3. Programs'!O:O,MATCH(D732,'3. Programs'!A:A,0))),""),0)</f>
        <v/>
      </c>
      <c r="J732" s="20" t="str">
        <f>IFERROR(IF($C732="Program",ROUNDDOWN(SUMIF('3. Programs'!$A:$A,$D732,'3. Programs'!Q:Q),2)*IFERROR(INDEX('3. Programs'!$O:$O,MATCH($D732,'3. Programs'!$A:$A,0)),0)*$I732,""),0)</f>
        <v/>
      </c>
      <c r="K732" s="15" t="str">
        <f>IFERROR(IF($C732="Program",ROUNDDOWN(SUMIF('3. Programs'!$A:$A,$D732,'3. Programs'!R:R),2)*IFERROR(INDEX('3. Programs'!$O:$O,MATCH($D732,'3. Programs'!$A:$A,0)),0)*$I732,""),0)</f>
        <v/>
      </c>
      <c r="L732" s="15" t="str">
        <f>IFERROR(IF($C732="Program",ROUNDDOWN(SUMIF('3. Programs'!$A:$A,$D732,'3. Programs'!S:S),2)*IFERROR(INDEX('3. Programs'!$O:$O,MATCH($D732,'3. Programs'!$A:$A,0)),0)*$I732,""),0)</f>
        <v/>
      </c>
      <c r="M732" s="17" t="str">
        <f t="shared" si="74"/>
        <v/>
      </c>
      <c r="N732" s="122"/>
      <c r="O732" s="123"/>
      <c r="P732" s="169"/>
      <c r="Q732" s="245"/>
      <c r="R732" s="124"/>
      <c r="S732" s="125"/>
      <c r="T732" s="125"/>
      <c r="U732" s="126"/>
      <c r="V732" s="19" t="str">
        <f t="shared" si="73"/>
        <v/>
      </c>
      <c r="W732" s="15" t="str">
        <f t="shared" si="69"/>
        <v/>
      </c>
      <c r="X732" s="16" t="str">
        <f t="shared" si="70"/>
        <v/>
      </c>
      <c r="Y732" s="16" t="str">
        <f t="shared" si="71"/>
        <v/>
      </c>
      <c r="Z732" s="16" t="str">
        <f t="shared" si="72"/>
        <v/>
      </c>
    </row>
    <row r="733" spans="1:26" x14ac:dyDescent="0.4">
      <c r="A733" s="140"/>
      <c r="B733" s="158" t="str">
        <f>IFERROR(VLOOKUP(A733,'1. Applicant Roster'!A:C,2,FALSE)&amp;", "&amp;LEFT(VLOOKUP(A733,'1. Applicant Roster'!A:C,3,FALSE),1)&amp;".","Enter valid WISEid")</f>
        <v>Enter valid WISEid</v>
      </c>
      <c r="C733" s="142"/>
      <c r="D733" s="143"/>
      <c r="E733" s="138" t="str">
        <f>IF(C733="Program",IFERROR(INDEX('3. Programs'!B:B,MATCH(D733,'3. Programs'!A:A,0)),"Enter valid program ID"),"")</f>
        <v/>
      </c>
      <c r="F733" s="289" t="str">
        <f>IF(C733="Program",IFERROR(INDEX('3. Programs'!L:L,MATCH(D733,'3. Programs'!A:A,0)),""),"")</f>
        <v/>
      </c>
      <c r="G733" s="97"/>
      <c r="H733" s="82"/>
      <c r="I733" s="291" t="str">
        <f>IFERROR(IF(C733="Program",(IF(OR(F733="Days",F733="Caseload"),1,G733)*H733)/(IF(OR(F733="Days",F733="Caseload"),1,INDEX('3. Programs'!N:N,MATCH(D733,'3. Programs'!A:A,0)))*INDEX('3. Programs'!O:O,MATCH(D733,'3. Programs'!A:A,0))),""),0)</f>
        <v/>
      </c>
      <c r="J733" s="20" t="str">
        <f>IFERROR(IF($C733="Program",ROUNDDOWN(SUMIF('3. Programs'!$A:$A,$D733,'3. Programs'!Q:Q),2)*IFERROR(INDEX('3. Programs'!$O:$O,MATCH($D733,'3. Programs'!$A:$A,0)),0)*$I733,""),0)</f>
        <v/>
      </c>
      <c r="K733" s="15" t="str">
        <f>IFERROR(IF($C733="Program",ROUNDDOWN(SUMIF('3. Programs'!$A:$A,$D733,'3. Programs'!R:R),2)*IFERROR(INDEX('3. Programs'!$O:$O,MATCH($D733,'3. Programs'!$A:$A,0)),0)*$I733,""),0)</f>
        <v/>
      </c>
      <c r="L733" s="15" t="str">
        <f>IFERROR(IF($C733="Program",ROUNDDOWN(SUMIF('3. Programs'!$A:$A,$D733,'3. Programs'!S:S),2)*IFERROR(INDEX('3. Programs'!$O:$O,MATCH($D733,'3. Programs'!$A:$A,0)),0)*$I733,""),0)</f>
        <v/>
      </c>
      <c r="M733" s="17" t="str">
        <f t="shared" si="74"/>
        <v/>
      </c>
      <c r="N733" s="122"/>
      <c r="O733" s="123"/>
      <c r="P733" s="169"/>
      <c r="Q733" s="245"/>
      <c r="R733" s="124"/>
      <c r="S733" s="125"/>
      <c r="T733" s="125"/>
      <c r="U733" s="126"/>
      <c r="V733" s="19" t="str">
        <f t="shared" si="73"/>
        <v/>
      </c>
      <c r="W733" s="15" t="str">
        <f t="shared" si="69"/>
        <v/>
      </c>
      <c r="X733" s="16" t="str">
        <f t="shared" si="70"/>
        <v/>
      </c>
      <c r="Y733" s="16" t="str">
        <f t="shared" si="71"/>
        <v/>
      </c>
      <c r="Z733" s="16" t="str">
        <f t="shared" si="72"/>
        <v/>
      </c>
    </row>
    <row r="734" spans="1:26" x14ac:dyDescent="0.4">
      <c r="A734" s="140"/>
      <c r="B734" s="158" t="str">
        <f>IFERROR(VLOOKUP(A734,'1. Applicant Roster'!A:C,2,FALSE)&amp;", "&amp;LEFT(VLOOKUP(A734,'1. Applicant Roster'!A:C,3,FALSE),1)&amp;".","Enter valid WISEid")</f>
        <v>Enter valid WISEid</v>
      </c>
      <c r="C734" s="142"/>
      <c r="D734" s="143"/>
      <c r="E734" s="138" t="str">
        <f>IF(C734="Program",IFERROR(INDEX('3. Programs'!B:B,MATCH(D734,'3. Programs'!A:A,0)),"Enter valid program ID"),"")</f>
        <v/>
      </c>
      <c r="F734" s="289" t="str">
        <f>IF(C734="Program",IFERROR(INDEX('3. Programs'!L:L,MATCH(D734,'3. Programs'!A:A,0)),""),"")</f>
        <v/>
      </c>
      <c r="G734" s="97"/>
      <c r="H734" s="82"/>
      <c r="I734" s="291" t="str">
        <f>IFERROR(IF(C734="Program",(IF(OR(F734="Days",F734="Caseload"),1,G734)*H734)/(IF(OR(F734="Days",F734="Caseload"),1,INDEX('3. Programs'!N:N,MATCH(D734,'3. Programs'!A:A,0)))*INDEX('3. Programs'!O:O,MATCH(D734,'3. Programs'!A:A,0))),""),0)</f>
        <v/>
      </c>
      <c r="J734" s="20" t="str">
        <f>IFERROR(IF($C734="Program",ROUNDDOWN(SUMIF('3. Programs'!$A:$A,$D734,'3. Programs'!Q:Q),2)*IFERROR(INDEX('3. Programs'!$O:$O,MATCH($D734,'3. Programs'!$A:$A,0)),0)*$I734,""),0)</f>
        <v/>
      </c>
      <c r="K734" s="15" t="str">
        <f>IFERROR(IF($C734="Program",ROUNDDOWN(SUMIF('3. Programs'!$A:$A,$D734,'3. Programs'!R:R),2)*IFERROR(INDEX('3. Programs'!$O:$O,MATCH($D734,'3. Programs'!$A:$A,0)),0)*$I734,""),0)</f>
        <v/>
      </c>
      <c r="L734" s="15" t="str">
        <f>IFERROR(IF($C734="Program",ROUNDDOWN(SUMIF('3. Programs'!$A:$A,$D734,'3. Programs'!S:S),2)*IFERROR(INDEX('3. Programs'!$O:$O,MATCH($D734,'3. Programs'!$A:$A,0)),0)*$I734,""),0)</f>
        <v/>
      </c>
      <c r="M734" s="17" t="str">
        <f t="shared" si="74"/>
        <v/>
      </c>
      <c r="N734" s="122"/>
      <c r="O734" s="123"/>
      <c r="P734" s="169"/>
      <c r="Q734" s="245"/>
      <c r="R734" s="124"/>
      <c r="S734" s="125"/>
      <c r="T734" s="125"/>
      <c r="U734" s="126"/>
      <c r="V734" s="19" t="str">
        <f t="shared" si="73"/>
        <v/>
      </c>
      <c r="W734" s="15" t="str">
        <f t="shared" si="69"/>
        <v/>
      </c>
      <c r="X734" s="16" t="str">
        <f t="shared" si="70"/>
        <v/>
      </c>
      <c r="Y734" s="16" t="str">
        <f t="shared" si="71"/>
        <v/>
      </c>
      <c r="Z734" s="16" t="str">
        <f t="shared" si="72"/>
        <v/>
      </c>
    </row>
    <row r="735" spans="1:26" x14ac:dyDescent="0.4">
      <c r="A735" s="140"/>
      <c r="B735" s="158" t="str">
        <f>IFERROR(VLOOKUP(A735,'1. Applicant Roster'!A:C,2,FALSE)&amp;", "&amp;LEFT(VLOOKUP(A735,'1. Applicant Roster'!A:C,3,FALSE),1)&amp;".","Enter valid WISEid")</f>
        <v>Enter valid WISEid</v>
      </c>
      <c r="C735" s="142"/>
      <c r="D735" s="143"/>
      <c r="E735" s="138" t="str">
        <f>IF(C735="Program",IFERROR(INDEX('3. Programs'!B:B,MATCH(D735,'3. Programs'!A:A,0)),"Enter valid program ID"),"")</f>
        <v/>
      </c>
      <c r="F735" s="289" t="str">
        <f>IF(C735="Program",IFERROR(INDEX('3. Programs'!L:L,MATCH(D735,'3. Programs'!A:A,0)),""),"")</f>
        <v/>
      </c>
      <c r="G735" s="97"/>
      <c r="H735" s="82"/>
      <c r="I735" s="291" t="str">
        <f>IFERROR(IF(C735="Program",(IF(OR(F735="Days",F735="Caseload"),1,G735)*H735)/(IF(OR(F735="Days",F735="Caseload"),1,INDEX('3. Programs'!N:N,MATCH(D735,'3. Programs'!A:A,0)))*INDEX('3. Programs'!O:O,MATCH(D735,'3. Programs'!A:A,0))),""),0)</f>
        <v/>
      </c>
      <c r="J735" s="20" t="str">
        <f>IFERROR(IF($C735="Program",ROUNDDOWN(SUMIF('3. Programs'!$A:$A,$D735,'3. Programs'!Q:Q),2)*IFERROR(INDEX('3. Programs'!$O:$O,MATCH($D735,'3. Programs'!$A:$A,0)),0)*$I735,""),0)</f>
        <v/>
      </c>
      <c r="K735" s="15" t="str">
        <f>IFERROR(IF($C735="Program",ROUNDDOWN(SUMIF('3. Programs'!$A:$A,$D735,'3. Programs'!R:R),2)*IFERROR(INDEX('3. Programs'!$O:$O,MATCH($D735,'3. Programs'!$A:$A,0)),0)*$I735,""),0)</f>
        <v/>
      </c>
      <c r="L735" s="15" t="str">
        <f>IFERROR(IF($C735="Program",ROUNDDOWN(SUMIF('3. Programs'!$A:$A,$D735,'3. Programs'!S:S),2)*IFERROR(INDEX('3. Programs'!$O:$O,MATCH($D735,'3. Programs'!$A:$A,0)),0)*$I735,""),0)</f>
        <v/>
      </c>
      <c r="M735" s="17" t="str">
        <f t="shared" si="74"/>
        <v/>
      </c>
      <c r="N735" s="122"/>
      <c r="O735" s="123"/>
      <c r="P735" s="169"/>
      <c r="Q735" s="245"/>
      <c r="R735" s="124"/>
      <c r="S735" s="125"/>
      <c r="T735" s="125"/>
      <c r="U735" s="126"/>
      <c r="V735" s="19" t="str">
        <f t="shared" si="73"/>
        <v/>
      </c>
      <c r="W735" s="15" t="str">
        <f t="shared" si="69"/>
        <v/>
      </c>
      <c r="X735" s="16" t="str">
        <f t="shared" si="70"/>
        <v/>
      </c>
      <c r="Y735" s="16" t="str">
        <f t="shared" si="71"/>
        <v/>
      </c>
      <c r="Z735" s="16" t="str">
        <f t="shared" si="72"/>
        <v/>
      </c>
    </row>
    <row r="736" spans="1:26" x14ac:dyDescent="0.4">
      <c r="A736" s="140"/>
      <c r="B736" s="158" t="str">
        <f>IFERROR(VLOOKUP(A736,'1. Applicant Roster'!A:C,2,FALSE)&amp;", "&amp;LEFT(VLOOKUP(A736,'1. Applicant Roster'!A:C,3,FALSE),1)&amp;".","Enter valid WISEid")</f>
        <v>Enter valid WISEid</v>
      </c>
      <c r="C736" s="142"/>
      <c r="D736" s="143"/>
      <c r="E736" s="138" t="str">
        <f>IF(C736="Program",IFERROR(INDEX('3. Programs'!B:B,MATCH(D736,'3. Programs'!A:A,0)),"Enter valid program ID"),"")</f>
        <v/>
      </c>
      <c r="F736" s="289" t="str">
        <f>IF(C736="Program",IFERROR(INDEX('3. Programs'!L:L,MATCH(D736,'3. Programs'!A:A,0)),""),"")</f>
        <v/>
      </c>
      <c r="G736" s="97"/>
      <c r="H736" s="82"/>
      <c r="I736" s="291" t="str">
        <f>IFERROR(IF(C736="Program",(IF(OR(F736="Days",F736="Caseload"),1,G736)*H736)/(IF(OR(F736="Days",F736="Caseload"),1,INDEX('3. Programs'!N:N,MATCH(D736,'3. Programs'!A:A,0)))*INDEX('3. Programs'!O:O,MATCH(D736,'3. Programs'!A:A,0))),""),0)</f>
        <v/>
      </c>
      <c r="J736" s="20" t="str">
        <f>IFERROR(IF($C736="Program",ROUNDDOWN(SUMIF('3. Programs'!$A:$A,$D736,'3. Programs'!Q:Q),2)*IFERROR(INDEX('3. Programs'!$O:$O,MATCH($D736,'3. Programs'!$A:$A,0)),0)*$I736,""),0)</f>
        <v/>
      </c>
      <c r="K736" s="15" t="str">
        <f>IFERROR(IF($C736="Program",ROUNDDOWN(SUMIF('3. Programs'!$A:$A,$D736,'3. Programs'!R:R),2)*IFERROR(INDEX('3. Programs'!$O:$O,MATCH($D736,'3. Programs'!$A:$A,0)),0)*$I736,""),0)</f>
        <v/>
      </c>
      <c r="L736" s="15" t="str">
        <f>IFERROR(IF($C736="Program",ROUNDDOWN(SUMIF('3. Programs'!$A:$A,$D736,'3. Programs'!S:S),2)*IFERROR(INDEX('3. Programs'!$O:$O,MATCH($D736,'3. Programs'!$A:$A,0)),0)*$I736,""),0)</f>
        <v/>
      </c>
      <c r="M736" s="17" t="str">
        <f t="shared" si="74"/>
        <v/>
      </c>
      <c r="N736" s="122"/>
      <c r="O736" s="123"/>
      <c r="P736" s="169"/>
      <c r="Q736" s="245"/>
      <c r="R736" s="124"/>
      <c r="S736" s="125"/>
      <c r="T736" s="125"/>
      <c r="U736" s="126"/>
      <c r="V736" s="19" t="str">
        <f t="shared" si="73"/>
        <v/>
      </c>
      <c r="W736" s="15" t="str">
        <f t="shared" si="69"/>
        <v/>
      </c>
      <c r="X736" s="16" t="str">
        <f t="shared" si="70"/>
        <v/>
      </c>
      <c r="Y736" s="16" t="str">
        <f t="shared" si="71"/>
        <v/>
      </c>
      <c r="Z736" s="16" t="str">
        <f t="shared" si="72"/>
        <v/>
      </c>
    </row>
    <row r="737" spans="1:26" x14ac:dyDescent="0.4">
      <c r="A737" s="140"/>
      <c r="B737" s="158" t="str">
        <f>IFERROR(VLOOKUP(A737,'1. Applicant Roster'!A:C,2,FALSE)&amp;", "&amp;LEFT(VLOOKUP(A737,'1. Applicant Roster'!A:C,3,FALSE),1)&amp;".","Enter valid WISEid")</f>
        <v>Enter valid WISEid</v>
      </c>
      <c r="C737" s="142"/>
      <c r="D737" s="143"/>
      <c r="E737" s="138" t="str">
        <f>IF(C737="Program",IFERROR(INDEX('3. Programs'!B:B,MATCH(D737,'3. Programs'!A:A,0)),"Enter valid program ID"),"")</f>
        <v/>
      </c>
      <c r="F737" s="289" t="str">
        <f>IF(C737="Program",IFERROR(INDEX('3. Programs'!L:L,MATCH(D737,'3. Programs'!A:A,0)),""),"")</f>
        <v/>
      </c>
      <c r="G737" s="97"/>
      <c r="H737" s="82"/>
      <c r="I737" s="291" t="str">
        <f>IFERROR(IF(C737="Program",(IF(OR(F737="Days",F737="Caseload"),1,G737)*H737)/(IF(OR(F737="Days",F737="Caseload"),1,INDEX('3. Programs'!N:N,MATCH(D737,'3. Programs'!A:A,0)))*INDEX('3. Programs'!O:O,MATCH(D737,'3. Programs'!A:A,0))),""),0)</f>
        <v/>
      </c>
      <c r="J737" s="20" t="str">
        <f>IFERROR(IF($C737="Program",ROUNDDOWN(SUMIF('3. Programs'!$A:$A,$D737,'3. Programs'!Q:Q),2)*IFERROR(INDEX('3. Programs'!$O:$O,MATCH($D737,'3. Programs'!$A:$A,0)),0)*$I737,""),0)</f>
        <v/>
      </c>
      <c r="K737" s="15" t="str">
        <f>IFERROR(IF($C737="Program",ROUNDDOWN(SUMIF('3. Programs'!$A:$A,$D737,'3. Programs'!R:R),2)*IFERROR(INDEX('3. Programs'!$O:$O,MATCH($D737,'3. Programs'!$A:$A,0)),0)*$I737,""),0)</f>
        <v/>
      </c>
      <c r="L737" s="15" t="str">
        <f>IFERROR(IF($C737="Program",ROUNDDOWN(SUMIF('3. Programs'!$A:$A,$D737,'3. Programs'!S:S),2)*IFERROR(INDEX('3. Programs'!$O:$O,MATCH($D737,'3. Programs'!$A:$A,0)),0)*$I737,""),0)</f>
        <v/>
      </c>
      <c r="M737" s="17" t="str">
        <f t="shared" si="74"/>
        <v/>
      </c>
      <c r="N737" s="122"/>
      <c r="O737" s="123"/>
      <c r="P737" s="169"/>
      <c r="Q737" s="245"/>
      <c r="R737" s="124"/>
      <c r="S737" s="125"/>
      <c r="T737" s="125"/>
      <c r="U737" s="126"/>
      <c r="V737" s="19" t="str">
        <f t="shared" si="73"/>
        <v/>
      </c>
      <c r="W737" s="15" t="str">
        <f t="shared" si="69"/>
        <v/>
      </c>
      <c r="X737" s="16" t="str">
        <f t="shared" si="70"/>
        <v/>
      </c>
      <c r="Y737" s="16" t="str">
        <f t="shared" si="71"/>
        <v/>
      </c>
      <c r="Z737" s="16" t="str">
        <f t="shared" si="72"/>
        <v/>
      </c>
    </row>
    <row r="738" spans="1:26" x14ac:dyDescent="0.4">
      <c r="A738" s="140"/>
      <c r="B738" s="158" t="str">
        <f>IFERROR(VLOOKUP(A738,'1. Applicant Roster'!A:C,2,FALSE)&amp;", "&amp;LEFT(VLOOKUP(A738,'1. Applicant Roster'!A:C,3,FALSE),1)&amp;".","Enter valid WISEid")</f>
        <v>Enter valid WISEid</v>
      </c>
      <c r="C738" s="142"/>
      <c r="D738" s="143"/>
      <c r="E738" s="138" t="str">
        <f>IF(C738="Program",IFERROR(INDEX('3. Programs'!B:B,MATCH(D738,'3. Programs'!A:A,0)),"Enter valid program ID"),"")</f>
        <v/>
      </c>
      <c r="F738" s="289" t="str">
        <f>IF(C738="Program",IFERROR(INDEX('3. Programs'!L:L,MATCH(D738,'3. Programs'!A:A,0)),""),"")</f>
        <v/>
      </c>
      <c r="G738" s="97"/>
      <c r="H738" s="82"/>
      <c r="I738" s="291" t="str">
        <f>IFERROR(IF(C738="Program",(IF(OR(F738="Days",F738="Caseload"),1,G738)*H738)/(IF(OR(F738="Days",F738="Caseload"),1,INDEX('3. Programs'!N:N,MATCH(D738,'3. Programs'!A:A,0)))*INDEX('3. Programs'!O:O,MATCH(D738,'3. Programs'!A:A,0))),""),0)</f>
        <v/>
      </c>
      <c r="J738" s="20" t="str">
        <f>IFERROR(IF($C738="Program",ROUNDDOWN(SUMIF('3. Programs'!$A:$A,$D738,'3. Programs'!Q:Q),2)*IFERROR(INDEX('3. Programs'!$O:$O,MATCH($D738,'3. Programs'!$A:$A,0)),0)*$I738,""),0)</f>
        <v/>
      </c>
      <c r="K738" s="15" t="str">
        <f>IFERROR(IF($C738="Program",ROUNDDOWN(SUMIF('3. Programs'!$A:$A,$D738,'3. Programs'!R:R),2)*IFERROR(INDEX('3. Programs'!$O:$O,MATCH($D738,'3. Programs'!$A:$A,0)),0)*$I738,""),0)</f>
        <v/>
      </c>
      <c r="L738" s="15" t="str">
        <f>IFERROR(IF($C738="Program",ROUNDDOWN(SUMIF('3. Programs'!$A:$A,$D738,'3. Programs'!S:S),2)*IFERROR(INDEX('3. Programs'!$O:$O,MATCH($D738,'3. Programs'!$A:$A,0)),0)*$I738,""),0)</f>
        <v/>
      </c>
      <c r="M738" s="17" t="str">
        <f t="shared" si="74"/>
        <v/>
      </c>
      <c r="N738" s="122"/>
      <c r="O738" s="123"/>
      <c r="P738" s="169"/>
      <c r="Q738" s="245"/>
      <c r="R738" s="124"/>
      <c r="S738" s="125"/>
      <c r="T738" s="125"/>
      <c r="U738" s="126"/>
      <c r="V738" s="19" t="str">
        <f t="shared" si="73"/>
        <v/>
      </c>
      <c r="W738" s="15" t="str">
        <f t="shared" si="69"/>
        <v/>
      </c>
      <c r="X738" s="16" t="str">
        <f t="shared" si="70"/>
        <v/>
      </c>
      <c r="Y738" s="16" t="str">
        <f t="shared" si="71"/>
        <v/>
      </c>
      <c r="Z738" s="16" t="str">
        <f t="shared" si="72"/>
        <v/>
      </c>
    </row>
    <row r="739" spans="1:26" x14ac:dyDescent="0.4">
      <c r="A739" s="140"/>
      <c r="B739" s="158" t="str">
        <f>IFERROR(VLOOKUP(A739,'1. Applicant Roster'!A:C,2,FALSE)&amp;", "&amp;LEFT(VLOOKUP(A739,'1. Applicant Roster'!A:C,3,FALSE),1)&amp;".","Enter valid WISEid")</f>
        <v>Enter valid WISEid</v>
      </c>
      <c r="C739" s="142"/>
      <c r="D739" s="143"/>
      <c r="E739" s="138" t="str">
        <f>IF(C739="Program",IFERROR(INDEX('3. Programs'!B:B,MATCH(D739,'3. Programs'!A:A,0)),"Enter valid program ID"),"")</f>
        <v/>
      </c>
      <c r="F739" s="289" t="str">
        <f>IF(C739="Program",IFERROR(INDEX('3. Programs'!L:L,MATCH(D739,'3. Programs'!A:A,0)),""),"")</f>
        <v/>
      </c>
      <c r="G739" s="97"/>
      <c r="H739" s="82"/>
      <c r="I739" s="291" t="str">
        <f>IFERROR(IF(C739="Program",(IF(OR(F739="Days",F739="Caseload"),1,G739)*H739)/(IF(OR(F739="Days",F739="Caseload"),1,INDEX('3. Programs'!N:N,MATCH(D739,'3. Programs'!A:A,0)))*INDEX('3. Programs'!O:O,MATCH(D739,'3. Programs'!A:A,0))),""),0)</f>
        <v/>
      </c>
      <c r="J739" s="20" t="str">
        <f>IFERROR(IF($C739="Program",ROUNDDOWN(SUMIF('3. Programs'!$A:$A,$D739,'3. Programs'!Q:Q),2)*IFERROR(INDEX('3. Programs'!$O:$O,MATCH($D739,'3. Programs'!$A:$A,0)),0)*$I739,""),0)</f>
        <v/>
      </c>
      <c r="K739" s="15" t="str">
        <f>IFERROR(IF($C739="Program",ROUNDDOWN(SUMIF('3. Programs'!$A:$A,$D739,'3. Programs'!R:R),2)*IFERROR(INDEX('3. Programs'!$O:$O,MATCH($D739,'3. Programs'!$A:$A,0)),0)*$I739,""),0)</f>
        <v/>
      </c>
      <c r="L739" s="15" t="str">
        <f>IFERROR(IF($C739="Program",ROUNDDOWN(SUMIF('3. Programs'!$A:$A,$D739,'3. Programs'!S:S),2)*IFERROR(INDEX('3. Programs'!$O:$O,MATCH($D739,'3. Programs'!$A:$A,0)),0)*$I739,""),0)</f>
        <v/>
      </c>
      <c r="M739" s="17" t="str">
        <f t="shared" si="74"/>
        <v/>
      </c>
      <c r="N739" s="122"/>
      <c r="O739" s="123"/>
      <c r="P739" s="169"/>
      <c r="Q739" s="245"/>
      <c r="R739" s="124"/>
      <c r="S739" s="125"/>
      <c r="T739" s="125"/>
      <c r="U739" s="126"/>
      <c r="V739" s="19" t="str">
        <f t="shared" si="73"/>
        <v/>
      </c>
      <c r="W739" s="15" t="str">
        <f t="shared" si="69"/>
        <v/>
      </c>
      <c r="X739" s="16" t="str">
        <f t="shared" si="70"/>
        <v/>
      </c>
      <c r="Y739" s="16" t="str">
        <f t="shared" si="71"/>
        <v/>
      </c>
      <c r="Z739" s="16" t="str">
        <f t="shared" si="72"/>
        <v/>
      </c>
    </row>
    <row r="740" spans="1:26" x14ac:dyDescent="0.4">
      <c r="A740" s="140"/>
      <c r="B740" s="158" t="str">
        <f>IFERROR(VLOOKUP(A740,'1. Applicant Roster'!A:C,2,FALSE)&amp;", "&amp;LEFT(VLOOKUP(A740,'1. Applicant Roster'!A:C,3,FALSE),1)&amp;".","Enter valid WISEid")</f>
        <v>Enter valid WISEid</v>
      </c>
      <c r="C740" s="142"/>
      <c r="D740" s="143"/>
      <c r="E740" s="138" t="str">
        <f>IF(C740="Program",IFERROR(INDEX('3. Programs'!B:B,MATCH(D740,'3. Programs'!A:A,0)),"Enter valid program ID"),"")</f>
        <v/>
      </c>
      <c r="F740" s="289" t="str">
        <f>IF(C740="Program",IFERROR(INDEX('3. Programs'!L:L,MATCH(D740,'3. Programs'!A:A,0)),""),"")</f>
        <v/>
      </c>
      <c r="G740" s="97"/>
      <c r="H740" s="82"/>
      <c r="I740" s="291" t="str">
        <f>IFERROR(IF(C740="Program",(IF(OR(F740="Days",F740="Caseload"),1,G740)*H740)/(IF(OR(F740="Days",F740="Caseload"),1,INDEX('3. Programs'!N:N,MATCH(D740,'3. Programs'!A:A,0)))*INDEX('3. Programs'!O:O,MATCH(D740,'3. Programs'!A:A,0))),""),0)</f>
        <v/>
      </c>
      <c r="J740" s="20" t="str">
        <f>IFERROR(IF($C740="Program",ROUNDDOWN(SUMIF('3. Programs'!$A:$A,$D740,'3. Programs'!Q:Q),2)*IFERROR(INDEX('3. Programs'!$O:$O,MATCH($D740,'3. Programs'!$A:$A,0)),0)*$I740,""),0)</f>
        <v/>
      </c>
      <c r="K740" s="15" t="str">
        <f>IFERROR(IF($C740="Program",ROUNDDOWN(SUMIF('3. Programs'!$A:$A,$D740,'3. Programs'!R:R),2)*IFERROR(INDEX('3. Programs'!$O:$O,MATCH($D740,'3. Programs'!$A:$A,0)),0)*$I740,""),0)</f>
        <v/>
      </c>
      <c r="L740" s="15" t="str">
        <f>IFERROR(IF($C740="Program",ROUNDDOWN(SUMIF('3. Programs'!$A:$A,$D740,'3. Programs'!S:S),2)*IFERROR(INDEX('3. Programs'!$O:$O,MATCH($D740,'3. Programs'!$A:$A,0)),0)*$I740,""),0)</f>
        <v/>
      </c>
      <c r="M740" s="17" t="str">
        <f t="shared" si="74"/>
        <v/>
      </c>
      <c r="N740" s="122"/>
      <c r="O740" s="123"/>
      <c r="P740" s="169"/>
      <c r="Q740" s="245"/>
      <c r="R740" s="124"/>
      <c r="S740" s="125"/>
      <c r="T740" s="125"/>
      <c r="U740" s="126"/>
      <c r="V740" s="19" t="str">
        <f t="shared" si="73"/>
        <v/>
      </c>
      <c r="W740" s="15" t="str">
        <f t="shared" si="69"/>
        <v/>
      </c>
      <c r="X740" s="16" t="str">
        <f t="shared" si="70"/>
        <v/>
      </c>
      <c r="Y740" s="16" t="str">
        <f t="shared" si="71"/>
        <v/>
      </c>
      <c r="Z740" s="16" t="str">
        <f t="shared" si="72"/>
        <v/>
      </c>
    </row>
    <row r="741" spans="1:26" x14ac:dyDescent="0.4">
      <c r="A741" s="140"/>
      <c r="B741" s="158" t="str">
        <f>IFERROR(VLOOKUP(A741,'1. Applicant Roster'!A:C,2,FALSE)&amp;", "&amp;LEFT(VLOOKUP(A741,'1. Applicant Roster'!A:C,3,FALSE),1)&amp;".","Enter valid WISEid")</f>
        <v>Enter valid WISEid</v>
      </c>
      <c r="C741" s="142"/>
      <c r="D741" s="143"/>
      <c r="E741" s="138" t="str">
        <f>IF(C741="Program",IFERROR(INDEX('3. Programs'!B:B,MATCH(D741,'3. Programs'!A:A,0)),"Enter valid program ID"),"")</f>
        <v/>
      </c>
      <c r="F741" s="289" t="str">
        <f>IF(C741="Program",IFERROR(INDEX('3. Programs'!L:L,MATCH(D741,'3. Programs'!A:A,0)),""),"")</f>
        <v/>
      </c>
      <c r="G741" s="97"/>
      <c r="H741" s="82"/>
      <c r="I741" s="291" t="str">
        <f>IFERROR(IF(C741="Program",(IF(OR(F741="Days",F741="Caseload"),1,G741)*H741)/(IF(OR(F741="Days",F741="Caseload"),1,INDEX('3. Programs'!N:N,MATCH(D741,'3. Programs'!A:A,0)))*INDEX('3. Programs'!O:O,MATCH(D741,'3. Programs'!A:A,0))),""),0)</f>
        <v/>
      </c>
      <c r="J741" s="20" t="str">
        <f>IFERROR(IF($C741="Program",ROUNDDOWN(SUMIF('3. Programs'!$A:$A,$D741,'3. Programs'!Q:Q),2)*IFERROR(INDEX('3. Programs'!$O:$O,MATCH($D741,'3. Programs'!$A:$A,0)),0)*$I741,""),0)</f>
        <v/>
      </c>
      <c r="K741" s="15" t="str">
        <f>IFERROR(IF($C741="Program",ROUNDDOWN(SUMIF('3. Programs'!$A:$A,$D741,'3. Programs'!R:R),2)*IFERROR(INDEX('3. Programs'!$O:$O,MATCH($D741,'3. Programs'!$A:$A,0)),0)*$I741,""),0)</f>
        <v/>
      </c>
      <c r="L741" s="15" t="str">
        <f>IFERROR(IF($C741="Program",ROUNDDOWN(SUMIF('3. Programs'!$A:$A,$D741,'3. Programs'!S:S),2)*IFERROR(INDEX('3. Programs'!$O:$O,MATCH($D741,'3. Programs'!$A:$A,0)),0)*$I741,""),0)</f>
        <v/>
      </c>
      <c r="M741" s="17" t="str">
        <f t="shared" si="74"/>
        <v/>
      </c>
      <c r="N741" s="122"/>
      <c r="O741" s="123"/>
      <c r="P741" s="169"/>
      <c r="Q741" s="245"/>
      <c r="R741" s="124"/>
      <c r="S741" s="125"/>
      <c r="T741" s="125"/>
      <c r="U741" s="126"/>
      <c r="V741" s="19" t="str">
        <f t="shared" si="73"/>
        <v/>
      </c>
      <c r="W741" s="15" t="str">
        <f t="shared" si="69"/>
        <v/>
      </c>
      <c r="X741" s="16" t="str">
        <f t="shared" si="70"/>
        <v/>
      </c>
      <c r="Y741" s="16" t="str">
        <f t="shared" si="71"/>
        <v/>
      </c>
      <c r="Z741" s="16" t="str">
        <f t="shared" si="72"/>
        <v/>
      </c>
    </row>
    <row r="742" spans="1:26" x14ac:dyDescent="0.4">
      <c r="A742" s="140"/>
      <c r="B742" s="158" t="str">
        <f>IFERROR(VLOOKUP(A742,'1. Applicant Roster'!A:C,2,FALSE)&amp;", "&amp;LEFT(VLOOKUP(A742,'1. Applicant Roster'!A:C,3,FALSE),1)&amp;".","Enter valid WISEid")</f>
        <v>Enter valid WISEid</v>
      </c>
      <c r="C742" s="142"/>
      <c r="D742" s="143"/>
      <c r="E742" s="138" t="str">
        <f>IF(C742="Program",IFERROR(INDEX('3. Programs'!B:B,MATCH(D742,'3. Programs'!A:A,0)),"Enter valid program ID"),"")</f>
        <v/>
      </c>
      <c r="F742" s="289" t="str">
        <f>IF(C742="Program",IFERROR(INDEX('3. Programs'!L:L,MATCH(D742,'3. Programs'!A:A,0)),""),"")</f>
        <v/>
      </c>
      <c r="G742" s="97"/>
      <c r="H742" s="82"/>
      <c r="I742" s="291" t="str">
        <f>IFERROR(IF(C742="Program",(IF(OR(F742="Days",F742="Caseload"),1,G742)*H742)/(IF(OR(F742="Days",F742="Caseload"),1,INDEX('3. Programs'!N:N,MATCH(D742,'3. Programs'!A:A,0)))*INDEX('3. Programs'!O:O,MATCH(D742,'3. Programs'!A:A,0))),""),0)</f>
        <v/>
      </c>
      <c r="J742" s="20" t="str">
        <f>IFERROR(IF($C742="Program",ROUNDDOWN(SUMIF('3. Programs'!$A:$A,$D742,'3. Programs'!Q:Q),2)*IFERROR(INDEX('3. Programs'!$O:$O,MATCH($D742,'3. Programs'!$A:$A,0)),0)*$I742,""),0)</f>
        <v/>
      </c>
      <c r="K742" s="15" t="str">
        <f>IFERROR(IF($C742="Program",ROUNDDOWN(SUMIF('3. Programs'!$A:$A,$D742,'3. Programs'!R:R),2)*IFERROR(INDEX('3. Programs'!$O:$O,MATCH($D742,'3. Programs'!$A:$A,0)),0)*$I742,""),0)</f>
        <v/>
      </c>
      <c r="L742" s="15" t="str">
        <f>IFERROR(IF($C742="Program",ROUNDDOWN(SUMIF('3. Programs'!$A:$A,$D742,'3. Programs'!S:S),2)*IFERROR(INDEX('3. Programs'!$O:$O,MATCH($D742,'3. Programs'!$A:$A,0)),0)*$I742,""),0)</f>
        <v/>
      </c>
      <c r="M742" s="17" t="str">
        <f t="shared" si="74"/>
        <v/>
      </c>
      <c r="N742" s="122"/>
      <c r="O742" s="123"/>
      <c r="P742" s="169"/>
      <c r="Q742" s="245"/>
      <c r="R742" s="124"/>
      <c r="S742" s="125"/>
      <c r="T742" s="125"/>
      <c r="U742" s="126"/>
      <c r="V742" s="19" t="str">
        <f t="shared" si="73"/>
        <v/>
      </c>
      <c r="W742" s="15" t="str">
        <f t="shared" si="69"/>
        <v/>
      </c>
      <c r="X742" s="16" t="str">
        <f t="shared" si="70"/>
        <v/>
      </c>
      <c r="Y742" s="16" t="str">
        <f t="shared" si="71"/>
        <v/>
      </c>
      <c r="Z742" s="16" t="str">
        <f t="shared" si="72"/>
        <v/>
      </c>
    </row>
    <row r="743" spans="1:26" x14ac:dyDescent="0.4">
      <c r="A743" s="140"/>
      <c r="B743" s="158" t="str">
        <f>IFERROR(VLOOKUP(A743,'1. Applicant Roster'!A:C,2,FALSE)&amp;", "&amp;LEFT(VLOOKUP(A743,'1. Applicant Roster'!A:C,3,FALSE),1)&amp;".","Enter valid WISEid")</f>
        <v>Enter valid WISEid</v>
      </c>
      <c r="C743" s="142"/>
      <c r="D743" s="143"/>
      <c r="E743" s="138" t="str">
        <f>IF(C743="Program",IFERROR(INDEX('3. Programs'!B:B,MATCH(D743,'3. Programs'!A:A,0)),"Enter valid program ID"),"")</f>
        <v/>
      </c>
      <c r="F743" s="289" t="str">
        <f>IF(C743="Program",IFERROR(INDEX('3. Programs'!L:L,MATCH(D743,'3. Programs'!A:A,0)),""),"")</f>
        <v/>
      </c>
      <c r="G743" s="97"/>
      <c r="H743" s="82"/>
      <c r="I743" s="291" t="str">
        <f>IFERROR(IF(C743="Program",(IF(OR(F743="Days",F743="Caseload"),1,G743)*H743)/(IF(OR(F743="Days",F743="Caseload"),1,INDEX('3. Programs'!N:N,MATCH(D743,'3. Programs'!A:A,0)))*INDEX('3. Programs'!O:O,MATCH(D743,'3. Programs'!A:A,0))),""),0)</f>
        <v/>
      </c>
      <c r="J743" s="20" t="str">
        <f>IFERROR(IF($C743="Program",ROUNDDOWN(SUMIF('3. Programs'!$A:$A,$D743,'3. Programs'!Q:Q),2)*IFERROR(INDEX('3. Programs'!$O:$O,MATCH($D743,'3. Programs'!$A:$A,0)),0)*$I743,""),0)</f>
        <v/>
      </c>
      <c r="K743" s="15" t="str">
        <f>IFERROR(IF($C743="Program",ROUNDDOWN(SUMIF('3. Programs'!$A:$A,$D743,'3. Programs'!R:R),2)*IFERROR(INDEX('3. Programs'!$O:$O,MATCH($D743,'3. Programs'!$A:$A,0)),0)*$I743,""),0)</f>
        <v/>
      </c>
      <c r="L743" s="15" t="str">
        <f>IFERROR(IF($C743="Program",ROUNDDOWN(SUMIF('3. Programs'!$A:$A,$D743,'3. Programs'!S:S),2)*IFERROR(INDEX('3. Programs'!$O:$O,MATCH($D743,'3. Programs'!$A:$A,0)),0)*$I743,""),0)</f>
        <v/>
      </c>
      <c r="M743" s="17" t="str">
        <f t="shared" si="74"/>
        <v/>
      </c>
      <c r="N743" s="122"/>
      <c r="O743" s="123"/>
      <c r="P743" s="169"/>
      <c r="Q743" s="245"/>
      <c r="R743" s="124"/>
      <c r="S743" s="125"/>
      <c r="T743" s="125"/>
      <c r="U743" s="126"/>
      <c r="V743" s="19" t="str">
        <f t="shared" si="73"/>
        <v/>
      </c>
      <c r="W743" s="15" t="str">
        <f t="shared" si="69"/>
        <v/>
      </c>
      <c r="X743" s="16" t="str">
        <f t="shared" si="70"/>
        <v/>
      </c>
      <c r="Y743" s="16" t="str">
        <f t="shared" si="71"/>
        <v/>
      </c>
      <c r="Z743" s="16" t="str">
        <f t="shared" si="72"/>
        <v/>
      </c>
    </row>
    <row r="744" spans="1:26" x14ac:dyDescent="0.4">
      <c r="A744" s="140"/>
      <c r="B744" s="158" t="str">
        <f>IFERROR(VLOOKUP(A744,'1. Applicant Roster'!A:C,2,FALSE)&amp;", "&amp;LEFT(VLOOKUP(A744,'1. Applicant Roster'!A:C,3,FALSE),1)&amp;".","Enter valid WISEid")</f>
        <v>Enter valid WISEid</v>
      </c>
      <c r="C744" s="142"/>
      <c r="D744" s="143"/>
      <c r="E744" s="138" t="str">
        <f>IF(C744="Program",IFERROR(INDEX('3. Programs'!B:B,MATCH(D744,'3. Programs'!A:A,0)),"Enter valid program ID"),"")</f>
        <v/>
      </c>
      <c r="F744" s="289" t="str">
        <f>IF(C744="Program",IFERROR(INDEX('3. Programs'!L:L,MATCH(D744,'3. Programs'!A:A,0)),""),"")</f>
        <v/>
      </c>
      <c r="G744" s="97"/>
      <c r="H744" s="82"/>
      <c r="I744" s="291" t="str">
        <f>IFERROR(IF(C744="Program",(IF(OR(F744="Days",F744="Caseload"),1,G744)*H744)/(IF(OR(F744="Days",F744="Caseload"),1,INDEX('3. Programs'!N:N,MATCH(D744,'3. Programs'!A:A,0)))*INDEX('3. Programs'!O:O,MATCH(D744,'3. Programs'!A:A,0))),""),0)</f>
        <v/>
      </c>
      <c r="J744" s="20" t="str">
        <f>IFERROR(IF($C744="Program",ROUNDDOWN(SUMIF('3. Programs'!$A:$A,$D744,'3. Programs'!Q:Q),2)*IFERROR(INDEX('3. Programs'!$O:$O,MATCH($D744,'3. Programs'!$A:$A,0)),0)*$I744,""),0)</f>
        <v/>
      </c>
      <c r="K744" s="15" t="str">
        <f>IFERROR(IF($C744="Program",ROUNDDOWN(SUMIF('3. Programs'!$A:$A,$D744,'3. Programs'!R:R),2)*IFERROR(INDEX('3. Programs'!$O:$O,MATCH($D744,'3. Programs'!$A:$A,0)),0)*$I744,""),0)</f>
        <v/>
      </c>
      <c r="L744" s="15" t="str">
        <f>IFERROR(IF($C744="Program",ROUNDDOWN(SUMIF('3. Programs'!$A:$A,$D744,'3. Programs'!S:S),2)*IFERROR(INDEX('3. Programs'!$O:$O,MATCH($D744,'3. Programs'!$A:$A,0)),0)*$I744,""),0)</f>
        <v/>
      </c>
      <c r="M744" s="17" t="str">
        <f t="shared" si="74"/>
        <v/>
      </c>
      <c r="N744" s="122"/>
      <c r="O744" s="123"/>
      <c r="P744" s="169"/>
      <c r="Q744" s="245"/>
      <c r="R744" s="124"/>
      <c r="S744" s="125"/>
      <c r="T744" s="125"/>
      <c r="U744" s="126"/>
      <c r="V744" s="19" t="str">
        <f t="shared" si="73"/>
        <v/>
      </c>
      <c r="W744" s="15" t="str">
        <f t="shared" si="69"/>
        <v/>
      </c>
      <c r="X744" s="16" t="str">
        <f t="shared" si="70"/>
        <v/>
      </c>
      <c r="Y744" s="16" t="str">
        <f t="shared" si="71"/>
        <v/>
      </c>
      <c r="Z744" s="16" t="str">
        <f t="shared" si="72"/>
        <v/>
      </c>
    </row>
    <row r="745" spans="1:26" x14ac:dyDescent="0.4">
      <c r="A745" s="140"/>
      <c r="B745" s="158" t="str">
        <f>IFERROR(VLOOKUP(A745,'1. Applicant Roster'!A:C,2,FALSE)&amp;", "&amp;LEFT(VLOOKUP(A745,'1. Applicant Roster'!A:C,3,FALSE),1)&amp;".","Enter valid WISEid")</f>
        <v>Enter valid WISEid</v>
      </c>
      <c r="C745" s="142"/>
      <c r="D745" s="143"/>
      <c r="E745" s="138" t="str">
        <f>IF(C745="Program",IFERROR(INDEX('3. Programs'!B:B,MATCH(D745,'3. Programs'!A:A,0)),"Enter valid program ID"),"")</f>
        <v/>
      </c>
      <c r="F745" s="289" t="str">
        <f>IF(C745="Program",IFERROR(INDEX('3. Programs'!L:L,MATCH(D745,'3. Programs'!A:A,0)),""),"")</f>
        <v/>
      </c>
      <c r="G745" s="97"/>
      <c r="H745" s="82"/>
      <c r="I745" s="291" t="str">
        <f>IFERROR(IF(C745="Program",(IF(OR(F745="Days",F745="Caseload"),1,G745)*H745)/(IF(OR(F745="Days",F745="Caseload"),1,INDEX('3. Programs'!N:N,MATCH(D745,'3. Programs'!A:A,0)))*INDEX('3. Programs'!O:O,MATCH(D745,'3. Programs'!A:A,0))),""),0)</f>
        <v/>
      </c>
      <c r="J745" s="20" t="str">
        <f>IFERROR(IF($C745="Program",ROUNDDOWN(SUMIF('3. Programs'!$A:$A,$D745,'3. Programs'!Q:Q),2)*IFERROR(INDEX('3. Programs'!$O:$O,MATCH($D745,'3. Programs'!$A:$A,0)),0)*$I745,""),0)</f>
        <v/>
      </c>
      <c r="K745" s="15" t="str">
        <f>IFERROR(IF($C745="Program",ROUNDDOWN(SUMIF('3. Programs'!$A:$A,$D745,'3. Programs'!R:R),2)*IFERROR(INDEX('3. Programs'!$O:$O,MATCH($D745,'3. Programs'!$A:$A,0)),0)*$I745,""),0)</f>
        <v/>
      </c>
      <c r="L745" s="15" t="str">
        <f>IFERROR(IF($C745="Program",ROUNDDOWN(SUMIF('3. Programs'!$A:$A,$D745,'3. Programs'!S:S),2)*IFERROR(INDEX('3. Programs'!$O:$O,MATCH($D745,'3. Programs'!$A:$A,0)),0)*$I745,""),0)</f>
        <v/>
      </c>
      <c r="M745" s="17" t="str">
        <f t="shared" si="74"/>
        <v/>
      </c>
      <c r="N745" s="122"/>
      <c r="O745" s="123"/>
      <c r="P745" s="169"/>
      <c r="Q745" s="245"/>
      <c r="R745" s="124"/>
      <c r="S745" s="125"/>
      <c r="T745" s="125"/>
      <c r="U745" s="126"/>
      <c r="V745" s="19" t="str">
        <f t="shared" si="73"/>
        <v/>
      </c>
      <c r="W745" s="15" t="str">
        <f t="shared" si="69"/>
        <v/>
      </c>
      <c r="X745" s="16" t="str">
        <f t="shared" si="70"/>
        <v/>
      </c>
      <c r="Y745" s="16" t="str">
        <f t="shared" si="71"/>
        <v/>
      </c>
      <c r="Z745" s="16" t="str">
        <f t="shared" si="72"/>
        <v/>
      </c>
    </row>
    <row r="746" spans="1:26" x14ac:dyDescent="0.4">
      <c r="A746" s="140"/>
      <c r="B746" s="158" t="str">
        <f>IFERROR(VLOOKUP(A746,'1. Applicant Roster'!A:C,2,FALSE)&amp;", "&amp;LEFT(VLOOKUP(A746,'1. Applicant Roster'!A:C,3,FALSE),1)&amp;".","Enter valid WISEid")</f>
        <v>Enter valid WISEid</v>
      </c>
      <c r="C746" s="142"/>
      <c r="D746" s="143"/>
      <c r="E746" s="138" t="str">
        <f>IF(C746="Program",IFERROR(INDEX('3. Programs'!B:B,MATCH(D746,'3. Programs'!A:A,0)),"Enter valid program ID"),"")</f>
        <v/>
      </c>
      <c r="F746" s="289" t="str">
        <f>IF(C746="Program",IFERROR(INDEX('3. Programs'!L:L,MATCH(D746,'3. Programs'!A:A,0)),""),"")</f>
        <v/>
      </c>
      <c r="G746" s="97"/>
      <c r="H746" s="82"/>
      <c r="I746" s="291" t="str">
        <f>IFERROR(IF(C746="Program",(IF(OR(F746="Days",F746="Caseload"),1,G746)*H746)/(IF(OR(F746="Days",F746="Caseload"),1,INDEX('3. Programs'!N:N,MATCH(D746,'3. Programs'!A:A,0)))*INDEX('3. Programs'!O:O,MATCH(D746,'3. Programs'!A:A,0))),""),0)</f>
        <v/>
      </c>
      <c r="J746" s="20" t="str">
        <f>IFERROR(IF($C746="Program",ROUNDDOWN(SUMIF('3. Programs'!$A:$A,$D746,'3. Programs'!Q:Q),2)*IFERROR(INDEX('3. Programs'!$O:$O,MATCH($D746,'3. Programs'!$A:$A,0)),0)*$I746,""),0)</f>
        <v/>
      </c>
      <c r="K746" s="15" t="str">
        <f>IFERROR(IF($C746="Program",ROUNDDOWN(SUMIF('3. Programs'!$A:$A,$D746,'3. Programs'!R:R),2)*IFERROR(INDEX('3. Programs'!$O:$O,MATCH($D746,'3. Programs'!$A:$A,0)),0)*$I746,""),0)</f>
        <v/>
      </c>
      <c r="L746" s="15" t="str">
        <f>IFERROR(IF($C746="Program",ROUNDDOWN(SUMIF('3. Programs'!$A:$A,$D746,'3. Programs'!S:S),2)*IFERROR(INDEX('3. Programs'!$O:$O,MATCH($D746,'3. Programs'!$A:$A,0)),0)*$I746,""),0)</f>
        <v/>
      </c>
      <c r="M746" s="17" t="str">
        <f t="shared" si="74"/>
        <v/>
      </c>
      <c r="N746" s="122"/>
      <c r="O746" s="123"/>
      <c r="P746" s="169"/>
      <c r="Q746" s="245"/>
      <c r="R746" s="124"/>
      <c r="S746" s="125"/>
      <c r="T746" s="125"/>
      <c r="U746" s="126"/>
      <c r="V746" s="19" t="str">
        <f t="shared" si="73"/>
        <v/>
      </c>
      <c r="W746" s="15" t="str">
        <f t="shared" si="69"/>
        <v/>
      </c>
      <c r="X746" s="16" t="str">
        <f t="shared" si="70"/>
        <v/>
      </c>
      <c r="Y746" s="16" t="str">
        <f t="shared" si="71"/>
        <v/>
      </c>
      <c r="Z746" s="16" t="str">
        <f t="shared" si="72"/>
        <v/>
      </c>
    </row>
    <row r="747" spans="1:26" x14ac:dyDescent="0.4">
      <c r="A747" s="140"/>
      <c r="B747" s="158" t="str">
        <f>IFERROR(VLOOKUP(A747,'1. Applicant Roster'!A:C,2,FALSE)&amp;", "&amp;LEFT(VLOOKUP(A747,'1. Applicant Roster'!A:C,3,FALSE),1)&amp;".","Enter valid WISEid")</f>
        <v>Enter valid WISEid</v>
      </c>
      <c r="C747" s="142"/>
      <c r="D747" s="143"/>
      <c r="E747" s="138" t="str">
        <f>IF(C747="Program",IFERROR(INDEX('3. Programs'!B:B,MATCH(D747,'3. Programs'!A:A,0)),"Enter valid program ID"),"")</f>
        <v/>
      </c>
      <c r="F747" s="289" t="str">
        <f>IF(C747="Program",IFERROR(INDEX('3. Programs'!L:L,MATCH(D747,'3. Programs'!A:A,0)),""),"")</f>
        <v/>
      </c>
      <c r="G747" s="97"/>
      <c r="H747" s="82"/>
      <c r="I747" s="291" t="str">
        <f>IFERROR(IF(C747="Program",(IF(OR(F747="Days",F747="Caseload"),1,G747)*H747)/(IF(OR(F747="Days",F747="Caseload"),1,INDEX('3. Programs'!N:N,MATCH(D747,'3. Programs'!A:A,0)))*INDEX('3. Programs'!O:O,MATCH(D747,'3. Programs'!A:A,0))),""),0)</f>
        <v/>
      </c>
      <c r="J747" s="20" t="str">
        <f>IFERROR(IF($C747="Program",ROUNDDOWN(SUMIF('3. Programs'!$A:$A,$D747,'3. Programs'!Q:Q),2)*IFERROR(INDEX('3. Programs'!$O:$O,MATCH($D747,'3. Programs'!$A:$A,0)),0)*$I747,""),0)</f>
        <v/>
      </c>
      <c r="K747" s="15" t="str">
        <f>IFERROR(IF($C747="Program",ROUNDDOWN(SUMIF('3. Programs'!$A:$A,$D747,'3. Programs'!R:R),2)*IFERROR(INDEX('3. Programs'!$O:$O,MATCH($D747,'3. Programs'!$A:$A,0)),0)*$I747,""),0)</f>
        <v/>
      </c>
      <c r="L747" s="15" t="str">
        <f>IFERROR(IF($C747="Program",ROUNDDOWN(SUMIF('3. Programs'!$A:$A,$D747,'3. Programs'!S:S),2)*IFERROR(INDEX('3. Programs'!$O:$O,MATCH($D747,'3. Programs'!$A:$A,0)),0)*$I747,""),0)</f>
        <v/>
      </c>
      <c r="M747" s="17" t="str">
        <f t="shared" si="74"/>
        <v/>
      </c>
      <c r="N747" s="122"/>
      <c r="O747" s="123"/>
      <c r="P747" s="169"/>
      <c r="Q747" s="245"/>
      <c r="R747" s="124"/>
      <c r="S747" s="125"/>
      <c r="T747" s="125"/>
      <c r="U747" s="126"/>
      <c r="V747" s="19" t="str">
        <f t="shared" si="73"/>
        <v/>
      </c>
      <c r="W747" s="15" t="str">
        <f t="shared" si="69"/>
        <v/>
      </c>
      <c r="X747" s="16" t="str">
        <f t="shared" si="70"/>
        <v/>
      </c>
      <c r="Y747" s="16" t="str">
        <f t="shared" si="71"/>
        <v/>
      </c>
      <c r="Z747" s="16" t="str">
        <f t="shared" si="72"/>
        <v/>
      </c>
    </row>
    <row r="748" spans="1:26" x14ac:dyDescent="0.4">
      <c r="A748" s="140"/>
      <c r="B748" s="158" t="str">
        <f>IFERROR(VLOOKUP(A748,'1. Applicant Roster'!A:C,2,FALSE)&amp;", "&amp;LEFT(VLOOKUP(A748,'1. Applicant Roster'!A:C,3,FALSE),1)&amp;".","Enter valid WISEid")</f>
        <v>Enter valid WISEid</v>
      </c>
      <c r="C748" s="142"/>
      <c r="D748" s="143"/>
      <c r="E748" s="138" t="str">
        <f>IF(C748="Program",IFERROR(INDEX('3. Programs'!B:B,MATCH(D748,'3. Programs'!A:A,0)),"Enter valid program ID"),"")</f>
        <v/>
      </c>
      <c r="F748" s="289" t="str">
        <f>IF(C748="Program",IFERROR(INDEX('3. Programs'!L:L,MATCH(D748,'3. Programs'!A:A,0)),""),"")</f>
        <v/>
      </c>
      <c r="G748" s="97"/>
      <c r="H748" s="82"/>
      <c r="I748" s="291" t="str">
        <f>IFERROR(IF(C748="Program",(IF(OR(F748="Days",F748="Caseload"),1,G748)*H748)/(IF(OR(F748="Days",F748="Caseload"),1,INDEX('3. Programs'!N:N,MATCH(D748,'3. Programs'!A:A,0)))*INDEX('3. Programs'!O:O,MATCH(D748,'3. Programs'!A:A,0))),""),0)</f>
        <v/>
      </c>
      <c r="J748" s="20" t="str">
        <f>IFERROR(IF($C748="Program",ROUNDDOWN(SUMIF('3. Programs'!$A:$A,$D748,'3. Programs'!Q:Q),2)*IFERROR(INDEX('3. Programs'!$O:$O,MATCH($D748,'3. Programs'!$A:$A,0)),0)*$I748,""),0)</f>
        <v/>
      </c>
      <c r="K748" s="15" t="str">
        <f>IFERROR(IF($C748="Program",ROUNDDOWN(SUMIF('3. Programs'!$A:$A,$D748,'3. Programs'!R:R),2)*IFERROR(INDEX('3. Programs'!$O:$O,MATCH($D748,'3. Programs'!$A:$A,0)),0)*$I748,""),0)</f>
        <v/>
      </c>
      <c r="L748" s="15" t="str">
        <f>IFERROR(IF($C748="Program",ROUNDDOWN(SUMIF('3. Programs'!$A:$A,$D748,'3. Programs'!S:S),2)*IFERROR(INDEX('3. Programs'!$O:$O,MATCH($D748,'3. Programs'!$A:$A,0)),0)*$I748,""),0)</f>
        <v/>
      </c>
      <c r="M748" s="17" t="str">
        <f t="shared" si="74"/>
        <v/>
      </c>
      <c r="N748" s="122"/>
      <c r="O748" s="123"/>
      <c r="P748" s="169"/>
      <c r="Q748" s="245"/>
      <c r="R748" s="124"/>
      <c r="S748" s="125"/>
      <c r="T748" s="125"/>
      <c r="U748" s="126"/>
      <c r="V748" s="19" t="str">
        <f t="shared" si="73"/>
        <v/>
      </c>
      <c r="W748" s="15" t="str">
        <f t="shared" si="69"/>
        <v/>
      </c>
      <c r="X748" s="16" t="str">
        <f t="shared" si="70"/>
        <v/>
      </c>
      <c r="Y748" s="16" t="str">
        <f t="shared" si="71"/>
        <v/>
      </c>
      <c r="Z748" s="16" t="str">
        <f t="shared" si="72"/>
        <v/>
      </c>
    </row>
    <row r="749" spans="1:26" x14ac:dyDescent="0.4">
      <c r="A749" s="140"/>
      <c r="B749" s="158" t="str">
        <f>IFERROR(VLOOKUP(A749,'1. Applicant Roster'!A:C,2,FALSE)&amp;", "&amp;LEFT(VLOOKUP(A749,'1. Applicant Roster'!A:C,3,FALSE),1)&amp;".","Enter valid WISEid")</f>
        <v>Enter valid WISEid</v>
      </c>
      <c r="C749" s="142"/>
      <c r="D749" s="143"/>
      <c r="E749" s="138" t="str">
        <f>IF(C749="Program",IFERROR(INDEX('3. Programs'!B:B,MATCH(D749,'3. Programs'!A:A,0)),"Enter valid program ID"),"")</f>
        <v/>
      </c>
      <c r="F749" s="289" t="str">
        <f>IF(C749="Program",IFERROR(INDEX('3. Programs'!L:L,MATCH(D749,'3. Programs'!A:A,0)),""),"")</f>
        <v/>
      </c>
      <c r="G749" s="97"/>
      <c r="H749" s="82"/>
      <c r="I749" s="291" t="str">
        <f>IFERROR(IF(C749="Program",(IF(OR(F749="Days",F749="Caseload"),1,G749)*H749)/(IF(OR(F749="Days",F749="Caseload"),1,INDEX('3. Programs'!N:N,MATCH(D749,'3. Programs'!A:A,0)))*INDEX('3. Programs'!O:O,MATCH(D749,'3. Programs'!A:A,0))),""),0)</f>
        <v/>
      </c>
      <c r="J749" s="20" t="str">
        <f>IFERROR(IF($C749="Program",ROUNDDOWN(SUMIF('3. Programs'!$A:$A,$D749,'3. Programs'!Q:Q),2)*IFERROR(INDEX('3. Programs'!$O:$O,MATCH($D749,'3. Programs'!$A:$A,0)),0)*$I749,""),0)</f>
        <v/>
      </c>
      <c r="K749" s="15" t="str">
        <f>IFERROR(IF($C749="Program",ROUNDDOWN(SUMIF('3. Programs'!$A:$A,$D749,'3. Programs'!R:R),2)*IFERROR(INDEX('3. Programs'!$O:$O,MATCH($D749,'3. Programs'!$A:$A,0)),0)*$I749,""),0)</f>
        <v/>
      </c>
      <c r="L749" s="15" t="str">
        <f>IFERROR(IF($C749="Program",ROUNDDOWN(SUMIF('3. Programs'!$A:$A,$D749,'3. Programs'!S:S),2)*IFERROR(INDEX('3. Programs'!$O:$O,MATCH($D749,'3. Programs'!$A:$A,0)),0)*$I749,""),0)</f>
        <v/>
      </c>
      <c r="M749" s="17" t="str">
        <f t="shared" si="74"/>
        <v/>
      </c>
      <c r="N749" s="122"/>
      <c r="O749" s="123"/>
      <c r="P749" s="169"/>
      <c r="Q749" s="245"/>
      <c r="R749" s="124"/>
      <c r="S749" s="125"/>
      <c r="T749" s="125"/>
      <c r="U749" s="126"/>
      <c r="V749" s="19" t="str">
        <f t="shared" si="73"/>
        <v/>
      </c>
      <c r="W749" s="15" t="str">
        <f t="shared" si="69"/>
        <v/>
      </c>
      <c r="X749" s="16" t="str">
        <f t="shared" si="70"/>
        <v/>
      </c>
      <c r="Y749" s="16" t="str">
        <f t="shared" si="71"/>
        <v/>
      </c>
      <c r="Z749" s="16" t="str">
        <f t="shared" si="72"/>
        <v/>
      </c>
    </row>
    <row r="750" spans="1:26" x14ac:dyDescent="0.4">
      <c r="A750" s="140"/>
      <c r="B750" s="158" t="str">
        <f>IFERROR(VLOOKUP(A750,'1. Applicant Roster'!A:C,2,FALSE)&amp;", "&amp;LEFT(VLOOKUP(A750,'1. Applicant Roster'!A:C,3,FALSE),1)&amp;".","Enter valid WISEid")</f>
        <v>Enter valid WISEid</v>
      </c>
      <c r="C750" s="142"/>
      <c r="D750" s="143"/>
      <c r="E750" s="138" t="str">
        <f>IF(C750="Program",IFERROR(INDEX('3. Programs'!B:B,MATCH(D750,'3. Programs'!A:A,0)),"Enter valid program ID"),"")</f>
        <v/>
      </c>
      <c r="F750" s="289" t="str">
        <f>IF(C750="Program",IFERROR(INDEX('3. Programs'!L:L,MATCH(D750,'3. Programs'!A:A,0)),""),"")</f>
        <v/>
      </c>
      <c r="G750" s="97"/>
      <c r="H750" s="82"/>
      <c r="I750" s="291" t="str">
        <f>IFERROR(IF(C750="Program",(IF(OR(F750="Days",F750="Caseload"),1,G750)*H750)/(IF(OR(F750="Days",F750="Caseload"),1,INDEX('3. Programs'!N:N,MATCH(D750,'3. Programs'!A:A,0)))*INDEX('3. Programs'!O:O,MATCH(D750,'3. Programs'!A:A,0))),""),0)</f>
        <v/>
      </c>
      <c r="J750" s="20" t="str">
        <f>IFERROR(IF($C750="Program",ROUNDDOWN(SUMIF('3. Programs'!$A:$A,$D750,'3. Programs'!Q:Q),2)*IFERROR(INDEX('3. Programs'!$O:$O,MATCH($D750,'3. Programs'!$A:$A,0)),0)*$I750,""),0)</f>
        <v/>
      </c>
      <c r="K750" s="15" t="str">
        <f>IFERROR(IF($C750="Program",ROUNDDOWN(SUMIF('3. Programs'!$A:$A,$D750,'3. Programs'!R:R),2)*IFERROR(INDEX('3. Programs'!$O:$O,MATCH($D750,'3. Programs'!$A:$A,0)),0)*$I750,""),0)</f>
        <v/>
      </c>
      <c r="L750" s="15" t="str">
        <f>IFERROR(IF($C750="Program",ROUNDDOWN(SUMIF('3. Programs'!$A:$A,$D750,'3. Programs'!S:S),2)*IFERROR(INDEX('3. Programs'!$O:$O,MATCH($D750,'3. Programs'!$A:$A,0)),0)*$I750,""),0)</f>
        <v/>
      </c>
      <c r="M750" s="17" t="str">
        <f t="shared" si="74"/>
        <v/>
      </c>
      <c r="N750" s="122"/>
      <c r="O750" s="123"/>
      <c r="P750" s="169"/>
      <c r="Q750" s="245"/>
      <c r="R750" s="124"/>
      <c r="S750" s="125"/>
      <c r="T750" s="125"/>
      <c r="U750" s="126"/>
      <c r="V750" s="19" t="str">
        <f t="shared" si="73"/>
        <v/>
      </c>
      <c r="W750" s="15" t="str">
        <f t="shared" si="69"/>
        <v/>
      </c>
      <c r="X750" s="16" t="str">
        <f t="shared" si="70"/>
        <v/>
      </c>
      <c r="Y750" s="16" t="str">
        <f t="shared" si="71"/>
        <v/>
      </c>
      <c r="Z750" s="16" t="str">
        <f t="shared" si="72"/>
        <v/>
      </c>
    </row>
    <row r="751" spans="1:26" x14ac:dyDescent="0.4">
      <c r="A751" s="140"/>
      <c r="B751" s="158" t="str">
        <f>IFERROR(VLOOKUP(A751,'1. Applicant Roster'!A:C,2,FALSE)&amp;", "&amp;LEFT(VLOOKUP(A751,'1. Applicant Roster'!A:C,3,FALSE),1)&amp;".","Enter valid WISEid")</f>
        <v>Enter valid WISEid</v>
      </c>
      <c r="C751" s="142"/>
      <c r="D751" s="143"/>
      <c r="E751" s="138" t="str">
        <f>IF(C751="Program",IFERROR(INDEX('3. Programs'!B:B,MATCH(D751,'3. Programs'!A:A,0)),"Enter valid program ID"),"")</f>
        <v/>
      </c>
      <c r="F751" s="289" t="str">
        <f>IF(C751="Program",IFERROR(INDEX('3. Programs'!L:L,MATCH(D751,'3. Programs'!A:A,0)),""),"")</f>
        <v/>
      </c>
      <c r="G751" s="97"/>
      <c r="H751" s="82"/>
      <c r="I751" s="291" t="str">
        <f>IFERROR(IF(C751="Program",(IF(OR(F751="Days",F751="Caseload"),1,G751)*H751)/(IF(OR(F751="Days",F751="Caseload"),1,INDEX('3. Programs'!N:N,MATCH(D751,'3. Programs'!A:A,0)))*INDEX('3. Programs'!O:O,MATCH(D751,'3. Programs'!A:A,0))),""),0)</f>
        <v/>
      </c>
      <c r="J751" s="20" t="str">
        <f>IFERROR(IF($C751="Program",ROUNDDOWN(SUMIF('3. Programs'!$A:$A,$D751,'3. Programs'!Q:Q),2)*IFERROR(INDEX('3. Programs'!$O:$O,MATCH($D751,'3. Programs'!$A:$A,0)),0)*$I751,""),0)</f>
        <v/>
      </c>
      <c r="K751" s="15" t="str">
        <f>IFERROR(IF($C751="Program",ROUNDDOWN(SUMIF('3. Programs'!$A:$A,$D751,'3. Programs'!R:R),2)*IFERROR(INDEX('3. Programs'!$O:$O,MATCH($D751,'3. Programs'!$A:$A,0)),0)*$I751,""),0)</f>
        <v/>
      </c>
      <c r="L751" s="15" t="str">
        <f>IFERROR(IF($C751="Program",ROUNDDOWN(SUMIF('3. Programs'!$A:$A,$D751,'3. Programs'!S:S),2)*IFERROR(INDEX('3. Programs'!$O:$O,MATCH($D751,'3. Programs'!$A:$A,0)),0)*$I751,""),0)</f>
        <v/>
      </c>
      <c r="M751" s="17" t="str">
        <f t="shared" si="74"/>
        <v/>
      </c>
      <c r="N751" s="122"/>
      <c r="O751" s="123"/>
      <c r="P751" s="169"/>
      <c r="Q751" s="245"/>
      <c r="R751" s="124"/>
      <c r="S751" s="125"/>
      <c r="T751" s="125"/>
      <c r="U751" s="126"/>
      <c r="V751" s="19" t="str">
        <f t="shared" si="73"/>
        <v/>
      </c>
      <c r="W751" s="15" t="str">
        <f t="shared" si="69"/>
        <v/>
      </c>
      <c r="X751" s="16" t="str">
        <f t="shared" si="70"/>
        <v/>
      </c>
      <c r="Y751" s="16" t="str">
        <f t="shared" si="71"/>
        <v/>
      </c>
      <c r="Z751" s="16" t="str">
        <f t="shared" si="72"/>
        <v/>
      </c>
    </row>
    <row r="752" spans="1:26" x14ac:dyDescent="0.4">
      <c r="A752" s="140"/>
      <c r="B752" s="158" t="str">
        <f>IFERROR(VLOOKUP(A752,'1. Applicant Roster'!A:C,2,FALSE)&amp;", "&amp;LEFT(VLOOKUP(A752,'1. Applicant Roster'!A:C,3,FALSE),1)&amp;".","Enter valid WISEid")</f>
        <v>Enter valid WISEid</v>
      </c>
      <c r="C752" s="142"/>
      <c r="D752" s="143"/>
      <c r="E752" s="138" t="str">
        <f>IF(C752="Program",IFERROR(INDEX('3. Programs'!B:B,MATCH(D752,'3. Programs'!A:A,0)),"Enter valid program ID"),"")</f>
        <v/>
      </c>
      <c r="F752" s="289" t="str">
        <f>IF(C752="Program",IFERROR(INDEX('3. Programs'!L:L,MATCH(D752,'3. Programs'!A:A,0)),""),"")</f>
        <v/>
      </c>
      <c r="G752" s="97"/>
      <c r="H752" s="82"/>
      <c r="I752" s="291" t="str">
        <f>IFERROR(IF(C752="Program",(IF(OR(F752="Days",F752="Caseload"),1,G752)*H752)/(IF(OR(F752="Days",F752="Caseload"),1,INDEX('3. Programs'!N:N,MATCH(D752,'3. Programs'!A:A,0)))*INDEX('3. Programs'!O:O,MATCH(D752,'3. Programs'!A:A,0))),""),0)</f>
        <v/>
      </c>
      <c r="J752" s="20" t="str">
        <f>IFERROR(IF($C752="Program",ROUNDDOWN(SUMIF('3. Programs'!$A:$A,$D752,'3. Programs'!Q:Q),2)*IFERROR(INDEX('3. Programs'!$O:$O,MATCH($D752,'3. Programs'!$A:$A,0)),0)*$I752,""),0)</f>
        <v/>
      </c>
      <c r="K752" s="15" t="str">
        <f>IFERROR(IF($C752="Program",ROUNDDOWN(SUMIF('3. Programs'!$A:$A,$D752,'3. Programs'!R:R),2)*IFERROR(INDEX('3. Programs'!$O:$O,MATCH($D752,'3. Programs'!$A:$A,0)),0)*$I752,""),0)</f>
        <v/>
      </c>
      <c r="L752" s="15" t="str">
        <f>IFERROR(IF($C752="Program",ROUNDDOWN(SUMIF('3. Programs'!$A:$A,$D752,'3. Programs'!S:S),2)*IFERROR(INDEX('3. Programs'!$O:$O,MATCH($D752,'3. Programs'!$A:$A,0)),0)*$I752,""),0)</f>
        <v/>
      </c>
      <c r="M752" s="17" t="str">
        <f t="shared" si="74"/>
        <v/>
      </c>
      <c r="N752" s="122"/>
      <c r="O752" s="123"/>
      <c r="P752" s="169"/>
      <c r="Q752" s="245"/>
      <c r="R752" s="124"/>
      <c r="S752" s="125"/>
      <c r="T752" s="125"/>
      <c r="U752" s="126"/>
      <c r="V752" s="19" t="str">
        <f t="shared" si="73"/>
        <v/>
      </c>
      <c r="W752" s="15" t="str">
        <f t="shared" si="69"/>
        <v/>
      </c>
      <c r="X752" s="16" t="str">
        <f t="shared" si="70"/>
        <v/>
      </c>
      <c r="Y752" s="16" t="str">
        <f t="shared" si="71"/>
        <v/>
      </c>
      <c r="Z752" s="16" t="str">
        <f t="shared" si="72"/>
        <v/>
      </c>
    </row>
    <row r="753" spans="1:26" x14ac:dyDescent="0.4">
      <c r="A753" s="140"/>
      <c r="B753" s="158" t="str">
        <f>IFERROR(VLOOKUP(A753,'1. Applicant Roster'!A:C,2,FALSE)&amp;", "&amp;LEFT(VLOOKUP(A753,'1. Applicant Roster'!A:C,3,FALSE),1)&amp;".","Enter valid WISEid")</f>
        <v>Enter valid WISEid</v>
      </c>
      <c r="C753" s="142"/>
      <c r="D753" s="143"/>
      <c r="E753" s="138" t="str">
        <f>IF(C753="Program",IFERROR(INDEX('3. Programs'!B:B,MATCH(D753,'3. Programs'!A:A,0)),"Enter valid program ID"),"")</f>
        <v/>
      </c>
      <c r="F753" s="289" t="str">
        <f>IF(C753="Program",IFERROR(INDEX('3. Programs'!L:L,MATCH(D753,'3. Programs'!A:A,0)),""),"")</f>
        <v/>
      </c>
      <c r="G753" s="97"/>
      <c r="H753" s="82"/>
      <c r="I753" s="291" t="str">
        <f>IFERROR(IF(C753="Program",(IF(OR(F753="Days",F753="Caseload"),1,G753)*H753)/(IF(OR(F753="Days",F753="Caseload"),1,INDEX('3. Programs'!N:N,MATCH(D753,'3. Programs'!A:A,0)))*INDEX('3. Programs'!O:O,MATCH(D753,'3. Programs'!A:A,0))),""),0)</f>
        <v/>
      </c>
      <c r="J753" s="20" t="str">
        <f>IFERROR(IF($C753="Program",ROUNDDOWN(SUMIF('3. Programs'!$A:$A,$D753,'3. Programs'!Q:Q),2)*IFERROR(INDEX('3. Programs'!$O:$O,MATCH($D753,'3. Programs'!$A:$A,0)),0)*$I753,""),0)</f>
        <v/>
      </c>
      <c r="K753" s="15" t="str">
        <f>IFERROR(IF($C753="Program",ROUNDDOWN(SUMIF('3. Programs'!$A:$A,$D753,'3. Programs'!R:R),2)*IFERROR(INDEX('3. Programs'!$O:$O,MATCH($D753,'3. Programs'!$A:$A,0)),0)*$I753,""),0)</f>
        <v/>
      </c>
      <c r="L753" s="15" t="str">
        <f>IFERROR(IF($C753="Program",ROUNDDOWN(SUMIF('3. Programs'!$A:$A,$D753,'3. Programs'!S:S),2)*IFERROR(INDEX('3. Programs'!$O:$O,MATCH($D753,'3. Programs'!$A:$A,0)),0)*$I753,""),0)</f>
        <v/>
      </c>
      <c r="M753" s="17" t="str">
        <f t="shared" si="74"/>
        <v/>
      </c>
      <c r="N753" s="122"/>
      <c r="O753" s="123"/>
      <c r="P753" s="169"/>
      <c r="Q753" s="245"/>
      <c r="R753" s="124"/>
      <c r="S753" s="125"/>
      <c r="T753" s="125"/>
      <c r="U753" s="126"/>
      <c r="V753" s="19" t="str">
        <f t="shared" si="73"/>
        <v/>
      </c>
      <c r="W753" s="15" t="str">
        <f t="shared" si="69"/>
        <v/>
      </c>
      <c r="X753" s="16" t="str">
        <f t="shared" si="70"/>
        <v/>
      </c>
      <c r="Y753" s="16" t="str">
        <f t="shared" si="71"/>
        <v/>
      </c>
      <c r="Z753" s="16" t="str">
        <f t="shared" si="72"/>
        <v/>
      </c>
    </row>
    <row r="754" spans="1:26" x14ac:dyDescent="0.4">
      <c r="A754" s="140"/>
      <c r="B754" s="158" t="str">
        <f>IFERROR(VLOOKUP(A754,'1. Applicant Roster'!A:C,2,FALSE)&amp;", "&amp;LEFT(VLOOKUP(A754,'1. Applicant Roster'!A:C,3,FALSE),1)&amp;".","Enter valid WISEid")</f>
        <v>Enter valid WISEid</v>
      </c>
      <c r="C754" s="142"/>
      <c r="D754" s="143"/>
      <c r="E754" s="138" t="str">
        <f>IF(C754="Program",IFERROR(INDEX('3. Programs'!B:B,MATCH(D754,'3. Programs'!A:A,0)),"Enter valid program ID"),"")</f>
        <v/>
      </c>
      <c r="F754" s="289" t="str">
        <f>IF(C754="Program",IFERROR(INDEX('3. Programs'!L:L,MATCH(D754,'3. Programs'!A:A,0)),""),"")</f>
        <v/>
      </c>
      <c r="G754" s="97"/>
      <c r="H754" s="82"/>
      <c r="I754" s="291" t="str">
        <f>IFERROR(IF(C754="Program",(IF(OR(F754="Days",F754="Caseload"),1,G754)*H754)/(IF(OR(F754="Days",F754="Caseload"),1,INDEX('3. Programs'!N:N,MATCH(D754,'3. Programs'!A:A,0)))*INDEX('3. Programs'!O:O,MATCH(D754,'3. Programs'!A:A,0))),""),0)</f>
        <v/>
      </c>
      <c r="J754" s="20" t="str">
        <f>IFERROR(IF($C754="Program",ROUNDDOWN(SUMIF('3. Programs'!$A:$A,$D754,'3. Programs'!Q:Q),2)*IFERROR(INDEX('3. Programs'!$O:$O,MATCH($D754,'3. Programs'!$A:$A,0)),0)*$I754,""),0)</f>
        <v/>
      </c>
      <c r="K754" s="15" t="str">
        <f>IFERROR(IF($C754="Program",ROUNDDOWN(SUMIF('3. Programs'!$A:$A,$D754,'3. Programs'!R:R),2)*IFERROR(INDEX('3. Programs'!$O:$O,MATCH($D754,'3. Programs'!$A:$A,0)),0)*$I754,""),0)</f>
        <v/>
      </c>
      <c r="L754" s="15" t="str">
        <f>IFERROR(IF($C754="Program",ROUNDDOWN(SUMIF('3. Programs'!$A:$A,$D754,'3. Programs'!S:S),2)*IFERROR(INDEX('3. Programs'!$O:$O,MATCH($D754,'3. Programs'!$A:$A,0)),0)*$I754,""),0)</f>
        <v/>
      </c>
      <c r="M754" s="17" t="str">
        <f t="shared" si="74"/>
        <v/>
      </c>
      <c r="N754" s="122"/>
      <c r="O754" s="123"/>
      <c r="P754" s="169"/>
      <c r="Q754" s="245"/>
      <c r="R754" s="124"/>
      <c r="S754" s="125"/>
      <c r="T754" s="125"/>
      <c r="U754" s="126"/>
      <c r="V754" s="19" t="str">
        <f t="shared" si="73"/>
        <v/>
      </c>
      <c r="W754" s="15" t="str">
        <f t="shared" si="69"/>
        <v/>
      </c>
      <c r="X754" s="16" t="str">
        <f t="shared" si="70"/>
        <v/>
      </c>
      <c r="Y754" s="16" t="str">
        <f t="shared" si="71"/>
        <v/>
      </c>
      <c r="Z754" s="16" t="str">
        <f t="shared" si="72"/>
        <v/>
      </c>
    </row>
    <row r="755" spans="1:26" x14ac:dyDescent="0.4">
      <c r="A755" s="140"/>
      <c r="B755" s="158" t="str">
        <f>IFERROR(VLOOKUP(A755,'1. Applicant Roster'!A:C,2,FALSE)&amp;", "&amp;LEFT(VLOOKUP(A755,'1. Applicant Roster'!A:C,3,FALSE),1)&amp;".","Enter valid WISEid")</f>
        <v>Enter valid WISEid</v>
      </c>
      <c r="C755" s="142"/>
      <c r="D755" s="143"/>
      <c r="E755" s="138" t="str">
        <f>IF(C755="Program",IFERROR(INDEX('3. Programs'!B:B,MATCH(D755,'3. Programs'!A:A,0)),"Enter valid program ID"),"")</f>
        <v/>
      </c>
      <c r="F755" s="289" t="str">
        <f>IF(C755="Program",IFERROR(INDEX('3. Programs'!L:L,MATCH(D755,'3. Programs'!A:A,0)),""),"")</f>
        <v/>
      </c>
      <c r="G755" s="97"/>
      <c r="H755" s="82"/>
      <c r="I755" s="291" t="str">
        <f>IFERROR(IF(C755="Program",(IF(OR(F755="Days",F755="Caseload"),1,G755)*H755)/(IF(OR(F755="Days",F755="Caseload"),1,INDEX('3. Programs'!N:N,MATCH(D755,'3. Programs'!A:A,0)))*INDEX('3. Programs'!O:O,MATCH(D755,'3. Programs'!A:A,0))),""),0)</f>
        <v/>
      </c>
      <c r="J755" s="20" t="str">
        <f>IFERROR(IF($C755="Program",ROUNDDOWN(SUMIF('3. Programs'!$A:$A,$D755,'3. Programs'!Q:Q),2)*IFERROR(INDEX('3. Programs'!$O:$O,MATCH($D755,'3. Programs'!$A:$A,0)),0)*$I755,""),0)</f>
        <v/>
      </c>
      <c r="K755" s="15" t="str">
        <f>IFERROR(IF($C755="Program",ROUNDDOWN(SUMIF('3. Programs'!$A:$A,$D755,'3. Programs'!R:R),2)*IFERROR(INDEX('3. Programs'!$O:$O,MATCH($D755,'3. Programs'!$A:$A,0)),0)*$I755,""),0)</f>
        <v/>
      </c>
      <c r="L755" s="15" t="str">
        <f>IFERROR(IF($C755="Program",ROUNDDOWN(SUMIF('3. Programs'!$A:$A,$D755,'3. Programs'!S:S),2)*IFERROR(INDEX('3. Programs'!$O:$O,MATCH($D755,'3. Programs'!$A:$A,0)),0)*$I755,""),0)</f>
        <v/>
      </c>
      <c r="M755" s="17" t="str">
        <f t="shared" si="74"/>
        <v/>
      </c>
      <c r="N755" s="122"/>
      <c r="O755" s="123"/>
      <c r="P755" s="169"/>
      <c r="Q755" s="245"/>
      <c r="R755" s="124"/>
      <c r="S755" s="125"/>
      <c r="T755" s="125"/>
      <c r="U755" s="126"/>
      <c r="V755" s="19" t="str">
        <f t="shared" si="73"/>
        <v/>
      </c>
      <c r="W755" s="15" t="str">
        <f t="shared" si="69"/>
        <v/>
      </c>
      <c r="X755" s="16" t="str">
        <f t="shared" si="70"/>
        <v/>
      </c>
      <c r="Y755" s="16" t="str">
        <f t="shared" si="71"/>
        <v/>
      </c>
      <c r="Z755" s="16" t="str">
        <f t="shared" si="72"/>
        <v/>
      </c>
    </row>
    <row r="756" spans="1:26" x14ac:dyDescent="0.4">
      <c r="A756" s="140"/>
      <c r="B756" s="158" t="str">
        <f>IFERROR(VLOOKUP(A756,'1. Applicant Roster'!A:C,2,FALSE)&amp;", "&amp;LEFT(VLOOKUP(A756,'1. Applicant Roster'!A:C,3,FALSE),1)&amp;".","Enter valid WISEid")</f>
        <v>Enter valid WISEid</v>
      </c>
      <c r="C756" s="142"/>
      <c r="D756" s="143"/>
      <c r="E756" s="138" t="str">
        <f>IF(C756="Program",IFERROR(INDEX('3. Programs'!B:B,MATCH(D756,'3. Programs'!A:A,0)),"Enter valid program ID"),"")</f>
        <v/>
      </c>
      <c r="F756" s="289" t="str">
        <f>IF(C756="Program",IFERROR(INDEX('3. Programs'!L:L,MATCH(D756,'3. Programs'!A:A,0)),""),"")</f>
        <v/>
      </c>
      <c r="G756" s="97"/>
      <c r="H756" s="82"/>
      <c r="I756" s="291" t="str">
        <f>IFERROR(IF(C756="Program",(IF(OR(F756="Days",F756="Caseload"),1,G756)*H756)/(IF(OR(F756="Days",F756="Caseload"),1,INDEX('3. Programs'!N:N,MATCH(D756,'3. Programs'!A:A,0)))*INDEX('3. Programs'!O:O,MATCH(D756,'3. Programs'!A:A,0))),""),0)</f>
        <v/>
      </c>
      <c r="J756" s="20" t="str">
        <f>IFERROR(IF($C756="Program",ROUNDDOWN(SUMIF('3. Programs'!$A:$A,$D756,'3. Programs'!Q:Q),2)*IFERROR(INDEX('3. Programs'!$O:$O,MATCH($D756,'3. Programs'!$A:$A,0)),0)*$I756,""),0)</f>
        <v/>
      </c>
      <c r="K756" s="15" t="str">
        <f>IFERROR(IF($C756="Program",ROUNDDOWN(SUMIF('3. Programs'!$A:$A,$D756,'3. Programs'!R:R),2)*IFERROR(INDEX('3. Programs'!$O:$O,MATCH($D756,'3. Programs'!$A:$A,0)),0)*$I756,""),0)</f>
        <v/>
      </c>
      <c r="L756" s="15" t="str">
        <f>IFERROR(IF($C756="Program",ROUNDDOWN(SUMIF('3. Programs'!$A:$A,$D756,'3. Programs'!S:S),2)*IFERROR(INDEX('3. Programs'!$O:$O,MATCH($D756,'3. Programs'!$A:$A,0)),0)*$I756,""),0)</f>
        <v/>
      </c>
      <c r="M756" s="17" t="str">
        <f t="shared" si="74"/>
        <v/>
      </c>
      <c r="N756" s="122"/>
      <c r="O756" s="123"/>
      <c r="P756" s="169"/>
      <c r="Q756" s="245"/>
      <c r="R756" s="124"/>
      <c r="S756" s="125"/>
      <c r="T756" s="125"/>
      <c r="U756" s="126"/>
      <c r="V756" s="19" t="str">
        <f t="shared" si="73"/>
        <v/>
      </c>
      <c r="W756" s="15" t="str">
        <f t="shared" si="69"/>
        <v/>
      </c>
      <c r="X756" s="16" t="str">
        <f t="shared" si="70"/>
        <v/>
      </c>
      <c r="Y756" s="16" t="str">
        <f t="shared" si="71"/>
        <v/>
      </c>
      <c r="Z756" s="16" t="str">
        <f t="shared" si="72"/>
        <v/>
      </c>
    </row>
    <row r="757" spans="1:26" x14ac:dyDescent="0.4">
      <c r="A757" s="140"/>
      <c r="B757" s="158" t="str">
        <f>IFERROR(VLOOKUP(A757,'1. Applicant Roster'!A:C,2,FALSE)&amp;", "&amp;LEFT(VLOOKUP(A757,'1. Applicant Roster'!A:C,3,FALSE),1)&amp;".","Enter valid WISEid")</f>
        <v>Enter valid WISEid</v>
      </c>
      <c r="C757" s="142"/>
      <c r="D757" s="143"/>
      <c r="E757" s="138" t="str">
        <f>IF(C757="Program",IFERROR(INDEX('3. Programs'!B:B,MATCH(D757,'3. Programs'!A:A,0)),"Enter valid program ID"),"")</f>
        <v/>
      </c>
      <c r="F757" s="289" t="str">
        <f>IF(C757="Program",IFERROR(INDEX('3. Programs'!L:L,MATCH(D757,'3. Programs'!A:A,0)),""),"")</f>
        <v/>
      </c>
      <c r="G757" s="97"/>
      <c r="H757" s="82"/>
      <c r="I757" s="291" t="str">
        <f>IFERROR(IF(C757="Program",(IF(OR(F757="Days",F757="Caseload"),1,G757)*H757)/(IF(OR(F757="Days",F757="Caseload"),1,INDEX('3. Programs'!N:N,MATCH(D757,'3. Programs'!A:A,0)))*INDEX('3. Programs'!O:O,MATCH(D757,'3. Programs'!A:A,0))),""),0)</f>
        <v/>
      </c>
      <c r="J757" s="20" t="str">
        <f>IFERROR(IF($C757="Program",ROUNDDOWN(SUMIF('3. Programs'!$A:$A,$D757,'3. Programs'!Q:Q),2)*IFERROR(INDEX('3. Programs'!$O:$O,MATCH($D757,'3. Programs'!$A:$A,0)),0)*$I757,""),0)</f>
        <v/>
      </c>
      <c r="K757" s="15" t="str">
        <f>IFERROR(IF($C757="Program",ROUNDDOWN(SUMIF('3. Programs'!$A:$A,$D757,'3. Programs'!R:R),2)*IFERROR(INDEX('3. Programs'!$O:$O,MATCH($D757,'3. Programs'!$A:$A,0)),0)*$I757,""),0)</f>
        <v/>
      </c>
      <c r="L757" s="15" t="str">
        <f>IFERROR(IF($C757="Program",ROUNDDOWN(SUMIF('3. Programs'!$A:$A,$D757,'3. Programs'!S:S),2)*IFERROR(INDEX('3. Programs'!$O:$O,MATCH($D757,'3. Programs'!$A:$A,0)),0)*$I757,""),0)</f>
        <v/>
      </c>
      <c r="M757" s="17" t="str">
        <f t="shared" si="74"/>
        <v/>
      </c>
      <c r="N757" s="122"/>
      <c r="O757" s="123"/>
      <c r="P757" s="169"/>
      <c r="Q757" s="245"/>
      <c r="R757" s="124"/>
      <c r="S757" s="125"/>
      <c r="T757" s="125"/>
      <c r="U757" s="126"/>
      <c r="V757" s="19" t="str">
        <f t="shared" si="73"/>
        <v/>
      </c>
      <c r="W757" s="15" t="str">
        <f t="shared" si="69"/>
        <v/>
      </c>
      <c r="X757" s="16" t="str">
        <f t="shared" si="70"/>
        <v/>
      </c>
      <c r="Y757" s="16" t="str">
        <f t="shared" si="71"/>
        <v/>
      </c>
      <c r="Z757" s="16" t="str">
        <f t="shared" si="72"/>
        <v/>
      </c>
    </row>
    <row r="758" spans="1:26" x14ac:dyDescent="0.4">
      <c r="A758" s="140"/>
      <c r="B758" s="158" t="str">
        <f>IFERROR(VLOOKUP(A758,'1. Applicant Roster'!A:C,2,FALSE)&amp;", "&amp;LEFT(VLOOKUP(A758,'1. Applicant Roster'!A:C,3,FALSE),1)&amp;".","Enter valid WISEid")</f>
        <v>Enter valid WISEid</v>
      </c>
      <c r="C758" s="142"/>
      <c r="D758" s="143"/>
      <c r="E758" s="138" t="str">
        <f>IF(C758="Program",IFERROR(INDEX('3. Programs'!B:B,MATCH(D758,'3. Programs'!A:A,0)),"Enter valid program ID"),"")</f>
        <v/>
      </c>
      <c r="F758" s="289" t="str">
        <f>IF(C758="Program",IFERROR(INDEX('3. Programs'!L:L,MATCH(D758,'3. Programs'!A:A,0)),""),"")</f>
        <v/>
      </c>
      <c r="G758" s="97"/>
      <c r="H758" s="82"/>
      <c r="I758" s="291" t="str">
        <f>IFERROR(IF(C758="Program",(IF(OR(F758="Days",F758="Caseload"),1,G758)*H758)/(IF(OR(F758="Days",F758="Caseload"),1,INDEX('3. Programs'!N:N,MATCH(D758,'3. Programs'!A:A,0)))*INDEX('3. Programs'!O:O,MATCH(D758,'3. Programs'!A:A,0))),""),0)</f>
        <v/>
      </c>
      <c r="J758" s="20" t="str">
        <f>IFERROR(IF($C758="Program",ROUNDDOWN(SUMIF('3. Programs'!$A:$A,$D758,'3. Programs'!Q:Q),2)*IFERROR(INDEX('3. Programs'!$O:$O,MATCH($D758,'3. Programs'!$A:$A,0)),0)*$I758,""),0)</f>
        <v/>
      </c>
      <c r="K758" s="15" t="str">
        <f>IFERROR(IF($C758="Program",ROUNDDOWN(SUMIF('3. Programs'!$A:$A,$D758,'3. Programs'!R:R),2)*IFERROR(INDEX('3. Programs'!$O:$O,MATCH($D758,'3. Programs'!$A:$A,0)),0)*$I758,""),0)</f>
        <v/>
      </c>
      <c r="L758" s="15" t="str">
        <f>IFERROR(IF($C758="Program",ROUNDDOWN(SUMIF('3. Programs'!$A:$A,$D758,'3. Programs'!S:S),2)*IFERROR(INDEX('3. Programs'!$O:$O,MATCH($D758,'3. Programs'!$A:$A,0)),0)*$I758,""),0)</f>
        <v/>
      </c>
      <c r="M758" s="17" t="str">
        <f t="shared" si="74"/>
        <v/>
      </c>
      <c r="N758" s="122"/>
      <c r="O758" s="123"/>
      <c r="P758" s="169"/>
      <c r="Q758" s="245"/>
      <c r="R758" s="124"/>
      <c r="S758" s="125"/>
      <c r="T758" s="125"/>
      <c r="U758" s="126"/>
      <c r="V758" s="19" t="str">
        <f t="shared" si="73"/>
        <v/>
      </c>
      <c r="W758" s="15" t="str">
        <f t="shared" si="69"/>
        <v/>
      </c>
      <c r="X758" s="16" t="str">
        <f t="shared" si="70"/>
        <v/>
      </c>
      <c r="Y758" s="16" t="str">
        <f t="shared" si="71"/>
        <v/>
      </c>
      <c r="Z758" s="16" t="str">
        <f t="shared" si="72"/>
        <v/>
      </c>
    </row>
    <row r="759" spans="1:26" x14ac:dyDescent="0.4">
      <c r="A759" s="140"/>
      <c r="B759" s="158" t="str">
        <f>IFERROR(VLOOKUP(A759,'1. Applicant Roster'!A:C,2,FALSE)&amp;", "&amp;LEFT(VLOOKUP(A759,'1. Applicant Roster'!A:C,3,FALSE),1)&amp;".","Enter valid WISEid")</f>
        <v>Enter valid WISEid</v>
      </c>
      <c r="C759" s="142"/>
      <c r="D759" s="143"/>
      <c r="E759" s="138" t="str">
        <f>IF(C759="Program",IFERROR(INDEX('3. Programs'!B:B,MATCH(D759,'3. Programs'!A:A,0)),"Enter valid program ID"),"")</f>
        <v/>
      </c>
      <c r="F759" s="289" t="str">
        <f>IF(C759="Program",IFERROR(INDEX('3. Programs'!L:L,MATCH(D759,'3. Programs'!A:A,0)),""),"")</f>
        <v/>
      </c>
      <c r="G759" s="97"/>
      <c r="H759" s="82"/>
      <c r="I759" s="291" t="str">
        <f>IFERROR(IF(C759="Program",(IF(OR(F759="Days",F759="Caseload"),1,G759)*H759)/(IF(OR(F759="Days",F759="Caseload"),1,INDEX('3. Programs'!N:N,MATCH(D759,'3. Programs'!A:A,0)))*INDEX('3. Programs'!O:O,MATCH(D759,'3. Programs'!A:A,0))),""),0)</f>
        <v/>
      </c>
      <c r="J759" s="20" t="str">
        <f>IFERROR(IF($C759="Program",ROUNDDOWN(SUMIF('3. Programs'!$A:$A,$D759,'3. Programs'!Q:Q),2)*IFERROR(INDEX('3. Programs'!$O:$O,MATCH($D759,'3. Programs'!$A:$A,0)),0)*$I759,""),0)</f>
        <v/>
      </c>
      <c r="K759" s="15" t="str">
        <f>IFERROR(IF($C759="Program",ROUNDDOWN(SUMIF('3. Programs'!$A:$A,$D759,'3. Programs'!R:R),2)*IFERROR(INDEX('3. Programs'!$O:$O,MATCH($D759,'3. Programs'!$A:$A,0)),0)*$I759,""),0)</f>
        <v/>
      </c>
      <c r="L759" s="15" t="str">
        <f>IFERROR(IF($C759="Program",ROUNDDOWN(SUMIF('3. Programs'!$A:$A,$D759,'3. Programs'!S:S),2)*IFERROR(INDEX('3. Programs'!$O:$O,MATCH($D759,'3. Programs'!$A:$A,0)),0)*$I759,""),0)</f>
        <v/>
      </c>
      <c r="M759" s="17" t="str">
        <f t="shared" si="74"/>
        <v/>
      </c>
      <c r="N759" s="122"/>
      <c r="O759" s="123"/>
      <c r="P759" s="169"/>
      <c r="Q759" s="245"/>
      <c r="R759" s="124"/>
      <c r="S759" s="125"/>
      <c r="T759" s="125"/>
      <c r="U759" s="126"/>
      <c r="V759" s="19" t="str">
        <f t="shared" si="73"/>
        <v/>
      </c>
      <c r="W759" s="15" t="str">
        <f t="shared" si="69"/>
        <v/>
      </c>
      <c r="X759" s="16" t="str">
        <f t="shared" si="70"/>
        <v/>
      </c>
      <c r="Y759" s="16" t="str">
        <f t="shared" si="71"/>
        <v/>
      </c>
      <c r="Z759" s="16" t="str">
        <f t="shared" si="72"/>
        <v/>
      </c>
    </row>
    <row r="760" spans="1:26" x14ac:dyDescent="0.4">
      <c r="A760" s="140"/>
      <c r="B760" s="158" t="str">
        <f>IFERROR(VLOOKUP(A760,'1. Applicant Roster'!A:C,2,FALSE)&amp;", "&amp;LEFT(VLOOKUP(A760,'1. Applicant Roster'!A:C,3,FALSE),1)&amp;".","Enter valid WISEid")</f>
        <v>Enter valid WISEid</v>
      </c>
      <c r="C760" s="142"/>
      <c r="D760" s="143"/>
      <c r="E760" s="138" t="str">
        <f>IF(C760="Program",IFERROR(INDEX('3. Programs'!B:B,MATCH(D760,'3. Programs'!A:A,0)),"Enter valid program ID"),"")</f>
        <v/>
      </c>
      <c r="F760" s="289" t="str">
        <f>IF(C760="Program",IFERROR(INDEX('3. Programs'!L:L,MATCH(D760,'3. Programs'!A:A,0)),""),"")</f>
        <v/>
      </c>
      <c r="G760" s="97"/>
      <c r="H760" s="82"/>
      <c r="I760" s="291" t="str">
        <f>IFERROR(IF(C760="Program",(IF(OR(F760="Days",F760="Caseload"),1,G760)*H760)/(IF(OR(F760="Days",F760="Caseload"),1,INDEX('3. Programs'!N:N,MATCH(D760,'3. Programs'!A:A,0)))*INDEX('3. Programs'!O:O,MATCH(D760,'3. Programs'!A:A,0))),""),0)</f>
        <v/>
      </c>
      <c r="J760" s="20" t="str">
        <f>IFERROR(IF($C760="Program",ROUNDDOWN(SUMIF('3. Programs'!$A:$A,$D760,'3. Programs'!Q:Q),2)*IFERROR(INDEX('3. Programs'!$O:$O,MATCH($D760,'3. Programs'!$A:$A,0)),0)*$I760,""),0)</f>
        <v/>
      </c>
      <c r="K760" s="15" t="str">
        <f>IFERROR(IF($C760="Program",ROUNDDOWN(SUMIF('3. Programs'!$A:$A,$D760,'3. Programs'!R:R),2)*IFERROR(INDEX('3. Programs'!$O:$O,MATCH($D760,'3. Programs'!$A:$A,0)),0)*$I760,""),0)</f>
        <v/>
      </c>
      <c r="L760" s="15" t="str">
        <f>IFERROR(IF($C760="Program",ROUNDDOWN(SUMIF('3. Programs'!$A:$A,$D760,'3. Programs'!S:S),2)*IFERROR(INDEX('3. Programs'!$O:$O,MATCH($D760,'3. Programs'!$A:$A,0)),0)*$I760,""),0)</f>
        <v/>
      </c>
      <c r="M760" s="17" t="str">
        <f t="shared" si="74"/>
        <v/>
      </c>
      <c r="N760" s="122"/>
      <c r="O760" s="123"/>
      <c r="P760" s="169"/>
      <c r="Q760" s="245"/>
      <c r="R760" s="124"/>
      <c r="S760" s="125"/>
      <c r="T760" s="125"/>
      <c r="U760" s="126"/>
      <c r="V760" s="19" t="str">
        <f t="shared" si="73"/>
        <v/>
      </c>
      <c r="W760" s="15" t="str">
        <f t="shared" si="69"/>
        <v/>
      </c>
      <c r="X760" s="16" t="str">
        <f t="shared" si="70"/>
        <v/>
      </c>
      <c r="Y760" s="16" t="str">
        <f t="shared" si="71"/>
        <v/>
      </c>
      <c r="Z760" s="16" t="str">
        <f t="shared" si="72"/>
        <v/>
      </c>
    </row>
    <row r="761" spans="1:26" x14ac:dyDescent="0.4">
      <c r="A761" s="140"/>
      <c r="B761" s="158" t="str">
        <f>IFERROR(VLOOKUP(A761,'1. Applicant Roster'!A:C,2,FALSE)&amp;", "&amp;LEFT(VLOOKUP(A761,'1. Applicant Roster'!A:C,3,FALSE),1)&amp;".","Enter valid WISEid")</f>
        <v>Enter valid WISEid</v>
      </c>
      <c r="C761" s="142"/>
      <c r="D761" s="143"/>
      <c r="E761" s="138" t="str">
        <f>IF(C761="Program",IFERROR(INDEX('3. Programs'!B:B,MATCH(D761,'3. Programs'!A:A,0)),"Enter valid program ID"),"")</f>
        <v/>
      </c>
      <c r="F761" s="289" t="str">
        <f>IF(C761="Program",IFERROR(INDEX('3. Programs'!L:L,MATCH(D761,'3. Programs'!A:A,0)),""),"")</f>
        <v/>
      </c>
      <c r="G761" s="97"/>
      <c r="H761" s="82"/>
      <c r="I761" s="291" t="str">
        <f>IFERROR(IF(C761="Program",(IF(OR(F761="Days",F761="Caseload"),1,G761)*H761)/(IF(OR(F761="Days",F761="Caseload"),1,INDEX('3. Programs'!N:N,MATCH(D761,'3. Programs'!A:A,0)))*INDEX('3. Programs'!O:O,MATCH(D761,'3. Programs'!A:A,0))),""),0)</f>
        <v/>
      </c>
      <c r="J761" s="20" t="str">
        <f>IFERROR(IF($C761="Program",ROUNDDOWN(SUMIF('3. Programs'!$A:$A,$D761,'3. Programs'!Q:Q),2)*IFERROR(INDEX('3. Programs'!$O:$O,MATCH($D761,'3. Programs'!$A:$A,0)),0)*$I761,""),0)</f>
        <v/>
      </c>
      <c r="K761" s="15" t="str">
        <f>IFERROR(IF($C761="Program",ROUNDDOWN(SUMIF('3. Programs'!$A:$A,$D761,'3. Programs'!R:R),2)*IFERROR(INDEX('3. Programs'!$O:$O,MATCH($D761,'3. Programs'!$A:$A,0)),0)*$I761,""),0)</f>
        <v/>
      </c>
      <c r="L761" s="15" t="str">
        <f>IFERROR(IF($C761="Program",ROUNDDOWN(SUMIF('3. Programs'!$A:$A,$D761,'3. Programs'!S:S),2)*IFERROR(INDEX('3. Programs'!$O:$O,MATCH($D761,'3. Programs'!$A:$A,0)),0)*$I761,""),0)</f>
        <v/>
      </c>
      <c r="M761" s="17" t="str">
        <f t="shared" si="74"/>
        <v/>
      </c>
      <c r="N761" s="122"/>
      <c r="O761" s="123"/>
      <c r="P761" s="169"/>
      <c r="Q761" s="245"/>
      <c r="R761" s="124"/>
      <c r="S761" s="125"/>
      <c r="T761" s="125"/>
      <c r="U761" s="126"/>
      <c r="V761" s="19" t="str">
        <f t="shared" si="73"/>
        <v/>
      </c>
      <c r="W761" s="15" t="str">
        <f t="shared" si="69"/>
        <v/>
      </c>
      <c r="X761" s="16" t="str">
        <f t="shared" si="70"/>
        <v/>
      </c>
      <c r="Y761" s="16" t="str">
        <f t="shared" si="71"/>
        <v/>
      </c>
      <c r="Z761" s="16" t="str">
        <f t="shared" si="72"/>
        <v/>
      </c>
    </row>
    <row r="762" spans="1:26" x14ac:dyDescent="0.4">
      <c r="A762" s="140"/>
      <c r="B762" s="158" t="str">
        <f>IFERROR(VLOOKUP(A762,'1. Applicant Roster'!A:C,2,FALSE)&amp;", "&amp;LEFT(VLOOKUP(A762,'1. Applicant Roster'!A:C,3,FALSE),1)&amp;".","Enter valid WISEid")</f>
        <v>Enter valid WISEid</v>
      </c>
      <c r="C762" s="142"/>
      <c r="D762" s="143"/>
      <c r="E762" s="138" t="str">
        <f>IF(C762="Program",IFERROR(INDEX('3. Programs'!B:B,MATCH(D762,'3. Programs'!A:A,0)),"Enter valid program ID"),"")</f>
        <v/>
      </c>
      <c r="F762" s="289" t="str">
        <f>IF(C762="Program",IFERROR(INDEX('3. Programs'!L:L,MATCH(D762,'3. Programs'!A:A,0)),""),"")</f>
        <v/>
      </c>
      <c r="G762" s="97"/>
      <c r="H762" s="82"/>
      <c r="I762" s="291" t="str">
        <f>IFERROR(IF(C762="Program",(IF(OR(F762="Days",F762="Caseload"),1,G762)*H762)/(IF(OR(F762="Days",F762="Caseload"),1,INDEX('3. Programs'!N:N,MATCH(D762,'3. Programs'!A:A,0)))*INDEX('3. Programs'!O:O,MATCH(D762,'3. Programs'!A:A,0))),""),0)</f>
        <v/>
      </c>
      <c r="J762" s="20" t="str">
        <f>IFERROR(IF($C762="Program",ROUNDDOWN(SUMIF('3. Programs'!$A:$A,$D762,'3. Programs'!Q:Q),2)*IFERROR(INDEX('3. Programs'!$O:$O,MATCH($D762,'3. Programs'!$A:$A,0)),0)*$I762,""),0)</f>
        <v/>
      </c>
      <c r="K762" s="15" t="str">
        <f>IFERROR(IF($C762="Program",ROUNDDOWN(SUMIF('3. Programs'!$A:$A,$D762,'3. Programs'!R:R),2)*IFERROR(INDEX('3. Programs'!$O:$O,MATCH($D762,'3. Programs'!$A:$A,0)),0)*$I762,""),0)</f>
        <v/>
      </c>
      <c r="L762" s="15" t="str">
        <f>IFERROR(IF($C762="Program",ROUNDDOWN(SUMIF('3. Programs'!$A:$A,$D762,'3. Programs'!S:S),2)*IFERROR(INDEX('3. Programs'!$O:$O,MATCH($D762,'3. Programs'!$A:$A,0)),0)*$I762,""),0)</f>
        <v/>
      </c>
      <c r="M762" s="17" t="str">
        <f t="shared" si="74"/>
        <v/>
      </c>
      <c r="N762" s="122"/>
      <c r="O762" s="123"/>
      <c r="P762" s="169"/>
      <c r="Q762" s="245"/>
      <c r="R762" s="124"/>
      <c r="S762" s="125"/>
      <c r="T762" s="125"/>
      <c r="U762" s="126"/>
      <c r="V762" s="19" t="str">
        <f t="shared" si="73"/>
        <v/>
      </c>
      <c r="W762" s="15" t="str">
        <f t="shared" si="69"/>
        <v/>
      </c>
      <c r="X762" s="16" t="str">
        <f t="shared" si="70"/>
        <v/>
      </c>
      <c r="Y762" s="16" t="str">
        <f t="shared" si="71"/>
        <v/>
      </c>
      <c r="Z762" s="16" t="str">
        <f t="shared" si="72"/>
        <v/>
      </c>
    </row>
    <row r="763" spans="1:26" x14ac:dyDescent="0.4">
      <c r="A763" s="140"/>
      <c r="B763" s="158" t="str">
        <f>IFERROR(VLOOKUP(A763,'1. Applicant Roster'!A:C,2,FALSE)&amp;", "&amp;LEFT(VLOOKUP(A763,'1. Applicant Roster'!A:C,3,FALSE),1)&amp;".","Enter valid WISEid")</f>
        <v>Enter valid WISEid</v>
      </c>
      <c r="C763" s="142"/>
      <c r="D763" s="143"/>
      <c r="E763" s="138" t="str">
        <f>IF(C763="Program",IFERROR(INDEX('3. Programs'!B:B,MATCH(D763,'3. Programs'!A:A,0)),"Enter valid program ID"),"")</f>
        <v/>
      </c>
      <c r="F763" s="289" t="str">
        <f>IF(C763="Program",IFERROR(INDEX('3. Programs'!L:L,MATCH(D763,'3. Programs'!A:A,0)),""),"")</f>
        <v/>
      </c>
      <c r="G763" s="97"/>
      <c r="H763" s="82"/>
      <c r="I763" s="291" t="str">
        <f>IFERROR(IF(C763="Program",(IF(OR(F763="Days",F763="Caseload"),1,G763)*H763)/(IF(OR(F763="Days",F763="Caseload"),1,INDEX('3. Programs'!N:N,MATCH(D763,'3. Programs'!A:A,0)))*INDEX('3. Programs'!O:O,MATCH(D763,'3. Programs'!A:A,0))),""),0)</f>
        <v/>
      </c>
      <c r="J763" s="20" t="str">
        <f>IFERROR(IF($C763="Program",ROUNDDOWN(SUMIF('3. Programs'!$A:$A,$D763,'3. Programs'!Q:Q),2)*IFERROR(INDEX('3. Programs'!$O:$O,MATCH($D763,'3. Programs'!$A:$A,0)),0)*$I763,""),0)</f>
        <v/>
      </c>
      <c r="K763" s="15" t="str">
        <f>IFERROR(IF($C763="Program",ROUNDDOWN(SUMIF('3. Programs'!$A:$A,$D763,'3. Programs'!R:R),2)*IFERROR(INDEX('3. Programs'!$O:$O,MATCH($D763,'3. Programs'!$A:$A,0)),0)*$I763,""),0)</f>
        <v/>
      </c>
      <c r="L763" s="15" t="str">
        <f>IFERROR(IF($C763="Program",ROUNDDOWN(SUMIF('3. Programs'!$A:$A,$D763,'3. Programs'!S:S),2)*IFERROR(INDEX('3. Programs'!$O:$O,MATCH($D763,'3. Programs'!$A:$A,0)),0)*$I763,""),0)</f>
        <v/>
      </c>
      <c r="M763" s="17" t="str">
        <f t="shared" si="74"/>
        <v/>
      </c>
      <c r="N763" s="122"/>
      <c r="O763" s="123"/>
      <c r="P763" s="169"/>
      <c r="Q763" s="245"/>
      <c r="R763" s="124"/>
      <c r="S763" s="125"/>
      <c r="T763" s="125"/>
      <c r="U763" s="126"/>
      <c r="V763" s="19" t="str">
        <f t="shared" si="73"/>
        <v/>
      </c>
      <c r="W763" s="15" t="str">
        <f t="shared" si="69"/>
        <v/>
      </c>
      <c r="X763" s="16" t="str">
        <f t="shared" si="70"/>
        <v/>
      </c>
      <c r="Y763" s="16" t="str">
        <f t="shared" si="71"/>
        <v/>
      </c>
      <c r="Z763" s="16" t="str">
        <f t="shared" si="72"/>
        <v/>
      </c>
    </row>
    <row r="764" spans="1:26" x14ac:dyDescent="0.4">
      <c r="A764" s="140"/>
      <c r="B764" s="158" t="str">
        <f>IFERROR(VLOOKUP(A764,'1. Applicant Roster'!A:C,2,FALSE)&amp;", "&amp;LEFT(VLOOKUP(A764,'1. Applicant Roster'!A:C,3,FALSE),1)&amp;".","Enter valid WISEid")</f>
        <v>Enter valid WISEid</v>
      </c>
      <c r="C764" s="142"/>
      <c r="D764" s="143"/>
      <c r="E764" s="138" t="str">
        <f>IF(C764="Program",IFERROR(INDEX('3. Programs'!B:B,MATCH(D764,'3. Programs'!A:A,0)),"Enter valid program ID"),"")</f>
        <v/>
      </c>
      <c r="F764" s="289" t="str">
        <f>IF(C764="Program",IFERROR(INDEX('3. Programs'!L:L,MATCH(D764,'3. Programs'!A:A,0)),""),"")</f>
        <v/>
      </c>
      <c r="G764" s="97"/>
      <c r="H764" s="82"/>
      <c r="I764" s="291" t="str">
        <f>IFERROR(IF(C764="Program",(IF(OR(F764="Days",F764="Caseload"),1,G764)*H764)/(IF(OR(F764="Days",F764="Caseload"),1,INDEX('3. Programs'!N:N,MATCH(D764,'3. Programs'!A:A,0)))*INDEX('3. Programs'!O:O,MATCH(D764,'3. Programs'!A:A,0))),""),0)</f>
        <v/>
      </c>
      <c r="J764" s="20" t="str">
        <f>IFERROR(IF($C764="Program",ROUNDDOWN(SUMIF('3. Programs'!$A:$A,$D764,'3. Programs'!Q:Q),2)*IFERROR(INDEX('3. Programs'!$O:$O,MATCH($D764,'3. Programs'!$A:$A,0)),0)*$I764,""),0)</f>
        <v/>
      </c>
      <c r="K764" s="15" t="str">
        <f>IFERROR(IF($C764="Program",ROUNDDOWN(SUMIF('3. Programs'!$A:$A,$D764,'3. Programs'!R:R),2)*IFERROR(INDEX('3. Programs'!$O:$O,MATCH($D764,'3. Programs'!$A:$A,0)),0)*$I764,""),0)</f>
        <v/>
      </c>
      <c r="L764" s="15" t="str">
        <f>IFERROR(IF($C764="Program",ROUNDDOWN(SUMIF('3. Programs'!$A:$A,$D764,'3. Programs'!S:S),2)*IFERROR(INDEX('3. Programs'!$O:$O,MATCH($D764,'3. Programs'!$A:$A,0)),0)*$I764,""),0)</f>
        <v/>
      </c>
      <c r="M764" s="17" t="str">
        <f t="shared" si="74"/>
        <v/>
      </c>
      <c r="N764" s="122"/>
      <c r="O764" s="123"/>
      <c r="P764" s="169"/>
      <c r="Q764" s="245"/>
      <c r="R764" s="124"/>
      <c r="S764" s="125"/>
      <c r="T764" s="125"/>
      <c r="U764" s="126"/>
      <c r="V764" s="19" t="str">
        <f t="shared" si="73"/>
        <v/>
      </c>
      <c r="W764" s="15" t="str">
        <f t="shared" si="69"/>
        <v/>
      </c>
      <c r="X764" s="16" t="str">
        <f t="shared" si="70"/>
        <v/>
      </c>
      <c r="Y764" s="16" t="str">
        <f t="shared" si="71"/>
        <v/>
      </c>
      <c r="Z764" s="16" t="str">
        <f t="shared" si="72"/>
        <v/>
      </c>
    </row>
    <row r="765" spans="1:26" x14ac:dyDescent="0.4">
      <c r="A765" s="140"/>
      <c r="B765" s="158" t="str">
        <f>IFERROR(VLOOKUP(A765,'1. Applicant Roster'!A:C,2,FALSE)&amp;", "&amp;LEFT(VLOOKUP(A765,'1. Applicant Roster'!A:C,3,FALSE),1)&amp;".","Enter valid WISEid")</f>
        <v>Enter valid WISEid</v>
      </c>
      <c r="C765" s="142"/>
      <c r="D765" s="143"/>
      <c r="E765" s="138" t="str">
        <f>IF(C765="Program",IFERROR(INDEX('3. Programs'!B:B,MATCH(D765,'3. Programs'!A:A,0)),"Enter valid program ID"),"")</f>
        <v/>
      </c>
      <c r="F765" s="289" t="str">
        <f>IF(C765="Program",IFERROR(INDEX('3. Programs'!L:L,MATCH(D765,'3. Programs'!A:A,0)),""),"")</f>
        <v/>
      </c>
      <c r="G765" s="97"/>
      <c r="H765" s="82"/>
      <c r="I765" s="291" t="str">
        <f>IFERROR(IF(C765="Program",(IF(OR(F765="Days",F765="Caseload"),1,G765)*H765)/(IF(OR(F765="Days",F765="Caseload"),1,INDEX('3. Programs'!N:N,MATCH(D765,'3. Programs'!A:A,0)))*INDEX('3. Programs'!O:O,MATCH(D765,'3. Programs'!A:A,0))),""),0)</f>
        <v/>
      </c>
      <c r="J765" s="20" t="str">
        <f>IFERROR(IF($C765="Program",ROUNDDOWN(SUMIF('3. Programs'!$A:$A,$D765,'3. Programs'!Q:Q),2)*IFERROR(INDEX('3. Programs'!$O:$O,MATCH($D765,'3. Programs'!$A:$A,0)),0)*$I765,""),0)</f>
        <v/>
      </c>
      <c r="K765" s="15" t="str">
        <f>IFERROR(IF($C765="Program",ROUNDDOWN(SUMIF('3. Programs'!$A:$A,$D765,'3. Programs'!R:R),2)*IFERROR(INDEX('3. Programs'!$O:$O,MATCH($D765,'3. Programs'!$A:$A,0)),0)*$I765,""),0)</f>
        <v/>
      </c>
      <c r="L765" s="15" t="str">
        <f>IFERROR(IF($C765="Program",ROUNDDOWN(SUMIF('3. Programs'!$A:$A,$D765,'3. Programs'!S:S),2)*IFERROR(INDEX('3. Programs'!$O:$O,MATCH($D765,'3. Programs'!$A:$A,0)),0)*$I765,""),0)</f>
        <v/>
      </c>
      <c r="M765" s="17" t="str">
        <f t="shared" si="74"/>
        <v/>
      </c>
      <c r="N765" s="122"/>
      <c r="O765" s="123"/>
      <c r="P765" s="169"/>
      <c r="Q765" s="245"/>
      <c r="R765" s="124"/>
      <c r="S765" s="125"/>
      <c r="T765" s="125"/>
      <c r="U765" s="126"/>
      <c r="V765" s="19" t="str">
        <f t="shared" si="73"/>
        <v/>
      </c>
      <c r="W765" s="15" t="str">
        <f t="shared" si="69"/>
        <v/>
      </c>
      <c r="X765" s="16" t="str">
        <f t="shared" si="70"/>
        <v/>
      </c>
      <c r="Y765" s="16" t="str">
        <f t="shared" si="71"/>
        <v/>
      </c>
      <c r="Z765" s="16" t="str">
        <f t="shared" si="72"/>
        <v/>
      </c>
    </row>
    <row r="766" spans="1:26" x14ac:dyDescent="0.4">
      <c r="A766" s="140"/>
      <c r="B766" s="158" t="str">
        <f>IFERROR(VLOOKUP(A766,'1. Applicant Roster'!A:C,2,FALSE)&amp;", "&amp;LEFT(VLOOKUP(A766,'1. Applicant Roster'!A:C,3,FALSE),1)&amp;".","Enter valid WISEid")</f>
        <v>Enter valid WISEid</v>
      </c>
      <c r="C766" s="142"/>
      <c r="D766" s="143"/>
      <c r="E766" s="138" t="str">
        <f>IF(C766="Program",IFERROR(INDEX('3. Programs'!B:B,MATCH(D766,'3. Programs'!A:A,0)),"Enter valid program ID"),"")</f>
        <v/>
      </c>
      <c r="F766" s="289" t="str">
        <f>IF(C766="Program",IFERROR(INDEX('3. Programs'!L:L,MATCH(D766,'3. Programs'!A:A,0)),""),"")</f>
        <v/>
      </c>
      <c r="G766" s="97"/>
      <c r="H766" s="82"/>
      <c r="I766" s="291" t="str">
        <f>IFERROR(IF(C766="Program",(IF(OR(F766="Days",F766="Caseload"),1,G766)*H766)/(IF(OR(F766="Days",F766="Caseload"),1,INDEX('3. Programs'!N:N,MATCH(D766,'3. Programs'!A:A,0)))*INDEX('3. Programs'!O:O,MATCH(D766,'3. Programs'!A:A,0))),""),0)</f>
        <v/>
      </c>
      <c r="J766" s="20" t="str">
        <f>IFERROR(IF($C766="Program",ROUNDDOWN(SUMIF('3. Programs'!$A:$A,$D766,'3. Programs'!Q:Q),2)*IFERROR(INDEX('3. Programs'!$O:$O,MATCH($D766,'3. Programs'!$A:$A,0)),0)*$I766,""),0)</f>
        <v/>
      </c>
      <c r="K766" s="15" t="str">
        <f>IFERROR(IF($C766="Program",ROUNDDOWN(SUMIF('3. Programs'!$A:$A,$D766,'3. Programs'!R:R),2)*IFERROR(INDEX('3. Programs'!$O:$O,MATCH($D766,'3. Programs'!$A:$A,0)),0)*$I766,""),0)</f>
        <v/>
      </c>
      <c r="L766" s="15" t="str">
        <f>IFERROR(IF($C766="Program",ROUNDDOWN(SUMIF('3. Programs'!$A:$A,$D766,'3. Programs'!S:S),2)*IFERROR(INDEX('3. Programs'!$O:$O,MATCH($D766,'3. Programs'!$A:$A,0)),0)*$I766,""),0)</f>
        <v/>
      </c>
      <c r="M766" s="17" t="str">
        <f t="shared" si="74"/>
        <v/>
      </c>
      <c r="N766" s="122"/>
      <c r="O766" s="123"/>
      <c r="P766" s="169"/>
      <c r="Q766" s="245"/>
      <c r="R766" s="124"/>
      <c r="S766" s="125"/>
      <c r="T766" s="125"/>
      <c r="U766" s="126"/>
      <c r="V766" s="19" t="str">
        <f t="shared" si="73"/>
        <v/>
      </c>
      <c r="W766" s="15" t="str">
        <f t="shared" si="69"/>
        <v/>
      </c>
      <c r="X766" s="16" t="str">
        <f t="shared" si="70"/>
        <v/>
      </c>
      <c r="Y766" s="16" t="str">
        <f t="shared" si="71"/>
        <v/>
      </c>
      <c r="Z766" s="16" t="str">
        <f t="shared" si="72"/>
        <v/>
      </c>
    </row>
    <row r="767" spans="1:26" x14ac:dyDescent="0.4">
      <c r="A767" s="140"/>
      <c r="B767" s="158" t="str">
        <f>IFERROR(VLOOKUP(A767,'1. Applicant Roster'!A:C,2,FALSE)&amp;", "&amp;LEFT(VLOOKUP(A767,'1. Applicant Roster'!A:C,3,FALSE),1)&amp;".","Enter valid WISEid")</f>
        <v>Enter valid WISEid</v>
      </c>
      <c r="C767" s="142"/>
      <c r="D767" s="143"/>
      <c r="E767" s="138" t="str">
        <f>IF(C767="Program",IFERROR(INDEX('3. Programs'!B:B,MATCH(D767,'3. Programs'!A:A,0)),"Enter valid program ID"),"")</f>
        <v/>
      </c>
      <c r="F767" s="289" t="str">
        <f>IF(C767="Program",IFERROR(INDEX('3. Programs'!L:L,MATCH(D767,'3. Programs'!A:A,0)),""),"")</f>
        <v/>
      </c>
      <c r="G767" s="97"/>
      <c r="H767" s="82"/>
      <c r="I767" s="291" t="str">
        <f>IFERROR(IF(C767="Program",(IF(OR(F767="Days",F767="Caseload"),1,G767)*H767)/(IF(OR(F767="Days",F767="Caseload"),1,INDEX('3. Programs'!N:N,MATCH(D767,'3. Programs'!A:A,0)))*INDEX('3. Programs'!O:O,MATCH(D767,'3. Programs'!A:A,0))),""),0)</f>
        <v/>
      </c>
      <c r="J767" s="20" t="str">
        <f>IFERROR(IF($C767="Program",ROUNDDOWN(SUMIF('3. Programs'!$A:$A,$D767,'3. Programs'!Q:Q),2)*IFERROR(INDEX('3. Programs'!$O:$O,MATCH($D767,'3. Programs'!$A:$A,0)),0)*$I767,""),0)</f>
        <v/>
      </c>
      <c r="K767" s="15" t="str">
        <f>IFERROR(IF($C767="Program",ROUNDDOWN(SUMIF('3. Programs'!$A:$A,$D767,'3. Programs'!R:R),2)*IFERROR(INDEX('3. Programs'!$O:$O,MATCH($D767,'3. Programs'!$A:$A,0)),0)*$I767,""),0)</f>
        <v/>
      </c>
      <c r="L767" s="15" t="str">
        <f>IFERROR(IF($C767="Program",ROUNDDOWN(SUMIF('3. Programs'!$A:$A,$D767,'3. Programs'!S:S),2)*IFERROR(INDEX('3. Programs'!$O:$O,MATCH($D767,'3. Programs'!$A:$A,0)),0)*$I767,""),0)</f>
        <v/>
      </c>
      <c r="M767" s="17" t="str">
        <f t="shared" si="74"/>
        <v/>
      </c>
      <c r="N767" s="122"/>
      <c r="O767" s="123"/>
      <c r="P767" s="169"/>
      <c r="Q767" s="245"/>
      <c r="R767" s="124"/>
      <c r="S767" s="125"/>
      <c r="T767" s="125"/>
      <c r="U767" s="126"/>
      <c r="V767" s="19" t="str">
        <f t="shared" si="73"/>
        <v/>
      </c>
      <c r="W767" s="15" t="str">
        <f t="shared" si="69"/>
        <v/>
      </c>
      <c r="X767" s="16" t="str">
        <f t="shared" si="70"/>
        <v/>
      </c>
      <c r="Y767" s="16" t="str">
        <f t="shared" si="71"/>
        <v/>
      </c>
      <c r="Z767" s="16" t="str">
        <f t="shared" si="72"/>
        <v/>
      </c>
    </row>
    <row r="768" spans="1:26" x14ac:dyDescent="0.4">
      <c r="A768" s="140"/>
      <c r="B768" s="158" t="str">
        <f>IFERROR(VLOOKUP(A768,'1. Applicant Roster'!A:C,2,FALSE)&amp;", "&amp;LEFT(VLOOKUP(A768,'1. Applicant Roster'!A:C,3,FALSE),1)&amp;".","Enter valid WISEid")</f>
        <v>Enter valid WISEid</v>
      </c>
      <c r="C768" s="142"/>
      <c r="D768" s="143"/>
      <c r="E768" s="138" t="str">
        <f>IF(C768="Program",IFERROR(INDEX('3. Programs'!B:B,MATCH(D768,'3. Programs'!A:A,0)),"Enter valid program ID"),"")</f>
        <v/>
      </c>
      <c r="F768" s="289" t="str">
        <f>IF(C768="Program",IFERROR(INDEX('3. Programs'!L:L,MATCH(D768,'3. Programs'!A:A,0)),""),"")</f>
        <v/>
      </c>
      <c r="G768" s="97"/>
      <c r="H768" s="82"/>
      <c r="I768" s="291" t="str">
        <f>IFERROR(IF(C768="Program",(IF(OR(F768="Days",F768="Caseload"),1,G768)*H768)/(IF(OR(F768="Days",F768="Caseload"),1,INDEX('3. Programs'!N:N,MATCH(D768,'3. Programs'!A:A,0)))*INDEX('3. Programs'!O:O,MATCH(D768,'3. Programs'!A:A,0))),""),0)</f>
        <v/>
      </c>
      <c r="J768" s="20" t="str">
        <f>IFERROR(IF($C768="Program",ROUNDDOWN(SUMIF('3. Programs'!$A:$A,$D768,'3. Programs'!Q:Q),2)*IFERROR(INDEX('3. Programs'!$O:$O,MATCH($D768,'3. Programs'!$A:$A,0)),0)*$I768,""),0)</f>
        <v/>
      </c>
      <c r="K768" s="15" t="str">
        <f>IFERROR(IF($C768="Program",ROUNDDOWN(SUMIF('3. Programs'!$A:$A,$D768,'3. Programs'!R:R),2)*IFERROR(INDEX('3. Programs'!$O:$O,MATCH($D768,'3. Programs'!$A:$A,0)),0)*$I768,""),0)</f>
        <v/>
      </c>
      <c r="L768" s="15" t="str">
        <f>IFERROR(IF($C768="Program",ROUNDDOWN(SUMIF('3. Programs'!$A:$A,$D768,'3. Programs'!S:S),2)*IFERROR(INDEX('3. Programs'!$O:$O,MATCH($D768,'3. Programs'!$A:$A,0)),0)*$I768,""),0)</f>
        <v/>
      </c>
      <c r="M768" s="17" t="str">
        <f t="shared" si="74"/>
        <v/>
      </c>
      <c r="N768" s="122"/>
      <c r="O768" s="123"/>
      <c r="P768" s="169"/>
      <c r="Q768" s="245"/>
      <c r="R768" s="124"/>
      <c r="S768" s="125"/>
      <c r="T768" s="125"/>
      <c r="U768" s="126"/>
      <c r="V768" s="19" t="str">
        <f t="shared" si="73"/>
        <v/>
      </c>
      <c r="W768" s="15" t="str">
        <f t="shared" si="69"/>
        <v/>
      </c>
      <c r="X768" s="16" t="str">
        <f t="shared" si="70"/>
        <v/>
      </c>
      <c r="Y768" s="16" t="str">
        <f t="shared" si="71"/>
        <v/>
      </c>
      <c r="Z768" s="16" t="str">
        <f t="shared" si="72"/>
        <v/>
      </c>
    </row>
    <row r="769" spans="1:26" x14ac:dyDescent="0.4">
      <c r="A769" s="140"/>
      <c r="B769" s="158" t="str">
        <f>IFERROR(VLOOKUP(A769,'1. Applicant Roster'!A:C,2,FALSE)&amp;", "&amp;LEFT(VLOOKUP(A769,'1. Applicant Roster'!A:C,3,FALSE),1)&amp;".","Enter valid WISEid")</f>
        <v>Enter valid WISEid</v>
      </c>
      <c r="C769" s="142"/>
      <c r="D769" s="143"/>
      <c r="E769" s="138" t="str">
        <f>IF(C769="Program",IFERROR(INDEX('3. Programs'!B:B,MATCH(D769,'3. Programs'!A:A,0)),"Enter valid program ID"),"")</f>
        <v/>
      </c>
      <c r="F769" s="289" t="str">
        <f>IF(C769="Program",IFERROR(INDEX('3. Programs'!L:L,MATCH(D769,'3. Programs'!A:A,0)),""),"")</f>
        <v/>
      </c>
      <c r="G769" s="97"/>
      <c r="H769" s="82"/>
      <c r="I769" s="291" t="str">
        <f>IFERROR(IF(C769="Program",(IF(OR(F769="Days",F769="Caseload"),1,G769)*H769)/(IF(OR(F769="Days",F769="Caseload"),1,INDEX('3. Programs'!N:N,MATCH(D769,'3. Programs'!A:A,0)))*INDEX('3. Programs'!O:O,MATCH(D769,'3. Programs'!A:A,0))),""),0)</f>
        <v/>
      </c>
      <c r="J769" s="20" t="str">
        <f>IFERROR(IF($C769="Program",ROUNDDOWN(SUMIF('3. Programs'!$A:$A,$D769,'3. Programs'!Q:Q),2)*IFERROR(INDEX('3. Programs'!$O:$O,MATCH($D769,'3. Programs'!$A:$A,0)),0)*$I769,""),0)</f>
        <v/>
      </c>
      <c r="K769" s="15" t="str">
        <f>IFERROR(IF($C769="Program",ROUNDDOWN(SUMIF('3. Programs'!$A:$A,$D769,'3. Programs'!R:R),2)*IFERROR(INDEX('3. Programs'!$O:$O,MATCH($D769,'3. Programs'!$A:$A,0)),0)*$I769,""),0)</f>
        <v/>
      </c>
      <c r="L769" s="15" t="str">
        <f>IFERROR(IF($C769="Program",ROUNDDOWN(SUMIF('3. Programs'!$A:$A,$D769,'3. Programs'!S:S),2)*IFERROR(INDEX('3. Programs'!$O:$O,MATCH($D769,'3. Programs'!$A:$A,0)),0)*$I769,""),0)</f>
        <v/>
      </c>
      <c r="M769" s="17" t="str">
        <f t="shared" si="74"/>
        <v/>
      </c>
      <c r="N769" s="122"/>
      <c r="O769" s="123"/>
      <c r="P769" s="169"/>
      <c r="Q769" s="245"/>
      <c r="R769" s="124"/>
      <c r="S769" s="125"/>
      <c r="T769" s="125"/>
      <c r="U769" s="126"/>
      <c r="V769" s="19" t="str">
        <f t="shared" si="73"/>
        <v/>
      </c>
      <c r="W769" s="15" t="str">
        <f t="shared" si="69"/>
        <v/>
      </c>
      <c r="X769" s="16" t="str">
        <f t="shared" si="70"/>
        <v/>
      </c>
      <c r="Y769" s="16" t="str">
        <f t="shared" si="71"/>
        <v/>
      </c>
      <c r="Z769" s="16" t="str">
        <f t="shared" si="72"/>
        <v/>
      </c>
    </row>
    <row r="770" spans="1:26" x14ac:dyDescent="0.4">
      <c r="A770" s="140"/>
      <c r="B770" s="158" t="str">
        <f>IFERROR(VLOOKUP(A770,'1. Applicant Roster'!A:C,2,FALSE)&amp;", "&amp;LEFT(VLOOKUP(A770,'1. Applicant Roster'!A:C,3,FALSE),1)&amp;".","Enter valid WISEid")</f>
        <v>Enter valid WISEid</v>
      </c>
      <c r="C770" s="142"/>
      <c r="D770" s="143"/>
      <c r="E770" s="138" t="str">
        <f>IF(C770="Program",IFERROR(INDEX('3. Programs'!B:B,MATCH(D770,'3. Programs'!A:A,0)),"Enter valid program ID"),"")</f>
        <v/>
      </c>
      <c r="F770" s="289" t="str">
        <f>IF(C770="Program",IFERROR(INDEX('3. Programs'!L:L,MATCH(D770,'3. Programs'!A:A,0)),""),"")</f>
        <v/>
      </c>
      <c r="G770" s="97"/>
      <c r="H770" s="82"/>
      <c r="I770" s="291" t="str">
        <f>IFERROR(IF(C770="Program",(IF(OR(F770="Days",F770="Caseload"),1,G770)*H770)/(IF(OR(F770="Days",F770="Caseload"),1,INDEX('3. Programs'!N:N,MATCH(D770,'3. Programs'!A:A,0)))*INDEX('3. Programs'!O:O,MATCH(D770,'3. Programs'!A:A,0))),""),0)</f>
        <v/>
      </c>
      <c r="J770" s="20" t="str">
        <f>IFERROR(IF($C770="Program",ROUNDDOWN(SUMIF('3. Programs'!$A:$A,$D770,'3. Programs'!Q:Q),2)*IFERROR(INDEX('3. Programs'!$O:$O,MATCH($D770,'3. Programs'!$A:$A,0)),0)*$I770,""),0)</f>
        <v/>
      </c>
      <c r="K770" s="15" t="str">
        <f>IFERROR(IF($C770="Program",ROUNDDOWN(SUMIF('3. Programs'!$A:$A,$D770,'3. Programs'!R:R),2)*IFERROR(INDEX('3. Programs'!$O:$O,MATCH($D770,'3. Programs'!$A:$A,0)),0)*$I770,""),0)</f>
        <v/>
      </c>
      <c r="L770" s="15" t="str">
        <f>IFERROR(IF($C770="Program",ROUNDDOWN(SUMIF('3. Programs'!$A:$A,$D770,'3. Programs'!S:S),2)*IFERROR(INDEX('3. Programs'!$O:$O,MATCH($D770,'3. Programs'!$A:$A,0)),0)*$I770,""),0)</f>
        <v/>
      </c>
      <c r="M770" s="17" t="str">
        <f t="shared" si="74"/>
        <v/>
      </c>
      <c r="N770" s="122"/>
      <c r="O770" s="123"/>
      <c r="P770" s="169"/>
      <c r="Q770" s="245"/>
      <c r="R770" s="124"/>
      <c r="S770" s="125"/>
      <c r="T770" s="125"/>
      <c r="U770" s="126"/>
      <c r="V770" s="19" t="str">
        <f t="shared" si="73"/>
        <v/>
      </c>
      <c r="W770" s="15" t="str">
        <f t="shared" si="69"/>
        <v/>
      </c>
      <c r="X770" s="16" t="str">
        <f t="shared" si="70"/>
        <v/>
      </c>
      <c r="Y770" s="16" t="str">
        <f t="shared" si="71"/>
        <v/>
      </c>
      <c r="Z770" s="16" t="str">
        <f t="shared" si="72"/>
        <v/>
      </c>
    </row>
    <row r="771" spans="1:26" x14ac:dyDescent="0.4">
      <c r="A771" s="140"/>
      <c r="B771" s="158" t="str">
        <f>IFERROR(VLOOKUP(A771,'1. Applicant Roster'!A:C,2,FALSE)&amp;", "&amp;LEFT(VLOOKUP(A771,'1. Applicant Roster'!A:C,3,FALSE),1)&amp;".","Enter valid WISEid")</f>
        <v>Enter valid WISEid</v>
      </c>
      <c r="C771" s="142"/>
      <c r="D771" s="143"/>
      <c r="E771" s="138" t="str">
        <f>IF(C771="Program",IFERROR(INDEX('3. Programs'!B:B,MATCH(D771,'3. Programs'!A:A,0)),"Enter valid program ID"),"")</f>
        <v/>
      </c>
      <c r="F771" s="289" t="str">
        <f>IF(C771="Program",IFERROR(INDEX('3. Programs'!L:L,MATCH(D771,'3. Programs'!A:A,0)),""),"")</f>
        <v/>
      </c>
      <c r="G771" s="97"/>
      <c r="H771" s="82"/>
      <c r="I771" s="291" t="str">
        <f>IFERROR(IF(C771="Program",(IF(OR(F771="Days",F771="Caseload"),1,G771)*H771)/(IF(OR(F771="Days",F771="Caseload"),1,INDEX('3. Programs'!N:N,MATCH(D771,'3. Programs'!A:A,0)))*INDEX('3. Programs'!O:O,MATCH(D771,'3. Programs'!A:A,0))),""),0)</f>
        <v/>
      </c>
      <c r="J771" s="20" t="str">
        <f>IFERROR(IF($C771="Program",ROUNDDOWN(SUMIF('3. Programs'!$A:$A,$D771,'3. Programs'!Q:Q),2)*IFERROR(INDEX('3. Programs'!$O:$O,MATCH($D771,'3. Programs'!$A:$A,0)),0)*$I771,""),0)</f>
        <v/>
      </c>
      <c r="K771" s="15" t="str">
        <f>IFERROR(IF($C771="Program",ROUNDDOWN(SUMIF('3. Programs'!$A:$A,$D771,'3. Programs'!R:R),2)*IFERROR(INDEX('3. Programs'!$O:$O,MATCH($D771,'3. Programs'!$A:$A,0)),0)*$I771,""),0)</f>
        <v/>
      </c>
      <c r="L771" s="15" t="str">
        <f>IFERROR(IF($C771="Program",ROUNDDOWN(SUMIF('3. Programs'!$A:$A,$D771,'3. Programs'!S:S),2)*IFERROR(INDEX('3. Programs'!$O:$O,MATCH($D771,'3. Programs'!$A:$A,0)),0)*$I771,""),0)</f>
        <v/>
      </c>
      <c r="M771" s="17" t="str">
        <f t="shared" si="74"/>
        <v/>
      </c>
      <c r="N771" s="122"/>
      <c r="O771" s="123"/>
      <c r="P771" s="169"/>
      <c r="Q771" s="245"/>
      <c r="R771" s="124"/>
      <c r="S771" s="125"/>
      <c r="T771" s="125"/>
      <c r="U771" s="126"/>
      <c r="V771" s="19" t="str">
        <f t="shared" si="73"/>
        <v/>
      </c>
      <c r="W771" s="15" t="str">
        <f t="shared" si="69"/>
        <v/>
      </c>
      <c r="X771" s="16" t="str">
        <f t="shared" si="70"/>
        <v/>
      </c>
      <c r="Y771" s="16" t="str">
        <f t="shared" si="71"/>
        <v/>
      </c>
      <c r="Z771" s="16" t="str">
        <f t="shared" si="72"/>
        <v/>
      </c>
    </row>
    <row r="772" spans="1:26" x14ac:dyDescent="0.4">
      <c r="A772" s="140"/>
      <c r="B772" s="158" t="str">
        <f>IFERROR(VLOOKUP(A772,'1. Applicant Roster'!A:C,2,FALSE)&amp;", "&amp;LEFT(VLOOKUP(A772,'1. Applicant Roster'!A:C,3,FALSE),1)&amp;".","Enter valid WISEid")</f>
        <v>Enter valid WISEid</v>
      </c>
      <c r="C772" s="142"/>
      <c r="D772" s="143"/>
      <c r="E772" s="138" t="str">
        <f>IF(C772="Program",IFERROR(INDEX('3. Programs'!B:B,MATCH(D772,'3. Programs'!A:A,0)),"Enter valid program ID"),"")</f>
        <v/>
      </c>
      <c r="F772" s="289" t="str">
        <f>IF(C772="Program",IFERROR(INDEX('3. Programs'!L:L,MATCH(D772,'3. Programs'!A:A,0)),""),"")</f>
        <v/>
      </c>
      <c r="G772" s="97"/>
      <c r="H772" s="82"/>
      <c r="I772" s="291" t="str">
        <f>IFERROR(IF(C772="Program",(IF(OR(F772="Days",F772="Caseload"),1,G772)*H772)/(IF(OR(F772="Days",F772="Caseload"),1,INDEX('3. Programs'!N:N,MATCH(D772,'3. Programs'!A:A,0)))*INDEX('3. Programs'!O:O,MATCH(D772,'3. Programs'!A:A,0))),""),0)</f>
        <v/>
      </c>
      <c r="J772" s="20" t="str">
        <f>IFERROR(IF($C772="Program",ROUNDDOWN(SUMIF('3. Programs'!$A:$A,$D772,'3. Programs'!Q:Q),2)*IFERROR(INDEX('3. Programs'!$O:$O,MATCH($D772,'3. Programs'!$A:$A,0)),0)*$I772,""),0)</f>
        <v/>
      </c>
      <c r="K772" s="15" t="str">
        <f>IFERROR(IF($C772="Program",ROUNDDOWN(SUMIF('3. Programs'!$A:$A,$D772,'3. Programs'!R:R),2)*IFERROR(INDEX('3. Programs'!$O:$O,MATCH($D772,'3. Programs'!$A:$A,0)),0)*$I772,""),0)</f>
        <v/>
      </c>
      <c r="L772" s="15" t="str">
        <f>IFERROR(IF($C772="Program",ROUNDDOWN(SUMIF('3. Programs'!$A:$A,$D772,'3. Programs'!S:S),2)*IFERROR(INDEX('3. Programs'!$O:$O,MATCH($D772,'3. Programs'!$A:$A,0)),0)*$I772,""),0)</f>
        <v/>
      </c>
      <c r="M772" s="17" t="str">
        <f t="shared" si="74"/>
        <v/>
      </c>
      <c r="N772" s="122"/>
      <c r="O772" s="123"/>
      <c r="P772" s="169"/>
      <c r="Q772" s="245"/>
      <c r="R772" s="124"/>
      <c r="S772" s="125"/>
      <c r="T772" s="125"/>
      <c r="U772" s="126"/>
      <c r="V772" s="19" t="str">
        <f t="shared" si="73"/>
        <v/>
      </c>
      <c r="W772" s="15" t="str">
        <f t="shared" si="69"/>
        <v/>
      </c>
      <c r="X772" s="16" t="str">
        <f t="shared" si="70"/>
        <v/>
      </c>
      <c r="Y772" s="16" t="str">
        <f t="shared" si="71"/>
        <v/>
      </c>
      <c r="Z772" s="16" t="str">
        <f t="shared" si="72"/>
        <v/>
      </c>
    </row>
    <row r="773" spans="1:26" x14ac:dyDescent="0.4">
      <c r="A773" s="140"/>
      <c r="B773" s="158" t="str">
        <f>IFERROR(VLOOKUP(A773,'1. Applicant Roster'!A:C,2,FALSE)&amp;", "&amp;LEFT(VLOOKUP(A773,'1. Applicant Roster'!A:C,3,FALSE),1)&amp;".","Enter valid WISEid")</f>
        <v>Enter valid WISEid</v>
      </c>
      <c r="C773" s="142"/>
      <c r="D773" s="143"/>
      <c r="E773" s="138" t="str">
        <f>IF(C773="Program",IFERROR(INDEX('3. Programs'!B:B,MATCH(D773,'3. Programs'!A:A,0)),"Enter valid program ID"),"")</f>
        <v/>
      </c>
      <c r="F773" s="289" t="str">
        <f>IF(C773="Program",IFERROR(INDEX('3. Programs'!L:L,MATCH(D773,'3. Programs'!A:A,0)),""),"")</f>
        <v/>
      </c>
      <c r="G773" s="97"/>
      <c r="H773" s="82"/>
      <c r="I773" s="291" t="str">
        <f>IFERROR(IF(C773="Program",(IF(OR(F773="Days",F773="Caseload"),1,G773)*H773)/(IF(OR(F773="Days",F773="Caseload"),1,INDEX('3. Programs'!N:N,MATCH(D773,'3. Programs'!A:A,0)))*INDEX('3. Programs'!O:O,MATCH(D773,'3. Programs'!A:A,0))),""),0)</f>
        <v/>
      </c>
      <c r="J773" s="20" t="str">
        <f>IFERROR(IF($C773="Program",ROUNDDOWN(SUMIF('3. Programs'!$A:$A,$D773,'3. Programs'!Q:Q),2)*IFERROR(INDEX('3. Programs'!$O:$O,MATCH($D773,'3. Programs'!$A:$A,0)),0)*$I773,""),0)</f>
        <v/>
      </c>
      <c r="K773" s="15" t="str">
        <f>IFERROR(IF($C773="Program",ROUNDDOWN(SUMIF('3. Programs'!$A:$A,$D773,'3. Programs'!R:R),2)*IFERROR(INDEX('3. Programs'!$O:$O,MATCH($D773,'3. Programs'!$A:$A,0)),0)*$I773,""),0)</f>
        <v/>
      </c>
      <c r="L773" s="15" t="str">
        <f>IFERROR(IF($C773="Program",ROUNDDOWN(SUMIF('3. Programs'!$A:$A,$D773,'3. Programs'!S:S),2)*IFERROR(INDEX('3. Programs'!$O:$O,MATCH($D773,'3. Programs'!$A:$A,0)),0)*$I773,""),0)</f>
        <v/>
      </c>
      <c r="M773" s="17" t="str">
        <f t="shared" si="74"/>
        <v/>
      </c>
      <c r="N773" s="122"/>
      <c r="O773" s="123"/>
      <c r="P773" s="169"/>
      <c r="Q773" s="245"/>
      <c r="R773" s="124"/>
      <c r="S773" s="125"/>
      <c r="T773" s="125"/>
      <c r="U773" s="126"/>
      <c r="V773" s="19" t="str">
        <f t="shared" si="73"/>
        <v/>
      </c>
      <c r="W773" s="15" t="str">
        <f t="shared" si="69"/>
        <v/>
      </c>
      <c r="X773" s="16" t="str">
        <f t="shared" si="70"/>
        <v/>
      </c>
      <c r="Y773" s="16" t="str">
        <f t="shared" si="71"/>
        <v/>
      </c>
      <c r="Z773" s="16" t="str">
        <f t="shared" si="72"/>
        <v/>
      </c>
    </row>
    <row r="774" spans="1:26" x14ac:dyDescent="0.4">
      <c r="A774" s="140"/>
      <c r="B774" s="158" t="str">
        <f>IFERROR(VLOOKUP(A774,'1. Applicant Roster'!A:C,2,FALSE)&amp;", "&amp;LEFT(VLOOKUP(A774,'1. Applicant Roster'!A:C,3,FALSE),1)&amp;".","Enter valid WISEid")</f>
        <v>Enter valid WISEid</v>
      </c>
      <c r="C774" s="142"/>
      <c r="D774" s="143"/>
      <c r="E774" s="138" t="str">
        <f>IF(C774="Program",IFERROR(INDEX('3. Programs'!B:B,MATCH(D774,'3. Programs'!A:A,0)),"Enter valid program ID"),"")</f>
        <v/>
      </c>
      <c r="F774" s="289" t="str">
        <f>IF(C774="Program",IFERROR(INDEX('3. Programs'!L:L,MATCH(D774,'3. Programs'!A:A,0)),""),"")</f>
        <v/>
      </c>
      <c r="G774" s="97"/>
      <c r="H774" s="82"/>
      <c r="I774" s="291" t="str">
        <f>IFERROR(IF(C774="Program",(IF(OR(F774="Days",F774="Caseload"),1,G774)*H774)/(IF(OR(F774="Days",F774="Caseload"),1,INDEX('3. Programs'!N:N,MATCH(D774,'3. Programs'!A:A,0)))*INDEX('3. Programs'!O:O,MATCH(D774,'3. Programs'!A:A,0))),""),0)</f>
        <v/>
      </c>
      <c r="J774" s="20" t="str">
        <f>IFERROR(IF($C774="Program",ROUNDDOWN(SUMIF('3. Programs'!$A:$A,$D774,'3. Programs'!Q:Q),2)*IFERROR(INDEX('3. Programs'!$O:$O,MATCH($D774,'3. Programs'!$A:$A,0)),0)*$I774,""),0)</f>
        <v/>
      </c>
      <c r="K774" s="15" t="str">
        <f>IFERROR(IF($C774="Program",ROUNDDOWN(SUMIF('3. Programs'!$A:$A,$D774,'3. Programs'!R:R),2)*IFERROR(INDEX('3. Programs'!$O:$O,MATCH($D774,'3. Programs'!$A:$A,0)),0)*$I774,""),0)</f>
        <v/>
      </c>
      <c r="L774" s="15" t="str">
        <f>IFERROR(IF($C774="Program",ROUNDDOWN(SUMIF('3. Programs'!$A:$A,$D774,'3. Programs'!S:S),2)*IFERROR(INDEX('3. Programs'!$O:$O,MATCH($D774,'3. Programs'!$A:$A,0)),0)*$I774,""),0)</f>
        <v/>
      </c>
      <c r="M774" s="17" t="str">
        <f t="shared" si="74"/>
        <v/>
      </c>
      <c r="N774" s="122"/>
      <c r="O774" s="123"/>
      <c r="P774" s="169"/>
      <c r="Q774" s="245"/>
      <c r="R774" s="124"/>
      <c r="S774" s="125"/>
      <c r="T774" s="125"/>
      <c r="U774" s="126"/>
      <c r="V774" s="19" t="str">
        <f t="shared" si="73"/>
        <v/>
      </c>
      <c r="W774" s="15" t="str">
        <f t="shared" si="69"/>
        <v/>
      </c>
      <c r="X774" s="16" t="str">
        <f t="shared" si="70"/>
        <v/>
      </c>
      <c r="Y774" s="16" t="str">
        <f t="shared" si="71"/>
        <v/>
      </c>
      <c r="Z774" s="16" t="str">
        <f t="shared" si="72"/>
        <v/>
      </c>
    </row>
    <row r="775" spans="1:26" x14ac:dyDescent="0.4">
      <c r="A775" s="140"/>
      <c r="B775" s="158" t="str">
        <f>IFERROR(VLOOKUP(A775,'1. Applicant Roster'!A:C,2,FALSE)&amp;", "&amp;LEFT(VLOOKUP(A775,'1. Applicant Roster'!A:C,3,FALSE),1)&amp;".","Enter valid WISEid")</f>
        <v>Enter valid WISEid</v>
      </c>
      <c r="C775" s="142"/>
      <c r="D775" s="143"/>
      <c r="E775" s="138" t="str">
        <f>IF(C775="Program",IFERROR(INDEX('3. Programs'!B:B,MATCH(D775,'3. Programs'!A:A,0)),"Enter valid program ID"),"")</f>
        <v/>
      </c>
      <c r="F775" s="289" t="str">
        <f>IF(C775="Program",IFERROR(INDEX('3. Programs'!L:L,MATCH(D775,'3. Programs'!A:A,0)),""),"")</f>
        <v/>
      </c>
      <c r="G775" s="97"/>
      <c r="H775" s="82"/>
      <c r="I775" s="291" t="str">
        <f>IFERROR(IF(C775="Program",(IF(OR(F775="Days",F775="Caseload"),1,G775)*H775)/(IF(OR(F775="Days",F775="Caseload"),1,INDEX('3. Programs'!N:N,MATCH(D775,'3. Programs'!A:A,0)))*INDEX('3. Programs'!O:O,MATCH(D775,'3. Programs'!A:A,0))),""),0)</f>
        <v/>
      </c>
      <c r="J775" s="20" t="str">
        <f>IFERROR(IF($C775="Program",ROUNDDOWN(SUMIF('3. Programs'!$A:$A,$D775,'3. Programs'!Q:Q),2)*IFERROR(INDEX('3. Programs'!$O:$O,MATCH($D775,'3. Programs'!$A:$A,0)),0)*$I775,""),0)</f>
        <v/>
      </c>
      <c r="K775" s="15" t="str">
        <f>IFERROR(IF($C775="Program",ROUNDDOWN(SUMIF('3. Programs'!$A:$A,$D775,'3. Programs'!R:R),2)*IFERROR(INDEX('3. Programs'!$O:$O,MATCH($D775,'3. Programs'!$A:$A,0)),0)*$I775,""),0)</f>
        <v/>
      </c>
      <c r="L775" s="15" t="str">
        <f>IFERROR(IF($C775="Program",ROUNDDOWN(SUMIF('3. Programs'!$A:$A,$D775,'3. Programs'!S:S),2)*IFERROR(INDEX('3. Programs'!$O:$O,MATCH($D775,'3. Programs'!$A:$A,0)),0)*$I775,""),0)</f>
        <v/>
      </c>
      <c r="M775" s="17" t="str">
        <f t="shared" si="74"/>
        <v/>
      </c>
      <c r="N775" s="122"/>
      <c r="O775" s="123"/>
      <c r="P775" s="169"/>
      <c r="Q775" s="245"/>
      <c r="R775" s="124"/>
      <c r="S775" s="125"/>
      <c r="T775" s="125"/>
      <c r="U775" s="126"/>
      <c r="V775" s="19" t="str">
        <f t="shared" si="73"/>
        <v/>
      </c>
      <c r="W775" s="15" t="str">
        <f t="shared" si="69"/>
        <v/>
      </c>
      <c r="X775" s="16" t="str">
        <f t="shared" si="70"/>
        <v/>
      </c>
      <c r="Y775" s="16" t="str">
        <f t="shared" si="71"/>
        <v/>
      </c>
      <c r="Z775" s="16" t="str">
        <f t="shared" si="72"/>
        <v/>
      </c>
    </row>
    <row r="776" spans="1:26" x14ac:dyDescent="0.4">
      <c r="A776" s="140"/>
      <c r="B776" s="158" t="str">
        <f>IFERROR(VLOOKUP(A776,'1. Applicant Roster'!A:C,2,FALSE)&amp;", "&amp;LEFT(VLOOKUP(A776,'1. Applicant Roster'!A:C,3,FALSE),1)&amp;".","Enter valid WISEid")</f>
        <v>Enter valid WISEid</v>
      </c>
      <c r="C776" s="142"/>
      <c r="D776" s="143"/>
      <c r="E776" s="138" t="str">
        <f>IF(C776="Program",IFERROR(INDEX('3. Programs'!B:B,MATCH(D776,'3. Programs'!A:A,0)),"Enter valid program ID"),"")</f>
        <v/>
      </c>
      <c r="F776" s="289" t="str">
        <f>IF(C776="Program",IFERROR(INDEX('3. Programs'!L:L,MATCH(D776,'3. Programs'!A:A,0)),""),"")</f>
        <v/>
      </c>
      <c r="G776" s="97"/>
      <c r="H776" s="82"/>
      <c r="I776" s="291" t="str">
        <f>IFERROR(IF(C776="Program",(IF(OR(F776="Days",F776="Caseload"),1,G776)*H776)/(IF(OR(F776="Days",F776="Caseload"),1,INDEX('3. Programs'!N:N,MATCH(D776,'3. Programs'!A:A,0)))*INDEX('3. Programs'!O:O,MATCH(D776,'3. Programs'!A:A,0))),""),0)</f>
        <v/>
      </c>
      <c r="J776" s="20" t="str">
        <f>IFERROR(IF($C776="Program",ROUNDDOWN(SUMIF('3. Programs'!$A:$A,$D776,'3. Programs'!Q:Q),2)*IFERROR(INDEX('3. Programs'!$O:$O,MATCH($D776,'3. Programs'!$A:$A,0)),0)*$I776,""),0)</f>
        <v/>
      </c>
      <c r="K776" s="15" t="str">
        <f>IFERROR(IF($C776="Program",ROUNDDOWN(SUMIF('3. Programs'!$A:$A,$D776,'3. Programs'!R:R),2)*IFERROR(INDEX('3. Programs'!$O:$O,MATCH($D776,'3. Programs'!$A:$A,0)),0)*$I776,""),0)</f>
        <v/>
      </c>
      <c r="L776" s="15" t="str">
        <f>IFERROR(IF($C776="Program",ROUNDDOWN(SUMIF('3. Programs'!$A:$A,$D776,'3. Programs'!S:S),2)*IFERROR(INDEX('3. Programs'!$O:$O,MATCH($D776,'3. Programs'!$A:$A,0)),0)*$I776,""),0)</f>
        <v/>
      </c>
      <c r="M776" s="17" t="str">
        <f t="shared" si="74"/>
        <v/>
      </c>
      <c r="N776" s="122"/>
      <c r="O776" s="123"/>
      <c r="P776" s="169"/>
      <c r="Q776" s="245"/>
      <c r="R776" s="124"/>
      <c r="S776" s="125"/>
      <c r="T776" s="125"/>
      <c r="U776" s="126"/>
      <c r="V776" s="19" t="str">
        <f t="shared" si="73"/>
        <v/>
      </c>
      <c r="W776" s="15" t="str">
        <f t="shared" si="69"/>
        <v/>
      </c>
      <c r="X776" s="16" t="str">
        <f t="shared" si="70"/>
        <v/>
      </c>
      <c r="Y776" s="16" t="str">
        <f t="shared" si="71"/>
        <v/>
      </c>
      <c r="Z776" s="16" t="str">
        <f t="shared" si="72"/>
        <v/>
      </c>
    </row>
    <row r="777" spans="1:26" x14ac:dyDescent="0.4">
      <c r="A777" s="140"/>
      <c r="B777" s="158" t="str">
        <f>IFERROR(VLOOKUP(A777,'1. Applicant Roster'!A:C,2,FALSE)&amp;", "&amp;LEFT(VLOOKUP(A777,'1. Applicant Roster'!A:C,3,FALSE),1)&amp;".","Enter valid WISEid")</f>
        <v>Enter valid WISEid</v>
      </c>
      <c r="C777" s="142"/>
      <c r="D777" s="143"/>
      <c r="E777" s="138" t="str">
        <f>IF(C777="Program",IFERROR(INDEX('3. Programs'!B:B,MATCH(D777,'3. Programs'!A:A,0)),"Enter valid program ID"),"")</f>
        <v/>
      </c>
      <c r="F777" s="289" t="str">
        <f>IF(C777="Program",IFERROR(INDEX('3. Programs'!L:L,MATCH(D777,'3. Programs'!A:A,0)),""),"")</f>
        <v/>
      </c>
      <c r="G777" s="97"/>
      <c r="H777" s="82"/>
      <c r="I777" s="291" t="str">
        <f>IFERROR(IF(C777="Program",(IF(OR(F777="Days",F777="Caseload"),1,G777)*H777)/(IF(OR(F777="Days",F777="Caseload"),1,INDEX('3. Programs'!N:N,MATCH(D777,'3. Programs'!A:A,0)))*INDEX('3. Programs'!O:O,MATCH(D777,'3. Programs'!A:A,0))),""),0)</f>
        <v/>
      </c>
      <c r="J777" s="20" t="str">
        <f>IFERROR(IF($C777="Program",ROUNDDOWN(SUMIF('3. Programs'!$A:$A,$D777,'3. Programs'!Q:Q),2)*IFERROR(INDEX('3. Programs'!$O:$O,MATCH($D777,'3. Programs'!$A:$A,0)),0)*$I777,""),0)</f>
        <v/>
      </c>
      <c r="K777" s="15" t="str">
        <f>IFERROR(IF($C777="Program",ROUNDDOWN(SUMIF('3. Programs'!$A:$A,$D777,'3. Programs'!R:R),2)*IFERROR(INDEX('3. Programs'!$O:$O,MATCH($D777,'3. Programs'!$A:$A,0)),0)*$I777,""),0)</f>
        <v/>
      </c>
      <c r="L777" s="15" t="str">
        <f>IFERROR(IF($C777="Program",ROUNDDOWN(SUMIF('3. Programs'!$A:$A,$D777,'3. Programs'!S:S),2)*IFERROR(INDEX('3. Programs'!$O:$O,MATCH($D777,'3. Programs'!$A:$A,0)),0)*$I777,""),0)</f>
        <v/>
      </c>
      <c r="M777" s="17" t="str">
        <f t="shared" si="74"/>
        <v/>
      </c>
      <c r="N777" s="122"/>
      <c r="O777" s="123"/>
      <c r="P777" s="169"/>
      <c r="Q777" s="245"/>
      <c r="R777" s="124"/>
      <c r="S777" s="125"/>
      <c r="T777" s="125"/>
      <c r="U777" s="126"/>
      <c r="V777" s="19" t="str">
        <f t="shared" si="73"/>
        <v/>
      </c>
      <c r="W777" s="15" t="str">
        <f t="shared" ref="W777:W840" si="75">IF($C777="Program",J777,IF($C777="Child-Specific",R777+S777,""))</f>
        <v/>
      </c>
      <c r="X777" s="16" t="str">
        <f t="shared" ref="X777:X840" si="76">IF($C777="Program",K777,IF($C777="Child-Specific",T777,""))</f>
        <v/>
      </c>
      <c r="Y777" s="16" t="str">
        <f t="shared" ref="Y777:Y840" si="77">IF($C777="Program",L777,IF($C777="Child-Specific",U777,""))</f>
        <v/>
      </c>
      <c r="Z777" s="16" t="str">
        <f t="shared" ref="Z777:Z840" si="78">IF(OR(C777="Child-Specific",C777="Program"),SUM(W777:Y777),"")</f>
        <v/>
      </c>
    </row>
    <row r="778" spans="1:26" x14ac:dyDescent="0.4">
      <c r="A778" s="140"/>
      <c r="B778" s="158" t="str">
        <f>IFERROR(VLOOKUP(A778,'1. Applicant Roster'!A:C,2,FALSE)&amp;", "&amp;LEFT(VLOOKUP(A778,'1. Applicant Roster'!A:C,3,FALSE),1)&amp;".","Enter valid WISEid")</f>
        <v>Enter valid WISEid</v>
      </c>
      <c r="C778" s="142"/>
      <c r="D778" s="143"/>
      <c r="E778" s="138" t="str">
        <f>IF(C778="Program",IFERROR(INDEX('3. Programs'!B:B,MATCH(D778,'3. Programs'!A:A,0)),"Enter valid program ID"),"")</f>
        <v/>
      </c>
      <c r="F778" s="289" t="str">
        <f>IF(C778="Program",IFERROR(INDEX('3. Programs'!L:L,MATCH(D778,'3. Programs'!A:A,0)),""),"")</f>
        <v/>
      </c>
      <c r="G778" s="97"/>
      <c r="H778" s="82"/>
      <c r="I778" s="291" t="str">
        <f>IFERROR(IF(C778="Program",(IF(OR(F778="Days",F778="Caseload"),1,G778)*H778)/(IF(OR(F778="Days",F778="Caseload"),1,INDEX('3. Programs'!N:N,MATCH(D778,'3. Programs'!A:A,0)))*INDEX('3. Programs'!O:O,MATCH(D778,'3. Programs'!A:A,0))),""),0)</f>
        <v/>
      </c>
      <c r="J778" s="20" t="str">
        <f>IFERROR(IF($C778="Program",ROUNDDOWN(SUMIF('3. Programs'!$A:$A,$D778,'3. Programs'!Q:Q),2)*IFERROR(INDEX('3. Programs'!$O:$O,MATCH($D778,'3. Programs'!$A:$A,0)),0)*$I778,""),0)</f>
        <v/>
      </c>
      <c r="K778" s="15" t="str">
        <f>IFERROR(IF($C778="Program",ROUNDDOWN(SUMIF('3. Programs'!$A:$A,$D778,'3. Programs'!R:R),2)*IFERROR(INDEX('3. Programs'!$O:$O,MATCH($D778,'3. Programs'!$A:$A,0)),0)*$I778,""),0)</f>
        <v/>
      </c>
      <c r="L778" s="15" t="str">
        <f>IFERROR(IF($C778="Program",ROUNDDOWN(SUMIF('3. Programs'!$A:$A,$D778,'3. Programs'!S:S),2)*IFERROR(INDEX('3. Programs'!$O:$O,MATCH($D778,'3. Programs'!$A:$A,0)),0)*$I778,""),0)</f>
        <v/>
      </c>
      <c r="M778" s="17" t="str">
        <f t="shared" si="74"/>
        <v/>
      </c>
      <c r="N778" s="122"/>
      <c r="O778" s="123"/>
      <c r="P778" s="169"/>
      <c r="Q778" s="245"/>
      <c r="R778" s="124"/>
      <c r="S778" s="125"/>
      <c r="T778" s="125"/>
      <c r="U778" s="126"/>
      <c r="V778" s="19" t="str">
        <f t="shared" ref="V778:V841" si="79">IF($C778="Child-Specific",SUM(R778:U778),"")</f>
        <v/>
      </c>
      <c r="W778" s="15" t="str">
        <f t="shared" si="75"/>
        <v/>
      </c>
      <c r="X778" s="16" t="str">
        <f t="shared" si="76"/>
        <v/>
      </c>
      <c r="Y778" s="16" t="str">
        <f t="shared" si="77"/>
        <v/>
      </c>
      <c r="Z778" s="16" t="str">
        <f t="shared" si="78"/>
        <v/>
      </c>
    </row>
    <row r="779" spans="1:26" x14ac:dyDescent="0.4">
      <c r="A779" s="140"/>
      <c r="B779" s="158" t="str">
        <f>IFERROR(VLOOKUP(A779,'1. Applicant Roster'!A:C,2,FALSE)&amp;", "&amp;LEFT(VLOOKUP(A779,'1. Applicant Roster'!A:C,3,FALSE),1)&amp;".","Enter valid WISEid")</f>
        <v>Enter valid WISEid</v>
      </c>
      <c r="C779" s="142"/>
      <c r="D779" s="143"/>
      <c r="E779" s="138" t="str">
        <f>IF(C779="Program",IFERROR(INDEX('3. Programs'!B:B,MATCH(D779,'3. Programs'!A:A,0)),"Enter valid program ID"),"")</f>
        <v/>
      </c>
      <c r="F779" s="289" t="str">
        <f>IF(C779="Program",IFERROR(INDEX('3. Programs'!L:L,MATCH(D779,'3. Programs'!A:A,0)),""),"")</f>
        <v/>
      </c>
      <c r="G779" s="97"/>
      <c r="H779" s="82"/>
      <c r="I779" s="291" t="str">
        <f>IFERROR(IF(C779="Program",(IF(OR(F779="Days",F779="Caseload"),1,G779)*H779)/(IF(OR(F779="Days",F779="Caseload"),1,INDEX('3. Programs'!N:N,MATCH(D779,'3. Programs'!A:A,0)))*INDEX('3. Programs'!O:O,MATCH(D779,'3. Programs'!A:A,0))),""),0)</f>
        <v/>
      </c>
      <c r="J779" s="20" t="str">
        <f>IFERROR(IF($C779="Program",ROUNDDOWN(SUMIF('3. Programs'!$A:$A,$D779,'3. Programs'!Q:Q),2)*IFERROR(INDEX('3. Programs'!$O:$O,MATCH($D779,'3. Programs'!$A:$A,0)),0)*$I779,""),0)</f>
        <v/>
      </c>
      <c r="K779" s="15" t="str">
        <f>IFERROR(IF($C779="Program",ROUNDDOWN(SUMIF('3. Programs'!$A:$A,$D779,'3. Programs'!R:R),2)*IFERROR(INDEX('3. Programs'!$O:$O,MATCH($D779,'3. Programs'!$A:$A,0)),0)*$I779,""),0)</f>
        <v/>
      </c>
      <c r="L779" s="15" t="str">
        <f>IFERROR(IF($C779="Program",ROUNDDOWN(SUMIF('3. Programs'!$A:$A,$D779,'3. Programs'!S:S),2)*IFERROR(INDEX('3. Programs'!$O:$O,MATCH($D779,'3. Programs'!$A:$A,0)),0)*$I779,""),0)</f>
        <v/>
      </c>
      <c r="M779" s="17" t="str">
        <f t="shared" ref="M779:M842" si="80">IF($C779="Program",SUM(J779:L779),"")</f>
        <v/>
      </c>
      <c r="N779" s="122"/>
      <c r="O779" s="123"/>
      <c r="P779" s="169"/>
      <c r="Q779" s="245"/>
      <c r="R779" s="124"/>
      <c r="S779" s="125"/>
      <c r="T779" s="125"/>
      <c r="U779" s="126"/>
      <c r="V779" s="19" t="str">
        <f t="shared" si="79"/>
        <v/>
      </c>
      <c r="W779" s="15" t="str">
        <f t="shared" si="75"/>
        <v/>
      </c>
      <c r="X779" s="16" t="str">
        <f t="shared" si="76"/>
        <v/>
      </c>
      <c r="Y779" s="16" t="str">
        <f t="shared" si="77"/>
        <v/>
      </c>
      <c r="Z779" s="16" t="str">
        <f t="shared" si="78"/>
        <v/>
      </c>
    </row>
    <row r="780" spans="1:26" x14ac:dyDescent="0.4">
      <c r="A780" s="140"/>
      <c r="B780" s="158" t="str">
        <f>IFERROR(VLOOKUP(A780,'1. Applicant Roster'!A:C,2,FALSE)&amp;", "&amp;LEFT(VLOOKUP(A780,'1. Applicant Roster'!A:C,3,FALSE),1)&amp;".","Enter valid WISEid")</f>
        <v>Enter valid WISEid</v>
      </c>
      <c r="C780" s="142"/>
      <c r="D780" s="143"/>
      <c r="E780" s="138" t="str">
        <f>IF(C780="Program",IFERROR(INDEX('3. Programs'!B:B,MATCH(D780,'3. Programs'!A:A,0)),"Enter valid program ID"),"")</f>
        <v/>
      </c>
      <c r="F780" s="289" t="str">
        <f>IF(C780="Program",IFERROR(INDEX('3. Programs'!L:L,MATCH(D780,'3. Programs'!A:A,0)),""),"")</f>
        <v/>
      </c>
      <c r="G780" s="97"/>
      <c r="H780" s="82"/>
      <c r="I780" s="291" t="str">
        <f>IFERROR(IF(C780="Program",(IF(OR(F780="Days",F780="Caseload"),1,G780)*H780)/(IF(OR(F780="Days",F780="Caseload"),1,INDEX('3. Programs'!N:N,MATCH(D780,'3. Programs'!A:A,0)))*INDEX('3. Programs'!O:O,MATCH(D780,'3. Programs'!A:A,0))),""),0)</f>
        <v/>
      </c>
      <c r="J780" s="20" t="str">
        <f>IFERROR(IF($C780="Program",ROUNDDOWN(SUMIF('3. Programs'!$A:$A,$D780,'3. Programs'!Q:Q),2)*IFERROR(INDEX('3. Programs'!$O:$O,MATCH($D780,'3. Programs'!$A:$A,0)),0)*$I780,""),0)</f>
        <v/>
      </c>
      <c r="K780" s="15" t="str">
        <f>IFERROR(IF($C780="Program",ROUNDDOWN(SUMIF('3. Programs'!$A:$A,$D780,'3. Programs'!R:R),2)*IFERROR(INDEX('3. Programs'!$O:$O,MATCH($D780,'3. Programs'!$A:$A,0)),0)*$I780,""),0)</f>
        <v/>
      </c>
      <c r="L780" s="15" t="str">
        <f>IFERROR(IF($C780="Program",ROUNDDOWN(SUMIF('3. Programs'!$A:$A,$D780,'3. Programs'!S:S),2)*IFERROR(INDEX('3. Programs'!$O:$O,MATCH($D780,'3. Programs'!$A:$A,0)),0)*$I780,""),0)</f>
        <v/>
      </c>
      <c r="M780" s="17" t="str">
        <f t="shared" si="80"/>
        <v/>
      </c>
      <c r="N780" s="122"/>
      <c r="O780" s="123"/>
      <c r="P780" s="169"/>
      <c r="Q780" s="245"/>
      <c r="R780" s="124"/>
      <c r="S780" s="125"/>
      <c r="T780" s="125"/>
      <c r="U780" s="126"/>
      <c r="V780" s="19" t="str">
        <f t="shared" si="79"/>
        <v/>
      </c>
      <c r="W780" s="15" t="str">
        <f t="shared" si="75"/>
        <v/>
      </c>
      <c r="X780" s="16" t="str">
        <f t="shared" si="76"/>
        <v/>
      </c>
      <c r="Y780" s="16" t="str">
        <f t="shared" si="77"/>
        <v/>
      </c>
      <c r="Z780" s="16" t="str">
        <f t="shared" si="78"/>
        <v/>
      </c>
    </row>
    <row r="781" spans="1:26" x14ac:dyDescent="0.4">
      <c r="A781" s="140"/>
      <c r="B781" s="158" t="str">
        <f>IFERROR(VLOOKUP(A781,'1. Applicant Roster'!A:C,2,FALSE)&amp;", "&amp;LEFT(VLOOKUP(A781,'1. Applicant Roster'!A:C,3,FALSE),1)&amp;".","Enter valid WISEid")</f>
        <v>Enter valid WISEid</v>
      </c>
      <c r="C781" s="142"/>
      <c r="D781" s="143"/>
      <c r="E781" s="138" t="str">
        <f>IF(C781="Program",IFERROR(INDEX('3. Programs'!B:B,MATCH(D781,'3. Programs'!A:A,0)),"Enter valid program ID"),"")</f>
        <v/>
      </c>
      <c r="F781" s="289" t="str">
        <f>IF(C781="Program",IFERROR(INDEX('3. Programs'!L:L,MATCH(D781,'3. Programs'!A:A,0)),""),"")</f>
        <v/>
      </c>
      <c r="G781" s="97"/>
      <c r="H781" s="82"/>
      <c r="I781" s="291" t="str">
        <f>IFERROR(IF(C781="Program",(IF(OR(F781="Days",F781="Caseload"),1,G781)*H781)/(IF(OR(F781="Days",F781="Caseload"),1,INDEX('3. Programs'!N:N,MATCH(D781,'3. Programs'!A:A,0)))*INDEX('3. Programs'!O:O,MATCH(D781,'3. Programs'!A:A,0))),""),0)</f>
        <v/>
      </c>
      <c r="J781" s="20" t="str">
        <f>IFERROR(IF($C781="Program",ROUNDDOWN(SUMIF('3. Programs'!$A:$A,$D781,'3. Programs'!Q:Q),2)*IFERROR(INDEX('3. Programs'!$O:$O,MATCH($D781,'3. Programs'!$A:$A,0)),0)*$I781,""),0)</f>
        <v/>
      </c>
      <c r="K781" s="15" t="str">
        <f>IFERROR(IF($C781="Program",ROUNDDOWN(SUMIF('3. Programs'!$A:$A,$D781,'3. Programs'!R:R),2)*IFERROR(INDEX('3. Programs'!$O:$O,MATCH($D781,'3. Programs'!$A:$A,0)),0)*$I781,""),0)</f>
        <v/>
      </c>
      <c r="L781" s="15" t="str">
        <f>IFERROR(IF($C781="Program",ROUNDDOWN(SUMIF('3. Programs'!$A:$A,$D781,'3. Programs'!S:S),2)*IFERROR(INDEX('3. Programs'!$O:$O,MATCH($D781,'3. Programs'!$A:$A,0)),0)*$I781,""),0)</f>
        <v/>
      </c>
      <c r="M781" s="17" t="str">
        <f t="shared" si="80"/>
        <v/>
      </c>
      <c r="N781" s="122"/>
      <c r="O781" s="123"/>
      <c r="P781" s="169"/>
      <c r="Q781" s="245"/>
      <c r="R781" s="124"/>
      <c r="S781" s="125"/>
      <c r="T781" s="125"/>
      <c r="U781" s="126"/>
      <c r="V781" s="19" t="str">
        <f t="shared" si="79"/>
        <v/>
      </c>
      <c r="W781" s="15" t="str">
        <f t="shared" si="75"/>
        <v/>
      </c>
      <c r="X781" s="16" t="str">
        <f t="shared" si="76"/>
        <v/>
      </c>
      <c r="Y781" s="16" t="str">
        <f t="shared" si="77"/>
        <v/>
      </c>
      <c r="Z781" s="16" t="str">
        <f t="shared" si="78"/>
        <v/>
      </c>
    </row>
    <row r="782" spans="1:26" x14ac:dyDescent="0.4">
      <c r="A782" s="140"/>
      <c r="B782" s="158" t="str">
        <f>IFERROR(VLOOKUP(A782,'1. Applicant Roster'!A:C,2,FALSE)&amp;", "&amp;LEFT(VLOOKUP(A782,'1. Applicant Roster'!A:C,3,FALSE),1)&amp;".","Enter valid WISEid")</f>
        <v>Enter valid WISEid</v>
      </c>
      <c r="C782" s="142"/>
      <c r="D782" s="143"/>
      <c r="E782" s="138" t="str">
        <f>IF(C782="Program",IFERROR(INDEX('3. Programs'!B:B,MATCH(D782,'3. Programs'!A:A,0)),"Enter valid program ID"),"")</f>
        <v/>
      </c>
      <c r="F782" s="289" t="str">
        <f>IF(C782="Program",IFERROR(INDEX('3. Programs'!L:L,MATCH(D782,'3. Programs'!A:A,0)),""),"")</f>
        <v/>
      </c>
      <c r="G782" s="97"/>
      <c r="H782" s="82"/>
      <c r="I782" s="291" t="str">
        <f>IFERROR(IF(C782="Program",(IF(OR(F782="Days",F782="Caseload"),1,G782)*H782)/(IF(OR(F782="Days",F782="Caseload"),1,INDEX('3. Programs'!N:N,MATCH(D782,'3. Programs'!A:A,0)))*INDEX('3. Programs'!O:O,MATCH(D782,'3. Programs'!A:A,0))),""),0)</f>
        <v/>
      </c>
      <c r="J782" s="20" t="str">
        <f>IFERROR(IF($C782="Program",ROUNDDOWN(SUMIF('3. Programs'!$A:$A,$D782,'3. Programs'!Q:Q),2)*IFERROR(INDEX('3. Programs'!$O:$O,MATCH($D782,'3. Programs'!$A:$A,0)),0)*$I782,""),0)</f>
        <v/>
      </c>
      <c r="K782" s="15" t="str">
        <f>IFERROR(IF($C782="Program",ROUNDDOWN(SUMIF('3. Programs'!$A:$A,$D782,'3. Programs'!R:R),2)*IFERROR(INDEX('3. Programs'!$O:$O,MATCH($D782,'3. Programs'!$A:$A,0)),0)*$I782,""),0)</f>
        <v/>
      </c>
      <c r="L782" s="15" t="str">
        <f>IFERROR(IF($C782="Program",ROUNDDOWN(SUMIF('3. Programs'!$A:$A,$D782,'3. Programs'!S:S),2)*IFERROR(INDEX('3. Programs'!$O:$O,MATCH($D782,'3. Programs'!$A:$A,0)),0)*$I782,""),0)</f>
        <v/>
      </c>
      <c r="M782" s="17" t="str">
        <f t="shared" si="80"/>
        <v/>
      </c>
      <c r="N782" s="122"/>
      <c r="O782" s="123"/>
      <c r="P782" s="169"/>
      <c r="Q782" s="245"/>
      <c r="R782" s="124"/>
      <c r="S782" s="125"/>
      <c r="T782" s="125"/>
      <c r="U782" s="126"/>
      <c r="V782" s="19" t="str">
        <f t="shared" si="79"/>
        <v/>
      </c>
      <c r="W782" s="15" t="str">
        <f t="shared" si="75"/>
        <v/>
      </c>
      <c r="X782" s="16" t="str">
        <f t="shared" si="76"/>
        <v/>
      </c>
      <c r="Y782" s="16" t="str">
        <f t="shared" si="77"/>
        <v/>
      </c>
      <c r="Z782" s="16" t="str">
        <f t="shared" si="78"/>
        <v/>
      </c>
    </row>
    <row r="783" spans="1:26" x14ac:dyDescent="0.4">
      <c r="A783" s="140"/>
      <c r="B783" s="158" t="str">
        <f>IFERROR(VLOOKUP(A783,'1. Applicant Roster'!A:C,2,FALSE)&amp;", "&amp;LEFT(VLOOKUP(A783,'1. Applicant Roster'!A:C,3,FALSE),1)&amp;".","Enter valid WISEid")</f>
        <v>Enter valid WISEid</v>
      </c>
      <c r="C783" s="142"/>
      <c r="D783" s="143"/>
      <c r="E783" s="138" t="str">
        <f>IF(C783="Program",IFERROR(INDEX('3. Programs'!B:B,MATCH(D783,'3. Programs'!A:A,0)),"Enter valid program ID"),"")</f>
        <v/>
      </c>
      <c r="F783" s="289" t="str">
        <f>IF(C783="Program",IFERROR(INDEX('3. Programs'!L:L,MATCH(D783,'3. Programs'!A:A,0)),""),"")</f>
        <v/>
      </c>
      <c r="G783" s="97"/>
      <c r="H783" s="82"/>
      <c r="I783" s="291" t="str">
        <f>IFERROR(IF(C783="Program",(IF(OR(F783="Days",F783="Caseload"),1,G783)*H783)/(IF(OR(F783="Days",F783="Caseload"),1,INDEX('3. Programs'!N:N,MATCH(D783,'3. Programs'!A:A,0)))*INDEX('3. Programs'!O:O,MATCH(D783,'3. Programs'!A:A,0))),""),0)</f>
        <v/>
      </c>
      <c r="J783" s="20" t="str">
        <f>IFERROR(IF($C783="Program",ROUNDDOWN(SUMIF('3. Programs'!$A:$A,$D783,'3. Programs'!Q:Q),2)*IFERROR(INDEX('3. Programs'!$O:$O,MATCH($D783,'3. Programs'!$A:$A,0)),0)*$I783,""),0)</f>
        <v/>
      </c>
      <c r="K783" s="15" t="str">
        <f>IFERROR(IF($C783="Program",ROUNDDOWN(SUMIF('3. Programs'!$A:$A,$D783,'3. Programs'!R:R),2)*IFERROR(INDEX('3. Programs'!$O:$O,MATCH($D783,'3. Programs'!$A:$A,0)),0)*$I783,""),0)</f>
        <v/>
      </c>
      <c r="L783" s="15" t="str">
        <f>IFERROR(IF($C783="Program",ROUNDDOWN(SUMIF('3. Programs'!$A:$A,$D783,'3. Programs'!S:S),2)*IFERROR(INDEX('3. Programs'!$O:$O,MATCH($D783,'3. Programs'!$A:$A,0)),0)*$I783,""),0)</f>
        <v/>
      </c>
      <c r="M783" s="17" t="str">
        <f t="shared" si="80"/>
        <v/>
      </c>
      <c r="N783" s="122"/>
      <c r="O783" s="123"/>
      <c r="P783" s="169"/>
      <c r="Q783" s="245"/>
      <c r="R783" s="124"/>
      <c r="S783" s="125"/>
      <c r="T783" s="125"/>
      <c r="U783" s="126"/>
      <c r="V783" s="19" t="str">
        <f t="shared" si="79"/>
        <v/>
      </c>
      <c r="W783" s="15" t="str">
        <f t="shared" si="75"/>
        <v/>
      </c>
      <c r="X783" s="16" t="str">
        <f t="shared" si="76"/>
        <v/>
      </c>
      <c r="Y783" s="16" t="str">
        <f t="shared" si="77"/>
        <v/>
      </c>
      <c r="Z783" s="16" t="str">
        <f t="shared" si="78"/>
        <v/>
      </c>
    </row>
    <row r="784" spans="1:26" x14ac:dyDescent="0.4">
      <c r="A784" s="140"/>
      <c r="B784" s="158" t="str">
        <f>IFERROR(VLOOKUP(A784,'1. Applicant Roster'!A:C,2,FALSE)&amp;", "&amp;LEFT(VLOOKUP(A784,'1. Applicant Roster'!A:C,3,FALSE),1)&amp;".","Enter valid WISEid")</f>
        <v>Enter valid WISEid</v>
      </c>
      <c r="C784" s="142"/>
      <c r="D784" s="143"/>
      <c r="E784" s="138" t="str">
        <f>IF(C784="Program",IFERROR(INDEX('3. Programs'!B:B,MATCH(D784,'3. Programs'!A:A,0)),"Enter valid program ID"),"")</f>
        <v/>
      </c>
      <c r="F784" s="289" t="str">
        <f>IF(C784="Program",IFERROR(INDEX('3. Programs'!L:L,MATCH(D784,'3. Programs'!A:A,0)),""),"")</f>
        <v/>
      </c>
      <c r="G784" s="97"/>
      <c r="H784" s="82"/>
      <c r="I784" s="291" t="str">
        <f>IFERROR(IF(C784="Program",(IF(OR(F784="Days",F784="Caseload"),1,G784)*H784)/(IF(OR(F784="Days",F784="Caseload"),1,INDEX('3. Programs'!N:N,MATCH(D784,'3. Programs'!A:A,0)))*INDEX('3. Programs'!O:O,MATCH(D784,'3. Programs'!A:A,0))),""),0)</f>
        <v/>
      </c>
      <c r="J784" s="20" t="str">
        <f>IFERROR(IF($C784="Program",ROUNDDOWN(SUMIF('3. Programs'!$A:$A,$D784,'3. Programs'!Q:Q),2)*IFERROR(INDEX('3. Programs'!$O:$O,MATCH($D784,'3. Programs'!$A:$A,0)),0)*$I784,""),0)</f>
        <v/>
      </c>
      <c r="K784" s="15" t="str">
        <f>IFERROR(IF($C784="Program",ROUNDDOWN(SUMIF('3. Programs'!$A:$A,$D784,'3. Programs'!R:R),2)*IFERROR(INDEX('3. Programs'!$O:$O,MATCH($D784,'3. Programs'!$A:$A,0)),0)*$I784,""),0)</f>
        <v/>
      </c>
      <c r="L784" s="15" t="str">
        <f>IFERROR(IF($C784="Program",ROUNDDOWN(SUMIF('3. Programs'!$A:$A,$D784,'3. Programs'!S:S),2)*IFERROR(INDEX('3. Programs'!$O:$O,MATCH($D784,'3. Programs'!$A:$A,0)),0)*$I784,""),0)</f>
        <v/>
      </c>
      <c r="M784" s="17" t="str">
        <f t="shared" si="80"/>
        <v/>
      </c>
      <c r="N784" s="122"/>
      <c r="O784" s="123"/>
      <c r="P784" s="169"/>
      <c r="Q784" s="245"/>
      <c r="R784" s="124"/>
      <c r="S784" s="125"/>
      <c r="T784" s="125"/>
      <c r="U784" s="126"/>
      <c r="V784" s="19" t="str">
        <f t="shared" si="79"/>
        <v/>
      </c>
      <c r="W784" s="15" t="str">
        <f t="shared" si="75"/>
        <v/>
      </c>
      <c r="X784" s="16" t="str">
        <f t="shared" si="76"/>
        <v/>
      </c>
      <c r="Y784" s="16" t="str">
        <f t="shared" si="77"/>
        <v/>
      </c>
      <c r="Z784" s="16" t="str">
        <f t="shared" si="78"/>
        <v/>
      </c>
    </row>
    <row r="785" spans="1:26" x14ac:dyDescent="0.4">
      <c r="A785" s="140"/>
      <c r="B785" s="158" t="str">
        <f>IFERROR(VLOOKUP(A785,'1. Applicant Roster'!A:C,2,FALSE)&amp;", "&amp;LEFT(VLOOKUP(A785,'1. Applicant Roster'!A:C,3,FALSE),1)&amp;".","Enter valid WISEid")</f>
        <v>Enter valid WISEid</v>
      </c>
      <c r="C785" s="142"/>
      <c r="D785" s="143"/>
      <c r="E785" s="138" t="str">
        <f>IF(C785="Program",IFERROR(INDEX('3. Programs'!B:B,MATCH(D785,'3. Programs'!A:A,0)),"Enter valid program ID"),"")</f>
        <v/>
      </c>
      <c r="F785" s="289" t="str">
        <f>IF(C785="Program",IFERROR(INDEX('3. Programs'!L:L,MATCH(D785,'3. Programs'!A:A,0)),""),"")</f>
        <v/>
      </c>
      <c r="G785" s="97"/>
      <c r="H785" s="82"/>
      <c r="I785" s="291" t="str">
        <f>IFERROR(IF(C785="Program",(IF(OR(F785="Days",F785="Caseload"),1,G785)*H785)/(IF(OR(F785="Days",F785="Caseload"),1,INDEX('3. Programs'!N:N,MATCH(D785,'3. Programs'!A:A,0)))*INDEX('3. Programs'!O:O,MATCH(D785,'3. Programs'!A:A,0))),""),0)</f>
        <v/>
      </c>
      <c r="J785" s="20" t="str">
        <f>IFERROR(IF($C785="Program",ROUNDDOWN(SUMIF('3. Programs'!$A:$A,$D785,'3. Programs'!Q:Q),2)*IFERROR(INDEX('3. Programs'!$O:$O,MATCH($D785,'3. Programs'!$A:$A,0)),0)*$I785,""),0)</f>
        <v/>
      </c>
      <c r="K785" s="15" t="str">
        <f>IFERROR(IF($C785="Program",ROUNDDOWN(SUMIF('3. Programs'!$A:$A,$D785,'3. Programs'!R:R),2)*IFERROR(INDEX('3. Programs'!$O:$O,MATCH($D785,'3. Programs'!$A:$A,0)),0)*$I785,""),0)</f>
        <v/>
      </c>
      <c r="L785" s="15" t="str">
        <f>IFERROR(IF($C785="Program",ROUNDDOWN(SUMIF('3. Programs'!$A:$A,$D785,'3. Programs'!S:S),2)*IFERROR(INDEX('3. Programs'!$O:$O,MATCH($D785,'3. Programs'!$A:$A,0)),0)*$I785,""),0)</f>
        <v/>
      </c>
      <c r="M785" s="17" t="str">
        <f t="shared" si="80"/>
        <v/>
      </c>
      <c r="N785" s="122"/>
      <c r="O785" s="123"/>
      <c r="P785" s="169"/>
      <c r="Q785" s="245"/>
      <c r="R785" s="124"/>
      <c r="S785" s="125"/>
      <c r="T785" s="125"/>
      <c r="U785" s="126"/>
      <c r="V785" s="19" t="str">
        <f t="shared" si="79"/>
        <v/>
      </c>
      <c r="W785" s="15" t="str">
        <f t="shared" si="75"/>
        <v/>
      </c>
      <c r="X785" s="16" t="str">
        <f t="shared" si="76"/>
        <v/>
      </c>
      <c r="Y785" s="16" t="str">
        <f t="shared" si="77"/>
        <v/>
      </c>
      <c r="Z785" s="16" t="str">
        <f t="shared" si="78"/>
        <v/>
      </c>
    </row>
    <row r="786" spans="1:26" x14ac:dyDescent="0.4">
      <c r="A786" s="140"/>
      <c r="B786" s="158" t="str">
        <f>IFERROR(VLOOKUP(A786,'1. Applicant Roster'!A:C,2,FALSE)&amp;", "&amp;LEFT(VLOOKUP(A786,'1. Applicant Roster'!A:C,3,FALSE),1)&amp;".","Enter valid WISEid")</f>
        <v>Enter valid WISEid</v>
      </c>
      <c r="C786" s="142"/>
      <c r="D786" s="143"/>
      <c r="E786" s="138" t="str">
        <f>IF(C786="Program",IFERROR(INDEX('3. Programs'!B:B,MATCH(D786,'3. Programs'!A:A,0)),"Enter valid program ID"),"")</f>
        <v/>
      </c>
      <c r="F786" s="289" t="str">
        <f>IF(C786="Program",IFERROR(INDEX('3. Programs'!L:L,MATCH(D786,'3. Programs'!A:A,0)),""),"")</f>
        <v/>
      </c>
      <c r="G786" s="97"/>
      <c r="H786" s="82"/>
      <c r="I786" s="291" t="str">
        <f>IFERROR(IF(C786="Program",(IF(OR(F786="Days",F786="Caseload"),1,G786)*H786)/(IF(OR(F786="Days",F786="Caseload"),1,INDEX('3. Programs'!N:N,MATCH(D786,'3. Programs'!A:A,0)))*INDEX('3. Programs'!O:O,MATCH(D786,'3. Programs'!A:A,0))),""),0)</f>
        <v/>
      </c>
      <c r="J786" s="20" t="str">
        <f>IFERROR(IF($C786="Program",ROUNDDOWN(SUMIF('3. Programs'!$A:$A,$D786,'3. Programs'!Q:Q),2)*IFERROR(INDEX('3. Programs'!$O:$O,MATCH($D786,'3. Programs'!$A:$A,0)),0)*$I786,""),0)</f>
        <v/>
      </c>
      <c r="K786" s="15" t="str">
        <f>IFERROR(IF($C786="Program",ROUNDDOWN(SUMIF('3. Programs'!$A:$A,$D786,'3. Programs'!R:R),2)*IFERROR(INDEX('3. Programs'!$O:$O,MATCH($D786,'3. Programs'!$A:$A,0)),0)*$I786,""),0)</f>
        <v/>
      </c>
      <c r="L786" s="15" t="str">
        <f>IFERROR(IF($C786="Program",ROUNDDOWN(SUMIF('3. Programs'!$A:$A,$D786,'3. Programs'!S:S),2)*IFERROR(INDEX('3. Programs'!$O:$O,MATCH($D786,'3. Programs'!$A:$A,0)),0)*$I786,""),0)</f>
        <v/>
      </c>
      <c r="M786" s="17" t="str">
        <f t="shared" si="80"/>
        <v/>
      </c>
      <c r="N786" s="122"/>
      <c r="O786" s="123"/>
      <c r="P786" s="169"/>
      <c r="Q786" s="245"/>
      <c r="R786" s="124"/>
      <c r="S786" s="125"/>
      <c r="T786" s="125"/>
      <c r="U786" s="126"/>
      <c r="V786" s="19" t="str">
        <f t="shared" si="79"/>
        <v/>
      </c>
      <c r="W786" s="15" t="str">
        <f t="shared" si="75"/>
        <v/>
      </c>
      <c r="X786" s="16" t="str">
        <f t="shared" si="76"/>
        <v/>
      </c>
      <c r="Y786" s="16" t="str">
        <f t="shared" si="77"/>
        <v/>
      </c>
      <c r="Z786" s="16" t="str">
        <f t="shared" si="78"/>
        <v/>
      </c>
    </row>
    <row r="787" spans="1:26" x14ac:dyDescent="0.4">
      <c r="A787" s="140"/>
      <c r="B787" s="158" t="str">
        <f>IFERROR(VLOOKUP(A787,'1. Applicant Roster'!A:C,2,FALSE)&amp;", "&amp;LEFT(VLOOKUP(A787,'1. Applicant Roster'!A:C,3,FALSE),1)&amp;".","Enter valid WISEid")</f>
        <v>Enter valid WISEid</v>
      </c>
      <c r="C787" s="142"/>
      <c r="D787" s="143"/>
      <c r="E787" s="138" t="str">
        <f>IF(C787="Program",IFERROR(INDEX('3. Programs'!B:B,MATCH(D787,'3. Programs'!A:A,0)),"Enter valid program ID"),"")</f>
        <v/>
      </c>
      <c r="F787" s="289" t="str">
        <f>IF(C787="Program",IFERROR(INDEX('3. Programs'!L:L,MATCH(D787,'3. Programs'!A:A,0)),""),"")</f>
        <v/>
      </c>
      <c r="G787" s="97"/>
      <c r="H787" s="82"/>
      <c r="I787" s="291" t="str">
        <f>IFERROR(IF(C787="Program",(IF(OR(F787="Days",F787="Caseload"),1,G787)*H787)/(IF(OR(F787="Days",F787="Caseload"),1,INDEX('3. Programs'!N:N,MATCH(D787,'3. Programs'!A:A,0)))*INDEX('3. Programs'!O:O,MATCH(D787,'3. Programs'!A:A,0))),""),0)</f>
        <v/>
      </c>
      <c r="J787" s="20" t="str">
        <f>IFERROR(IF($C787="Program",ROUNDDOWN(SUMIF('3. Programs'!$A:$A,$D787,'3. Programs'!Q:Q),2)*IFERROR(INDEX('3. Programs'!$O:$O,MATCH($D787,'3. Programs'!$A:$A,0)),0)*$I787,""),0)</f>
        <v/>
      </c>
      <c r="K787" s="15" t="str">
        <f>IFERROR(IF($C787="Program",ROUNDDOWN(SUMIF('3. Programs'!$A:$A,$D787,'3. Programs'!R:R),2)*IFERROR(INDEX('3. Programs'!$O:$O,MATCH($D787,'3. Programs'!$A:$A,0)),0)*$I787,""),0)</f>
        <v/>
      </c>
      <c r="L787" s="15" t="str">
        <f>IFERROR(IF($C787="Program",ROUNDDOWN(SUMIF('3. Programs'!$A:$A,$D787,'3. Programs'!S:S),2)*IFERROR(INDEX('3. Programs'!$O:$O,MATCH($D787,'3. Programs'!$A:$A,0)),0)*$I787,""),0)</f>
        <v/>
      </c>
      <c r="M787" s="17" t="str">
        <f t="shared" si="80"/>
        <v/>
      </c>
      <c r="N787" s="122"/>
      <c r="O787" s="123"/>
      <c r="P787" s="169"/>
      <c r="Q787" s="245"/>
      <c r="R787" s="124"/>
      <c r="S787" s="125"/>
      <c r="T787" s="125"/>
      <c r="U787" s="126"/>
      <c r="V787" s="19" t="str">
        <f t="shared" si="79"/>
        <v/>
      </c>
      <c r="W787" s="15" t="str">
        <f t="shared" si="75"/>
        <v/>
      </c>
      <c r="X787" s="16" t="str">
        <f t="shared" si="76"/>
        <v/>
      </c>
      <c r="Y787" s="16" t="str">
        <f t="shared" si="77"/>
        <v/>
      </c>
      <c r="Z787" s="16" t="str">
        <f t="shared" si="78"/>
        <v/>
      </c>
    </row>
    <row r="788" spans="1:26" x14ac:dyDescent="0.4">
      <c r="A788" s="140"/>
      <c r="B788" s="158" t="str">
        <f>IFERROR(VLOOKUP(A788,'1. Applicant Roster'!A:C,2,FALSE)&amp;", "&amp;LEFT(VLOOKUP(A788,'1. Applicant Roster'!A:C,3,FALSE),1)&amp;".","Enter valid WISEid")</f>
        <v>Enter valid WISEid</v>
      </c>
      <c r="C788" s="142"/>
      <c r="D788" s="143"/>
      <c r="E788" s="138" t="str">
        <f>IF(C788="Program",IFERROR(INDEX('3. Programs'!B:B,MATCH(D788,'3. Programs'!A:A,0)),"Enter valid program ID"),"")</f>
        <v/>
      </c>
      <c r="F788" s="289" t="str">
        <f>IF(C788="Program",IFERROR(INDEX('3. Programs'!L:L,MATCH(D788,'3. Programs'!A:A,0)),""),"")</f>
        <v/>
      </c>
      <c r="G788" s="97"/>
      <c r="H788" s="82"/>
      <c r="I788" s="291" t="str">
        <f>IFERROR(IF(C788="Program",(IF(OR(F788="Days",F788="Caseload"),1,G788)*H788)/(IF(OR(F788="Days",F788="Caseload"),1,INDEX('3. Programs'!N:N,MATCH(D788,'3. Programs'!A:A,0)))*INDEX('3. Programs'!O:O,MATCH(D788,'3. Programs'!A:A,0))),""),0)</f>
        <v/>
      </c>
      <c r="J788" s="20" t="str">
        <f>IFERROR(IF($C788="Program",ROUNDDOWN(SUMIF('3. Programs'!$A:$A,$D788,'3. Programs'!Q:Q),2)*IFERROR(INDEX('3. Programs'!$O:$O,MATCH($D788,'3. Programs'!$A:$A,0)),0)*$I788,""),0)</f>
        <v/>
      </c>
      <c r="K788" s="15" t="str">
        <f>IFERROR(IF($C788="Program",ROUNDDOWN(SUMIF('3. Programs'!$A:$A,$D788,'3. Programs'!R:R),2)*IFERROR(INDEX('3. Programs'!$O:$O,MATCH($D788,'3. Programs'!$A:$A,0)),0)*$I788,""),0)</f>
        <v/>
      </c>
      <c r="L788" s="15" t="str">
        <f>IFERROR(IF($C788="Program",ROUNDDOWN(SUMIF('3. Programs'!$A:$A,$D788,'3. Programs'!S:S),2)*IFERROR(INDEX('3. Programs'!$O:$O,MATCH($D788,'3. Programs'!$A:$A,0)),0)*$I788,""),0)</f>
        <v/>
      </c>
      <c r="M788" s="17" t="str">
        <f t="shared" si="80"/>
        <v/>
      </c>
      <c r="N788" s="122"/>
      <c r="O788" s="123"/>
      <c r="P788" s="169"/>
      <c r="Q788" s="245"/>
      <c r="R788" s="124"/>
      <c r="S788" s="125"/>
      <c r="T788" s="125"/>
      <c r="U788" s="126"/>
      <c r="V788" s="19" t="str">
        <f t="shared" si="79"/>
        <v/>
      </c>
      <c r="W788" s="15" t="str">
        <f t="shared" si="75"/>
        <v/>
      </c>
      <c r="X788" s="16" t="str">
        <f t="shared" si="76"/>
        <v/>
      </c>
      <c r="Y788" s="16" t="str">
        <f t="shared" si="77"/>
        <v/>
      </c>
      <c r="Z788" s="16" t="str">
        <f t="shared" si="78"/>
        <v/>
      </c>
    </row>
    <row r="789" spans="1:26" x14ac:dyDescent="0.4">
      <c r="A789" s="140"/>
      <c r="B789" s="158" t="str">
        <f>IFERROR(VLOOKUP(A789,'1. Applicant Roster'!A:C,2,FALSE)&amp;", "&amp;LEFT(VLOOKUP(A789,'1. Applicant Roster'!A:C,3,FALSE),1)&amp;".","Enter valid WISEid")</f>
        <v>Enter valid WISEid</v>
      </c>
      <c r="C789" s="142"/>
      <c r="D789" s="143"/>
      <c r="E789" s="138" t="str">
        <f>IF(C789="Program",IFERROR(INDEX('3. Programs'!B:B,MATCH(D789,'3. Programs'!A:A,0)),"Enter valid program ID"),"")</f>
        <v/>
      </c>
      <c r="F789" s="289" t="str">
        <f>IF(C789="Program",IFERROR(INDEX('3. Programs'!L:L,MATCH(D789,'3. Programs'!A:A,0)),""),"")</f>
        <v/>
      </c>
      <c r="G789" s="97"/>
      <c r="H789" s="82"/>
      <c r="I789" s="291" t="str">
        <f>IFERROR(IF(C789="Program",(IF(OR(F789="Days",F789="Caseload"),1,G789)*H789)/(IF(OR(F789="Days",F789="Caseload"),1,INDEX('3. Programs'!N:N,MATCH(D789,'3. Programs'!A:A,0)))*INDEX('3. Programs'!O:O,MATCH(D789,'3. Programs'!A:A,0))),""),0)</f>
        <v/>
      </c>
      <c r="J789" s="20" t="str">
        <f>IFERROR(IF($C789="Program",ROUNDDOWN(SUMIF('3. Programs'!$A:$A,$D789,'3. Programs'!Q:Q),2)*IFERROR(INDEX('3. Programs'!$O:$O,MATCH($D789,'3. Programs'!$A:$A,0)),0)*$I789,""),0)</f>
        <v/>
      </c>
      <c r="K789" s="15" t="str">
        <f>IFERROR(IF($C789="Program",ROUNDDOWN(SUMIF('3. Programs'!$A:$A,$D789,'3. Programs'!R:R),2)*IFERROR(INDEX('3. Programs'!$O:$O,MATCH($D789,'3. Programs'!$A:$A,0)),0)*$I789,""),0)</f>
        <v/>
      </c>
      <c r="L789" s="15" t="str">
        <f>IFERROR(IF($C789="Program",ROUNDDOWN(SUMIF('3. Programs'!$A:$A,$D789,'3. Programs'!S:S),2)*IFERROR(INDEX('3. Programs'!$O:$O,MATCH($D789,'3. Programs'!$A:$A,0)),0)*$I789,""),0)</f>
        <v/>
      </c>
      <c r="M789" s="17" t="str">
        <f t="shared" si="80"/>
        <v/>
      </c>
      <c r="N789" s="122"/>
      <c r="O789" s="123"/>
      <c r="P789" s="169"/>
      <c r="Q789" s="245"/>
      <c r="R789" s="124"/>
      <c r="S789" s="125"/>
      <c r="T789" s="125"/>
      <c r="U789" s="126"/>
      <c r="V789" s="19" t="str">
        <f t="shared" si="79"/>
        <v/>
      </c>
      <c r="W789" s="15" t="str">
        <f t="shared" si="75"/>
        <v/>
      </c>
      <c r="X789" s="16" t="str">
        <f t="shared" si="76"/>
        <v/>
      </c>
      <c r="Y789" s="16" t="str">
        <f t="shared" si="77"/>
        <v/>
      </c>
      <c r="Z789" s="16" t="str">
        <f t="shared" si="78"/>
        <v/>
      </c>
    </row>
    <row r="790" spans="1:26" x14ac:dyDescent="0.4">
      <c r="A790" s="140"/>
      <c r="B790" s="158" t="str">
        <f>IFERROR(VLOOKUP(A790,'1. Applicant Roster'!A:C,2,FALSE)&amp;", "&amp;LEFT(VLOOKUP(A790,'1. Applicant Roster'!A:C,3,FALSE),1)&amp;".","Enter valid WISEid")</f>
        <v>Enter valid WISEid</v>
      </c>
      <c r="C790" s="142"/>
      <c r="D790" s="143"/>
      <c r="E790" s="138" t="str">
        <f>IF(C790="Program",IFERROR(INDEX('3. Programs'!B:B,MATCH(D790,'3. Programs'!A:A,0)),"Enter valid program ID"),"")</f>
        <v/>
      </c>
      <c r="F790" s="289" t="str">
        <f>IF(C790="Program",IFERROR(INDEX('3. Programs'!L:L,MATCH(D790,'3. Programs'!A:A,0)),""),"")</f>
        <v/>
      </c>
      <c r="G790" s="97"/>
      <c r="H790" s="82"/>
      <c r="I790" s="291" t="str">
        <f>IFERROR(IF(C790="Program",(IF(OR(F790="Days",F790="Caseload"),1,G790)*H790)/(IF(OR(F790="Days",F790="Caseload"),1,INDEX('3. Programs'!N:N,MATCH(D790,'3. Programs'!A:A,0)))*INDEX('3. Programs'!O:O,MATCH(D790,'3. Programs'!A:A,0))),""),0)</f>
        <v/>
      </c>
      <c r="J790" s="20" t="str">
        <f>IFERROR(IF($C790="Program",ROUNDDOWN(SUMIF('3. Programs'!$A:$A,$D790,'3. Programs'!Q:Q),2)*IFERROR(INDEX('3. Programs'!$O:$O,MATCH($D790,'3. Programs'!$A:$A,0)),0)*$I790,""),0)</f>
        <v/>
      </c>
      <c r="K790" s="15" t="str">
        <f>IFERROR(IF($C790="Program",ROUNDDOWN(SUMIF('3. Programs'!$A:$A,$D790,'3. Programs'!R:R),2)*IFERROR(INDEX('3. Programs'!$O:$O,MATCH($D790,'3. Programs'!$A:$A,0)),0)*$I790,""),0)</f>
        <v/>
      </c>
      <c r="L790" s="15" t="str">
        <f>IFERROR(IF($C790="Program",ROUNDDOWN(SUMIF('3. Programs'!$A:$A,$D790,'3. Programs'!S:S),2)*IFERROR(INDEX('3. Programs'!$O:$O,MATCH($D790,'3. Programs'!$A:$A,0)),0)*$I790,""),0)</f>
        <v/>
      </c>
      <c r="M790" s="17" t="str">
        <f t="shared" si="80"/>
        <v/>
      </c>
      <c r="N790" s="122"/>
      <c r="O790" s="123"/>
      <c r="P790" s="169"/>
      <c r="Q790" s="245"/>
      <c r="R790" s="124"/>
      <c r="S790" s="125"/>
      <c r="T790" s="125"/>
      <c r="U790" s="126"/>
      <c r="V790" s="19" t="str">
        <f t="shared" si="79"/>
        <v/>
      </c>
      <c r="W790" s="15" t="str">
        <f t="shared" si="75"/>
        <v/>
      </c>
      <c r="X790" s="16" t="str">
        <f t="shared" si="76"/>
        <v/>
      </c>
      <c r="Y790" s="16" t="str">
        <f t="shared" si="77"/>
        <v/>
      </c>
      <c r="Z790" s="16" t="str">
        <f t="shared" si="78"/>
        <v/>
      </c>
    </row>
    <row r="791" spans="1:26" x14ac:dyDescent="0.4">
      <c r="A791" s="140"/>
      <c r="B791" s="158" t="str">
        <f>IFERROR(VLOOKUP(A791,'1. Applicant Roster'!A:C,2,FALSE)&amp;", "&amp;LEFT(VLOOKUP(A791,'1. Applicant Roster'!A:C,3,FALSE),1)&amp;".","Enter valid WISEid")</f>
        <v>Enter valid WISEid</v>
      </c>
      <c r="C791" s="142"/>
      <c r="D791" s="143"/>
      <c r="E791" s="138" t="str">
        <f>IF(C791="Program",IFERROR(INDEX('3. Programs'!B:B,MATCH(D791,'3. Programs'!A:A,0)),"Enter valid program ID"),"")</f>
        <v/>
      </c>
      <c r="F791" s="289" t="str">
        <f>IF(C791="Program",IFERROR(INDEX('3. Programs'!L:L,MATCH(D791,'3. Programs'!A:A,0)),""),"")</f>
        <v/>
      </c>
      <c r="G791" s="97"/>
      <c r="H791" s="82"/>
      <c r="I791" s="291" t="str">
        <f>IFERROR(IF(C791="Program",(IF(OR(F791="Days",F791="Caseload"),1,G791)*H791)/(IF(OR(F791="Days",F791="Caseload"),1,INDEX('3. Programs'!N:N,MATCH(D791,'3. Programs'!A:A,0)))*INDEX('3. Programs'!O:O,MATCH(D791,'3. Programs'!A:A,0))),""),0)</f>
        <v/>
      </c>
      <c r="J791" s="20" t="str">
        <f>IFERROR(IF($C791="Program",ROUNDDOWN(SUMIF('3. Programs'!$A:$A,$D791,'3. Programs'!Q:Q),2)*IFERROR(INDEX('3. Programs'!$O:$O,MATCH($D791,'3. Programs'!$A:$A,0)),0)*$I791,""),0)</f>
        <v/>
      </c>
      <c r="K791" s="15" t="str">
        <f>IFERROR(IF($C791="Program",ROUNDDOWN(SUMIF('3. Programs'!$A:$A,$D791,'3. Programs'!R:R),2)*IFERROR(INDEX('3. Programs'!$O:$O,MATCH($D791,'3. Programs'!$A:$A,0)),0)*$I791,""),0)</f>
        <v/>
      </c>
      <c r="L791" s="15" t="str">
        <f>IFERROR(IF($C791="Program",ROUNDDOWN(SUMIF('3. Programs'!$A:$A,$D791,'3. Programs'!S:S),2)*IFERROR(INDEX('3. Programs'!$O:$O,MATCH($D791,'3. Programs'!$A:$A,0)),0)*$I791,""),0)</f>
        <v/>
      </c>
      <c r="M791" s="17" t="str">
        <f t="shared" si="80"/>
        <v/>
      </c>
      <c r="N791" s="122"/>
      <c r="O791" s="123"/>
      <c r="P791" s="169"/>
      <c r="Q791" s="245"/>
      <c r="R791" s="124"/>
      <c r="S791" s="125"/>
      <c r="T791" s="125"/>
      <c r="U791" s="126"/>
      <c r="V791" s="19" t="str">
        <f t="shared" si="79"/>
        <v/>
      </c>
      <c r="W791" s="15" t="str">
        <f t="shared" si="75"/>
        <v/>
      </c>
      <c r="X791" s="16" t="str">
        <f t="shared" si="76"/>
        <v/>
      </c>
      <c r="Y791" s="16" t="str">
        <f t="shared" si="77"/>
        <v/>
      </c>
      <c r="Z791" s="16" t="str">
        <f t="shared" si="78"/>
        <v/>
      </c>
    </row>
    <row r="792" spans="1:26" x14ac:dyDescent="0.4">
      <c r="A792" s="140"/>
      <c r="B792" s="158" t="str">
        <f>IFERROR(VLOOKUP(A792,'1. Applicant Roster'!A:C,2,FALSE)&amp;", "&amp;LEFT(VLOOKUP(A792,'1. Applicant Roster'!A:C,3,FALSE),1)&amp;".","Enter valid WISEid")</f>
        <v>Enter valid WISEid</v>
      </c>
      <c r="C792" s="142"/>
      <c r="D792" s="143"/>
      <c r="E792" s="138" t="str">
        <f>IF(C792="Program",IFERROR(INDEX('3. Programs'!B:B,MATCH(D792,'3. Programs'!A:A,0)),"Enter valid program ID"),"")</f>
        <v/>
      </c>
      <c r="F792" s="289" t="str">
        <f>IF(C792="Program",IFERROR(INDEX('3. Programs'!L:L,MATCH(D792,'3. Programs'!A:A,0)),""),"")</f>
        <v/>
      </c>
      <c r="G792" s="97"/>
      <c r="H792" s="82"/>
      <c r="I792" s="291" t="str">
        <f>IFERROR(IF(C792="Program",(IF(OR(F792="Days",F792="Caseload"),1,G792)*H792)/(IF(OR(F792="Days",F792="Caseload"),1,INDEX('3. Programs'!N:N,MATCH(D792,'3. Programs'!A:A,0)))*INDEX('3. Programs'!O:O,MATCH(D792,'3. Programs'!A:A,0))),""),0)</f>
        <v/>
      </c>
      <c r="J792" s="20" t="str">
        <f>IFERROR(IF($C792="Program",ROUNDDOWN(SUMIF('3. Programs'!$A:$A,$D792,'3. Programs'!Q:Q),2)*IFERROR(INDEX('3. Programs'!$O:$O,MATCH($D792,'3. Programs'!$A:$A,0)),0)*$I792,""),0)</f>
        <v/>
      </c>
      <c r="K792" s="15" t="str">
        <f>IFERROR(IF($C792="Program",ROUNDDOWN(SUMIF('3. Programs'!$A:$A,$D792,'3. Programs'!R:R),2)*IFERROR(INDEX('3. Programs'!$O:$O,MATCH($D792,'3. Programs'!$A:$A,0)),0)*$I792,""),0)</f>
        <v/>
      </c>
      <c r="L792" s="15" t="str">
        <f>IFERROR(IF($C792="Program",ROUNDDOWN(SUMIF('3. Programs'!$A:$A,$D792,'3. Programs'!S:S),2)*IFERROR(INDEX('3. Programs'!$O:$O,MATCH($D792,'3. Programs'!$A:$A,0)),0)*$I792,""),0)</f>
        <v/>
      </c>
      <c r="M792" s="17" t="str">
        <f t="shared" si="80"/>
        <v/>
      </c>
      <c r="N792" s="122"/>
      <c r="O792" s="123"/>
      <c r="P792" s="169"/>
      <c r="Q792" s="245"/>
      <c r="R792" s="124"/>
      <c r="S792" s="125"/>
      <c r="T792" s="125"/>
      <c r="U792" s="126"/>
      <c r="V792" s="19" t="str">
        <f t="shared" si="79"/>
        <v/>
      </c>
      <c r="W792" s="15" t="str">
        <f t="shared" si="75"/>
        <v/>
      </c>
      <c r="X792" s="16" t="str">
        <f t="shared" si="76"/>
        <v/>
      </c>
      <c r="Y792" s="16" t="str">
        <f t="shared" si="77"/>
        <v/>
      </c>
      <c r="Z792" s="16" t="str">
        <f t="shared" si="78"/>
        <v/>
      </c>
    </row>
    <row r="793" spans="1:26" x14ac:dyDescent="0.4">
      <c r="A793" s="140"/>
      <c r="B793" s="158" t="str">
        <f>IFERROR(VLOOKUP(A793,'1. Applicant Roster'!A:C,2,FALSE)&amp;", "&amp;LEFT(VLOOKUP(A793,'1. Applicant Roster'!A:C,3,FALSE),1)&amp;".","Enter valid WISEid")</f>
        <v>Enter valid WISEid</v>
      </c>
      <c r="C793" s="142"/>
      <c r="D793" s="143"/>
      <c r="E793" s="138" t="str">
        <f>IF(C793="Program",IFERROR(INDEX('3. Programs'!B:B,MATCH(D793,'3. Programs'!A:A,0)),"Enter valid program ID"),"")</f>
        <v/>
      </c>
      <c r="F793" s="289" t="str">
        <f>IF(C793="Program",IFERROR(INDEX('3. Programs'!L:L,MATCH(D793,'3. Programs'!A:A,0)),""),"")</f>
        <v/>
      </c>
      <c r="G793" s="97"/>
      <c r="H793" s="82"/>
      <c r="I793" s="291" t="str">
        <f>IFERROR(IF(C793="Program",(IF(OR(F793="Days",F793="Caseload"),1,G793)*H793)/(IF(OR(F793="Days",F793="Caseload"),1,INDEX('3. Programs'!N:N,MATCH(D793,'3. Programs'!A:A,0)))*INDEX('3. Programs'!O:O,MATCH(D793,'3. Programs'!A:A,0))),""),0)</f>
        <v/>
      </c>
      <c r="J793" s="20" t="str">
        <f>IFERROR(IF($C793="Program",ROUNDDOWN(SUMIF('3. Programs'!$A:$A,$D793,'3. Programs'!Q:Q),2)*IFERROR(INDEX('3. Programs'!$O:$O,MATCH($D793,'3. Programs'!$A:$A,0)),0)*$I793,""),0)</f>
        <v/>
      </c>
      <c r="K793" s="15" t="str">
        <f>IFERROR(IF($C793="Program",ROUNDDOWN(SUMIF('3. Programs'!$A:$A,$D793,'3. Programs'!R:R),2)*IFERROR(INDEX('3. Programs'!$O:$O,MATCH($D793,'3. Programs'!$A:$A,0)),0)*$I793,""),0)</f>
        <v/>
      </c>
      <c r="L793" s="15" t="str">
        <f>IFERROR(IF($C793="Program",ROUNDDOWN(SUMIF('3. Programs'!$A:$A,$D793,'3. Programs'!S:S),2)*IFERROR(INDEX('3. Programs'!$O:$O,MATCH($D793,'3. Programs'!$A:$A,0)),0)*$I793,""),0)</f>
        <v/>
      </c>
      <c r="M793" s="17" t="str">
        <f t="shared" si="80"/>
        <v/>
      </c>
      <c r="N793" s="122"/>
      <c r="O793" s="123"/>
      <c r="P793" s="169"/>
      <c r="Q793" s="245"/>
      <c r="R793" s="124"/>
      <c r="S793" s="125"/>
      <c r="T793" s="125"/>
      <c r="U793" s="126"/>
      <c r="V793" s="19" t="str">
        <f t="shared" si="79"/>
        <v/>
      </c>
      <c r="W793" s="15" t="str">
        <f t="shared" si="75"/>
        <v/>
      </c>
      <c r="X793" s="16" t="str">
        <f t="shared" si="76"/>
        <v/>
      </c>
      <c r="Y793" s="16" t="str">
        <f t="shared" si="77"/>
        <v/>
      </c>
      <c r="Z793" s="16" t="str">
        <f t="shared" si="78"/>
        <v/>
      </c>
    </row>
    <row r="794" spans="1:26" x14ac:dyDescent="0.4">
      <c r="A794" s="140"/>
      <c r="B794" s="158" t="str">
        <f>IFERROR(VLOOKUP(A794,'1. Applicant Roster'!A:C,2,FALSE)&amp;", "&amp;LEFT(VLOOKUP(A794,'1. Applicant Roster'!A:C,3,FALSE),1)&amp;".","Enter valid WISEid")</f>
        <v>Enter valid WISEid</v>
      </c>
      <c r="C794" s="142"/>
      <c r="D794" s="143"/>
      <c r="E794" s="138" t="str">
        <f>IF(C794="Program",IFERROR(INDEX('3. Programs'!B:B,MATCH(D794,'3. Programs'!A:A,0)),"Enter valid program ID"),"")</f>
        <v/>
      </c>
      <c r="F794" s="289" t="str">
        <f>IF(C794="Program",IFERROR(INDEX('3. Programs'!L:L,MATCH(D794,'3. Programs'!A:A,0)),""),"")</f>
        <v/>
      </c>
      <c r="G794" s="97"/>
      <c r="H794" s="82"/>
      <c r="I794" s="291" t="str">
        <f>IFERROR(IF(C794="Program",(IF(OR(F794="Days",F794="Caseload"),1,G794)*H794)/(IF(OR(F794="Days",F794="Caseload"),1,INDEX('3. Programs'!N:N,MATCH(D794,'3. Programs'!A:A,0)))*INDEX('3. Programs'!O:O,MATCH(D794,'3. Programs'!A:A,0))),""),0)</f>
        <v/>
      </c>
      <c r="J794" s="20" t="str">
        <f>IFERROR(IF($C794="Program",ROUNDDOWN(SUMIF('3. Programs'!$A:$A,$D794,'3. Programs'!Q:Q),2)*IFERROR(INDEX('3. Programs'!$O:$O,MATCH($D794,'3. Programs'!$A:$A,0)),0)*$I794,""),0)</f>
        <v/>
      </c>
      <c r="K794" s="15" t="str">
        <f>IFERROR(IF($C794="Program",ROUNDDOWN(SUMIF('3. Programs'!$A:$A,$D794,'3. Programs'!R:R),2)*IFERROR(INDEX('3. Programs'!$O:$O,MATCH($D794,'3. Programs'!$A:$A,0)),0)*$I794,""),0)</f>
        <v/>
      </c>
      <c r="L794" s="15" t="str">
        <f>IFERROR(IF($C794="Program",ROUNDDOWN(SUMIF('3. Programs'!$A:$A,$D794,'3. Programs'!S:S),2)*IFERROR(INDEX('3. Programs'!$O:$O,MATCH($D794,'3. Programs'!$A:$A,0)),0)*$I794,""),0)</f>
        <v/>
      </c>
      <c r="M794" s="17" t="str">
        <f t="shared" si="80"/>
        <v/>
      </c>
      <c r="N794" s="122"/>
      <c r="O794" s="123"/>
      <c r="P794" s="169"/>
      <c r="Q794" s="245"/>
      <c r="R794" s="124"/>
      <c r="S794" s="125"/>
      <c r="T794" s="125"/>
      <c r="U794" s="126"/>
      <c r="V794" s="19" t="str">
        <f t="shared" si="79"/>
        <v/>
      </c>
      <c r="W794" s="15" t="str">
        <f t="shared" si="75"/>
        <v/>
      </c>
      <c r="X794" s="16" t="str">
        <f t="shared" si="76"/>
        <v/>
      </c>
      <c r="Y794" s="16" t="str">
        <f t="shared" si="77"/>
        <v/>
      </c>
      <c r="Z794" s="16" t="str">
        <f t="shared" si="78"/>
        <v/>
      </c>
    </row>
    <row r="795" spans="1:26" x14ac:dyDescent="0.4">
      <c r="A795" s="140"/>
      <c r="B795" s="158" t="str">
        <f>IFERROR(VLOOKUP(A795,'1. Applicant Roster'!A:C,2,FALSE)&amp;", "&amp;LEFT(VLOOKUP(A795,'1. Applicant Roster'!A:C,3,FALSE),1)&amp;".","Enter valid WISEid")</f>
        <v>Enter valid WISEid</v>
      </c>
      <c r="C795" s="142"/>
      <c r="D795" s="143"/>
      <c r="E795" s="138" t="str">
        <f>IF(C795="Program",IFERROR(INDEX('3. Programs'!B:B,MATCH(D795,'3. Programs'!A:A,0)),"Enter valid program ID"),"")</f>
        <v/>
      </c>
      <c r="F795" s="289" t="str">
        <f>IF(C795="Program",IFERROR(INDEX('3. Programs'!L:L,MATCH(D795,'3. Programs'!A:A,0)),""),"")</f>
        <v/>
      </c>
      <c r="G795" s="97"/>
      <c r="H795" s="82"/>
      <c r="I795" s="291" t="str">
        <f>IFERROR(IF(C795="Program",(IF(OR(F795="Days",F795="Caseload"),1,G795)*H795)/(IF(OR(F795="Days",F795="Caseload"),1,INDEX('3. Programs'!N:N,MATCH(D795,'3. Programs'!A:A,0)))*INDEX('3. Programs'!O:O,MATCH(D795,'3. Programs'!A:A,0))),""),0)</f>
        <v/>
      </c>
      <c r="J795" s="20" t="str">
        <f>IFERROR(IF($C795="Program",ROUNDDOWN(SUMIF('3. Programs'!$A:$A,$D795,'3. Programs'!Q:Q),2)*IFERROR(INDEX('3. Programs'!$O:$O,MATCH($D795,'3. Programs'!$A:$A,0)),0)*$I795,""),0)</f>
        <v/>
      </c>
      <c r="K795" s="15" t="str">
        <f>IFERROR(IF($C795="Program",ROUNDDOWN(SUMIF('3. Programs'!$A:$A,$D795,'3. Programs'!R:R),2)*IFERROR(INDEX('3. Programs'!$O:$O,MATCH($D795,'3. Programs'!$A:$A,0)),0)*$I795,""),0)</f>
        <v/>
      </c>
      <c r="L795" s="15" t="str">
        <f>IFERROR(IF($C795="Program",ROUNDDOWN(SUMIF('3. Programs'!$A:$A,$D795,'3. Programs'!S:S),2)*IFERROR(INDEX('3. Programs'!$O:$O,MATCH($D795,'3. Programs'!$A:$A,0)),0)*$I795,""),0)</f>
        <v/>
      </c>
      <c r="M795" s="17" t="str">
        <f t="shared" si="80"/>
        <v/>
      </c>
      <c r="N795" s="122"/>
      <c r="O795" s="123"/>
      <c r="P795" s="169"/>
      <c r="Q795" s="245"/>
      <c r="R795" s="124"/>
      <c r="S795" s="125"/>
      <c r="T795" s="125"/>
      <c r="U795" s="126"/>
      <c r="V795" s="19" t="str">
        <f t="shared" si="79"/>
        <v/>
      </c>
      <c r="W795" s="15" t="str">
        <f t="shared" si="75"/>
        <v/>
      </c>
      <c r="X795" s="16" t="str">
        <f t="shared" si="76"/>
        <v/>
      </c>
      <c r="Y795" s="16" t="str">
        <f t="shared" si="77"/>
        <v/>
      </c>
      <c r="Z795" s="16" t="str">
        <f t="shared" si="78"/>
        <v/>
      </c>
    </row>
    <row r="796" spans="1:26" x14ac:dyDescent="0.4">
      <c r="A796" s="140"/>
      <c r="B796" s="158" t="str">
        <f>IFERROR(VLOOKUP(A796,'1. Applicant Roster'!A:C,2,FALSE)&amp;", "&amp;LEFT(VLOOKUP(A796,'1. Applicant Roster'!A:C,3,FALSE),1)&amp;".","Enter valid WISEid")</f>
        <v>Enter valid WISEid</v>
      </c>
      <c r="C796" s="142"/>
      <c r="D796" s="143"/>
      <c r="E796" s="138" t="str">
        <f>IF(C796="Program",IFERROR(INDEX('3. Programs'!B:B,MATCH(D796,'3. Programs'!A:A,0)),"Enter valid program ID"),"")</f>
        <v/>
      </c>
      <c r="F796" s="289" t="str">
        <f>IF(C796="Program",IFERROR(INDEX('3. Programs'!L:L,MATCH(D796,'3. Programs'!A:A,0)),""),"")</f>
        <v/>
      </c>
      <c r="G796" s="97"/>
      <c r="H796" s="82"/>
      <c r="I796" s="291" t="str">
        <f>IFERROR(IF(C796="Program",(IF(OR(F796="Days",F796="Caseload"),1,G796)*H796)/(IF(OR(F796="Days",F796="Caseload"),1,INDEX('3. Programs'!N:N,MATCH(D796,'3. Programs'!A:A,0)))*INDEX('3. Programs'!O:O,MATCH(D796,'3. Programs'!A:A,0))),""),0)</f>
        <v/>
      </c>
      <c r="J796" s="20" t="str">
        <f>IFERROR(IF($C796="Program",ROUNDDOWN(SUMIF('3. Programs'!$A:$A,$D796,'3. Programs'!Q:Q),2)*IFERROR(INDEX('3. Programs'!$O:$O,MATCH($D796,'3. Programs'!$A:$A,0)),0)*$I796,""),0)</f>
        <v/>
      </c>
      <c r="K796" s="15" t="str">
        <f>IFERROR(IF($C796="Program",ROUNDDOWN(SUMIF('3. Programs'!$A:$A,$D796,'3. Programs'!R:R),2)*IFERROR(INDEX('3. Programs'!$O:$O,MATCH($D796,'3. Programs'!$A:$A,0)),0)*$I796,""),0)</f>
        <v/>
      </c>
      <c r="L796" s="15" t="str">
        <f>IFERROR(IF($C796="Program",ROUNDDOWN(SUMIF('3. Programs'!$A:$A,$D796,'3. Programs'!S:S),2)*IFERROR(INDEX('3. Programs'!$O:$O,MATCH($D796,'3. Programs'!$A:$A,0)),0)*$I796,""),0)</f>
        <v/>
      </c>
      <c r="M796" s="17" t="str">
        <f t="shared" si="80"/>
        <v/>
      </c>
      <c r="N796" s="122"/>
      <c r="O796" s="123"/>
      <c r="P796" s="169"/>
      <c r="Q796" s="245"/>
      <c r="R796" s="124"/>
      <c r="S796" s="125"/>
      <c r="T796" s="125"/>
      <c r="U796" s="126"/>
      <c r="V796" s="19" t="str">
        <f t="shared" si="79"/>
        <v/>
      </c>
      <c r="W796" s="15" t="str">
        <f t="shared" si="75"/>
        <v/>
      </c>
      <c r="X796" s="16" t="str">
        <f t="shared" si="76"/>
        <v/>
      </c>
      <c r="Y796" s="16" t="str">
        <f t="shared" si="77"/>
        <v/>
      </c>
      <c r="Z796" s="16" t="str">
        <f t="shared" si="78"/>
        <v/>
      </c>
    </row>
    <row r="797" spans="1:26" x14ac:dyDescent="0.4">
      <c r="A797" s="140"/>
      <c r="B797" s="158" t="str">
        <f>IFERROR(VLOOKUP(A797,'1. Applicant Roster'!A:C,2,FALSE)&amp;", "&amp;LEFT(VLOOKUP(A797,'1. Applicant Roster'!A:C,3,FALSE),1)&amp;".","Enter valid WISEid")</f>
        <v>Enter valid WISEid</v>
      </c>
      <c r="C797" s="142"/>
      <c r="D797" s="143"/>
      <c r="E797" s="138" t="str">
        <f>IF(C797="Program",IFERROR(INDEX('3. Programs'!B:B,MATCH(D797,'3. Programs'!A:A,0)),"Enter valid program ID"),"")</f>
        <v/>
      </c>
      <c r="F797" s="289" t="str">
        <f>IF(C797="Program",IFERROR(INDEX('3. Programs'!L:L,MATCH(D797,'3. Programs'!A:A,0)),""),"")</f>
        <v/>
      </c>
      <c r="G797" s="97"/>
      <c r="H797" s="82"/>
      <c r="I797" s="291" t="str">
        <f>IFERROR(IF(C797="Program",(IF(OR(F797="Days",F797="Caseload"),1,G797)*H797)/(IF(OR(F797="Days",F797="Caseload"),1,INDEX('3. Programs'!N:N,MATCH(D797,'3. Programs'!A:A,0)))*INDEX('3. Programs'!O:O,MATCH(D797,'3. Programs'!A:A,0))),""),0)</f>
        <v/>
      </c>
      <c r="J797" s="20" t="str">
        <f>IFERROR(IF($C797="Program",ROUNDDOWN(SUMIF('3. Programs'!$A:$A,$D797,'3. Programs'!Q:Q),2)*IFERROR(INDEX('3. Programs'!$O:$O,MATCH($D797,'3. Programs'!$A:$A,0)),0)*$I797,""),0)</f>
        <v/>
      </c>
      <c r="K797" s="15" t="str">
        <f>IFERROR(IF($C797="Program",ROUNDDOWN(SUMIF('3. Programs'!$A:$A,$D797,'3. Programs'!R:R),2)*IFERROR(INDEX('3. Programs'!$O:$O,MATCH($D797,'3. Programs'!$A:$A,0)),0)*$I797,""),0)</f>
        <v/>
      </c>
      <c r="L797" s="15" t="str">
        <f>IFERROR(IF($C797="Program",ROUNDDOWN(SUMIF('3. Programs'!$A:$A,$D797,'3. Programs'!S:S),2)*IFERROR(INDEX('3. Programs'!$O:$O,MATCH($D797,'3. Programs'!$A:$A,0)),0)*$I797,""),0)</f>
        <v/>
      </c>
      <c r="M797" s="17" t="str">
        <f t="shared" si="80"/>
        <v/>
      </c>
      <c r="N797" s="122"/>
      <c r="O797" s="123"/>
      <c r="P797" s="169"/>
      <c r="Q797" s="245"/>
      <c r="R797" s="124"/>
      <c r="S797" s="125"/>
      <c r="T797" s="125"/>
      <c r="U797" s="126"/>
      <c r="V797" s="19" t="str">
        <f t="shared" si="79"/>
        <v/>
      </c>
      <c r="W797" s="15" t="str">
        <f t="shared" si="75"/>
        <v/>
      </c>
      <c r="X797" s="16" t="str">
        <f t="shared" si="76"/>
        <v/>
      </c>
      <c r="Y797" s="16" t="str">
        <f t="shared" si="77"/>
        <v/>
      </c>
      <c r="Z797" s="16" t="str">
        <f t="shared" si="78"/>
        <v/>
      </c>
    </row>
    <row r="798" spans="1:26" x14ac:dyDescent="0.4">
      <c r="A798" s="140"/>
      <c r="B798" s="158" t="str">
        <f>IFERROR(VLOOKUP(A798,'1. Applicant Roster'!A:C,2,FALSE)&amp;", "&amp;LEFT(VLOOKUP(A798,'1. Applicant Roster'!A:C,3,FALSE),1)&amp;".","Enter valid WISEid")</f>
        <v>Enter valid WISEid</v>
      </c>
      <c r="C798" s="142"/>
      <c r="D798" s="143"/>
      <c r="E798" s="138" t="str">
        <f>IF(C798="Program",IFERROR(INDEX('3. Programs'!B:B,MATCH(D798,'3. Programs'!A:A,0)),"Enter valid program ID"),"")</f>
        <v/>
      </c>
      <c r="F798" s="289" t="str">
        <f>IF(C798="Program",IFERROR(INDEX('3. Programs'!L:L,MATCH(D798,'3. Programs'!A:A,0)),""),"")</f>
        <v/>
      </c>
      <c r="G798" s="97"/>
      <c r="H798" s="82"/>
      <c r="I798" s="291" t="str">
        <f>IFERROR(IF(C798="Program",(IF(OR(F798="Days",F798="Caseload"),1,G798)*H798)/(IF(OR(F798="Days",F798="Caseload"),1,INDEX('3. Programs'!N:N,MATCH(D798,'3. Programs'!A:A,0)))*INDEX('3. Programs'!O:O,MATCH(D798,'3. Programs'!A:A,0))),""),0)</f>
        <v/>
      </c>
      <c r="J798" s="20" t="str">
        <f>IFERROR(IF($C798="Program",ROUNDDOWN(SUMIF('3. Programs'!$A:$A,$D798,'3. Programs'!Q:Q),2)*IFERROR(INDEX('3. Programs'!$O:$O,MATCH($D798,'3. Programs'!$A:$A,0)),0)*$I798,""),0)</f>
        <v/>
      </c>
      <c r="K798" s="15" t="str">
        <f>IFERROR(IF($C798="Program",ROUNDDOWN(SUMIF('3. Programs'!$A:$A,$D798,'3. Programs'!R:R),2)*IFERROR(INDEX('3. Programs'!$O:$O,MATCH($D798,'3. Programs'!$A:$A,0)),0)*$I798,""),0)</f>
        <v/>
      </c>
      <c r="L798" s="15" t="str">
        <f>IFERROR(IF($C798="Program",ROUNDDOWN(SUMIF('3. Programs'!$A:$A,$D798,'3. Programs'!S:S),2)*IFERROR(INDEX('3. Programs'!$O:$O,MATCH($D798,'3. Programs'!$A:$A,0)),0)*$I798,""),0)</f>
        <v/>
      </c>
      <c r="M798" s="17" t="str">
        <f t="shared" si="80"/>
        <v/>
      </c>
      <c r="N798" s="122"/>
      <c r="O798" s="123"/>
      <c r="P798" s="169"/>
      <c r="Q798" s="245"/>
      <c r="R798" s="124"/>
      <c r="S798" s="125"/>
      <c r="T798" s="125"/>
      <c r="U798" s="126"/>
      <c r="V798" s="19" t="str">
        <f t="shared" si="79"/>
        <v/>
      </c>
      <c r="W798" s="15" t="str">
        <f t="shared" si="75"/>
        <v/>
      </c>
      <c r="X798" s="16" t="str">
        <f t="shared" si="76"/>
        <v/>
      </c>
      <c r="Y798" s="16" t="str">
        <f t="shared" si="77"/>
        <v/>
      </c>
      <c r="Z798" s="16" t="str">
        <f t="shared" si="78"/>
        <v/>
      </c>
    </row>
    <row r="799" spans="1:26" x14ac:dyDescent="0.4">
      <c r="A799" s="140"/>
      <c r="B799" s="158" t="str">
        <f>IFERROR(VLOOKUP(A799,'1. Applicant Roster'!A:C,2,FALSE)&amp;", "&amp;LEFT(VLOOKUP(A799,'1. Applicant Roster'!A:C,3,FALSE),1)&amp;".","Enter valid WISEid")</f>
        <v>Enter valid WISEid</v>
      </c>
      <c r="C799" s="142"/>
      <c r="D799" s="143"/>
      <c r="E799" s="138" t="str">
        <f>IF(C799="Program",IFERROR(INDEX('3. Programs'!B:B,MATCH(D799,'3. Programs'!A:A,0)),"Enter valid program ID"),"")</f>
        <v/>
      </c>
      <c r="F799" s="289" t="str">
        <f>IF(C799="Program",IFERROR(INDEX('3. Programs'!L:L,MATCH(D799,'3. Programs'!A:A,0)),""),"")</f>
        <v/>
      </c>
      <c r="G799" s="97"/>
      <c r="H799" s="82"/>
      <c r="I799" s="291" t="str">
        <f>IFERROR(IF(C799="Program",(IF(OR(F799="Days",F799="Caseload"),1,G799)*H799)/(IF(OR(F799="Days",F799="Caseload"),1,INDEX('3. Programs'!N:N,MATCH(D799,'3. Programs'!A:A,0)))*INDEX('3. Programs'!O:O,MATCH(D799,'3. Programs'!A:A,0))),""),0)</f>
        <v/>
      </c>
      <c r="J799" s="20" t="str">
        <f>IFERROR(IF($C799="Program",ROUNDDOWN(SUMIF('3. Programs'!$A:$A,$D799,'3. Programs'!Q:Q),2)*IFERROR(INDEX('3. Programs'!$O:$O,MATCH($D799,'3. Programs'!$A:$A,0)),0)*$I799,""),0)</f>
        <v/>
      </c>
      <c r="K799" s="15" t="str">
        <f>IFERROR(IF($C799="Program",ROUNDDOWN(SUMIF('3. Programs'!$A:$A,$D799,'3. Programs'!R:R),2)*IFERROR(INDEX('3. Programs'!$O:$O,MATCH($D799,'3. Programs'!$A:$A,0)),0)*$I799,""),0)</f>
        <v/>
      </c>
      <c r="L799" s="15" t="str">
        <f>IFERROR(IF($C799="Program",ROUNDDOWN(SUMIF('3. Programs'!$A:$A,$D799,'3. Programs'!S:S),2)*IFERROR(INDEX('3. Programs'!$O:$O,MATCH($D799,'3. Programs'!$A:$A,0)),0)*$I799,""),0)</f>
        <v/>
      </c>
      <c r="M799" s="17" t="str">
        <f t="shared" si="80"/>
        <v/>
      </c>
      <c r="N799" s="122"/>
      <c r="O799" s="123"/>
      <c r="P799" s="169"/>
      <c r="Q799" s="245"/>
      <c r="R799" s="124"/>
      <c r="S799" s="125"/>
      <c r="T799" s="125"/>
      <c r="U799" s="126"/>
      <c r="V799" s="19" t="str">
        <f t="shared" si="79"/>
        <v/>
      </c>
      <c r="W799" s="15" t="str">
        <f t="shared" si="75"/>
        <v/>
      </c>
      <c r="X799" s="16" t="str">
        <f t="shared" si="76"/>
        <v/>
      </c>
      <c r="Y799" s="16" t="str">
        <f t="shared" si="77"/>
        <v/>
      </c>
      <c r="Z799" s="16" t="str">
        <f t="shared" si="78"/>
        <v/>
      </c>
    </row>
    <row r="800" spans="1:26" x14ac:dyDescent="0.4">
      <c r="A800" s="140"/>
      <c r="B800" s="158" t="str">
        <f>IFERROR(VLOOKUP(A800,'1. Applicant Roster'!A:C,2,FALSE)&amp;", "&amp;LEFT(VLOOKUP(A800,'1. Applicant Roster'!A:C,3,FALSE),1)&amp;".","Enter valid WISEid")</f>
        <v>Enter valid WISEid</v>
      </c>
      <c r="C800" s="142"/>
      <c r="D800" s="143"/>
      <c r="E800" s="138" t="str">
        <f>IF(C800="Program",IFERROR(INDEX('3. Programs'!B:B,MATCH(D800,'3. Programs'!A:A,0)),"Enter valid program ID"),"")</f>
        <v/>
      </c>
      <c r="F800" s="289" t="str">
        <f>IF(C800="Program",IFERROR(INDEX('3. Programs'!L:L,MATCH(D800,'3. Programs'!A:A,0)),""),"")</f>
        <v/>
      </c>
      <c r="G800" s="97"/>
      <c r="H800" s="82"/>
      <c r="I800" s="291" t="str">
        <f>IFERROR(IF(C800="Program",(IF(OR(F800="Days",F800="Caseload"),1,G800)*H800)/(IF(OR(F800="Days",F800="Caseload"),1,INDEX('3. Programs'!N:N,MATCH(D800,'3. Programs'!A:A,0)))*INDEX('3. Programs'!O:O,MATCH(D800,'3. Programs'!A:A,0))),""),0)</f>
        <v/>
      </c>
      <c r="J800" s="20" t="str">
        <f>IFERROR(IF($C800="Program",ROUNDDOWN(SUMIF('3. Programs'!$A:$A,$D800,'3. Programs'!Q:Q),2)*IFERROR(INDEX('3. Programs'!$O:$O,MATCH($D800,'3. Programs'!$A:$A,0)),0)*$I800,""),0)</f>
        <v/>
      </c>
      <c r="K800" s="15" t="str">
        <f>IFERROR(IF($C800="Program",ROUNDDOWN(SUMIF('3. Programs'!$A:$A,$D800,'3. Programs'!R:R),2)*IFERROR(INDEX('3. Programs'!$O:$O,MATCH($D800,'3. Programs'!$A:$A,0)),0)*$I800,""),0)</f>
        <v/>
      </c>
      <c r="L800" s="15" t="str">
        <f>IFERROR(IF($C800="Program",ROUNDDOWN(SUMIF('3. Programs'!$A:$A,$D800,'3. Programs'!S:S),2)*IFERROR(INDEX('3. Programs'!$O:$O,MATCH($D800,'3. Programs'!$A:$A,0)),0)*$I800,""),0)</f>
        <v/>
      </c>
      <c r="M800" s="17" t="str">
        <f t="shared" si="80"/>
        <v/>
      </c>
      <c r="N800" s="122"/>
      <c r="O800" s="123"/>
      <c r="P800" s="169"/>
      <c r="Q800" s="245"/>
      <c r="R800" s="124"/>
      <c r="S800" s="125"/>
      <c r="T800" s="125"/>
      <c r="U800" s="126"/>
      <c r="V800" s="19" t="str">
        <f t="shared" si="79"/>
        <v/>
      </c>
      <c r="W800" s="15" t="str">
        <f t="shared" si="75"/>
        <v/>
      </c>
      <c r="X800" s="16" t="str">
        <f t="shared" si="76"/>
        <v/>
      </c>
      <c r="Y800" s="16" t="str">
        <f t="shared" si="77"/>
        <v/>
      </c>
      <c r="Z800" s="16" t="str">
        <f t="shared" si="78"/>
        <v/>
      </c>
    </row>
    <row r="801" spans="1:26" x14ac:dyDescent="0.4">
      <c r="A801" s="140"/>
      <c r="B801" s="158" t="str">
        <f>IFERROR(VLOOKUP(A801,'1. Applicant Roster'!A:C,2,FALSE)&amp;", "&amp;LEFT(VLOOKUP(A801,'1. Applicant Roster'!A:C,3,FALSE),1)&amp;".","Enter valid WISEid")</f>
        <v>Enter valid WISEid</v>
      </c>
      <c r="C801" s="142"/>
      <c r="D801" s="143"/>
      <c r="E801" s="138" t="str">
        <f>IF(C801="Program",IFERROR(INDEX('3. Programs'!B:B,MATCH(D801,'3. Programs'!A:A,0)),"Enter valid program ID"),"")</f>
        <v/>
      </c>
      <c r="F801" s="289" t="str">
        <f>IF(C801="Program",IFERROR(INDEX('3. Programs'!L:L,MATCH(D801,'3. Programs'!A:A,0)),""),"")</f>
        <v/>
      </c>
      <c r="G801" s="97"/>
      <c r="H801" s="82"/>
      <c r="I801" s="291" t="str">
        <f>IFERROR(IF(C801="Program",(IF(OR(F801="Days",F801="Caseload"),1,G801)*H801)/(IF(OR(F801="Days",F801="Caseload"),1,INDEX('3. Programs'!N:N,MATCH(D801,'3. Programs'!A:A,0)))*INDEX('3. Programs'!O:O,MATCH(D801,'3. Programs'!A:A,0))),""),0)</f>
        <v/>
      </c>
      <c r="J801" s="20" t="str">
        <f>IFERROR(IF($C801="Program",ROUNDDOWN(SUMIF('3. Programs'!$A:$A,$D801,'3. Programs'!Q:Q),2)*IFERROR(INDEX('3. Programs'!$O:$O,MATCH($D801,'3. Programs'!$A:$A,0)),0)*$I801,""),0)</f>
        <v/>
      </c>
      <c r="K801" s="15" t="str">
        <f>IFERROR(IF($C801="Program",ROUNDDOWN(SUMIF('3. Programs'!$A:$A,$D801,'3. Programs'!R:R),2)*IFERROR(INDEX('3. Programs'!$O:$O,MATCH($D801,'3. Programs'!$A:$A,0)),0)*$I801,""),0)</f>
        <v/>
      </c>
      <c r="L801" s="15" t="str">
        <f>IFERROR(IF($C801="Program",ROUNDDOWN(SUMIF('3. Programs'!$A:$A,$D801,'3. Programs'!S:S),2)*IFERROR(INDEX('3. Programs'!$O:$O,MATCH($D801,'3. Programs'!$A:$A,0)),0)*$I801,""),0)</f>
        <v/>
      </c>
      <c r="M801" s="17" t="str">
        <f t="shared" si="80"/>
        <v/>
      </c>
      <c r="N801" s="122"/>
      <c r="O801" s="123"/>
      <c r="P801" s="169"/>
      <c r="Q801" s="245"/>
      <c r="R801" s="124"/>
      <c r="S801" s="125"/>
      <c r="T801" s="125"/>
      <c r="U801" s="126"/>
      <c r="V801" s="19" t="str">
        <f t="shared" si="79"/>
        <v/>
      </c>
      <c r="W801" s="15" t="str">
        <f t="shared" si="75"/>
        <v/>
      </c>
      <c r="X801" s="16" t="str">
        <f t="shared" si="76"/>
        <v/>
      </c>
      <c r="Y801" s="16" t="str">
        <f t="shared" si="77"/>
        <v/>
      </c>
      <c r="Z801" s="16" t="str">
        <f t="shared" si="78"/>
        <v/>
      </c>
    </row>
    <row r="802" spans="1:26" x14ac:dyDescent="0.4">
      <c r="A802" s="140"/>
      <c r="B802" s="158" t="str">
        <f>IFERROR(VLOOKUP(A802,'1. Applicant Roster'!A:C,2,FALSE)&amp;", "&amp;LEFT(VLOOKUP(A802,'1. Applicant Roster'!A:C,3,FALSE),1)&amp;".","Enter valid WISEid")</f>
        <v>Enter valid WISEid</v>
      </c>
      <c r="C802" s="142"/>
      <c r="D802" s="143"/>
      <c r="E802" s="138" t="str">
        <f>IF(C802="Program",IFERROR(INDEX('3. Programs'!B:B,MATCH(D802,'3. Programs'!A:A,0)),"Enter valid program ID"),"")</f>
        <v/>
      </c>
      <c r="F802" s="289" t="str">
        <f>IF(C802="Program",IFERROR(INDEX('3. Programs'!L:L,MATCH(D802,'3. Programs'!A:A,0)),""),"")</f>
        <v/>
      </c>
      <c r="G802" s="97"/>
      <c r="H802" s="82"/>
      <c r="I802" s="291" t="str">
        <f>IFERROR(IF(C802="Program",(IF(OR(F802="Days",F802="Caseload"),1,G802)*H802)/(IF(OR(F802="Days",F802="Caseload"),1,INDEX('3. Programs'!N:N,MATCH(D802,'3. Programs'!A:A,0)))*INDEX('3. Programs'!O:O,MATCH(D802,'3. Programs'!A:A,0))),""),0)</f>
        <v/>
      </c>
      <c r="J802" s="20" t="str">
        <f>IFERROR(IF($C802="Program",ROUNDDOWN(SUMIF('3. Programs'!$A:$A,$D802,'3. Programs'!Q:Q),2)*IFERROR(INDEX('3. Programs'!$O:$O,MATCH($D802,'3. Programs'!$A:$A,0)),0)*$I802,""),0)</f>
        <v/>
      </c>
      <c r="K802" s="15" t="str">
        <f>IFERROR(IF($C802="Program",ROUNDDOWN(SUMIF('3. Programs'!$A:$A,$D802,'3. Programs'!R:R),2)*IFERROR(INDEX('3. Programs'!$O:$O,MATCH($D802,'3. Programs'!$A:$A,0)),0)*$I802,""),0)</f>
        <v/>
      </c>
      <c r="L802" s="15" t="str">
        <f>IFERROR(IF($C802="Program",ROUNDDOWN(SUMIF('3. Programs'!$A:$A,$D802,'3. Programs'!S:S),2)*IFERROR(INDEX('3. Programs'!$O:$O,MATCH($D802,'3. Programs'!$A:$A,0)),0)*$I802,""),0)</f>
        <v/>
      </c>
      <c r="M802" s="17" t="str">
        <f t="shared" si="80"/>
        <v/>
      </c>
      <c r="N802" s="122"/>
      <c r="O802" s="123"/>
      <c r="P802" s="169"/>
      <c r="Q802" s="245"/>
      <c r="R802" s="124"/>
      <c r="S802" s="125"/>
      <c r="T802" s="125"/>
      <c r="U802" s="126"/>
      <c r="V802" s="19" t="str">
        <f t="shared" si="79"/>
        <v/>
      </c>
      <c r="W802" s="15" t="str">
        <f t="shared" si="75"/>
        <v/>
      </c>
      <c r="X802" s="16" t="str">
        <f t="shared" si="76"/>
        <v/>
      </c>
      <c r="Y802" s="16" t="str">
        <f t="shared" si="77"/>
        <v/>
      </c>
      <c r="Z802" s="16" t="str">
        <f t="shared" si="78"/>
        <v/>
      </c>
    </row>
    <row r="803" spans="1:26" x14ac:dyDescent="0.4">
      <c r="A803" s="140"/>
      <c r="B803" s="158" t="str">
        <f>IFERROR(VLOOKUP(A803,'1. Applicant Roster'!A:C,2,FALSE)&amp;", "&amp;LEFT(VLOOKUP(A803,'1. Applicant Roster'!A:C,3,FALSE),1)&amp;".","Enter valid WISEid")</f>
        <v>Enter valid WISEid</v>
      </c>
      <c r="C803" s="142"/>
      <c r="D803" s="143"/>
      <c r="E803" s="138" t="str">
        <f>IF(C803="Program",IFERROR(INDEX('3. Programs'!B:B,MATCH(D803,'3. Programs'!A:A,0)),"Enter valid program ID"),"")</f>
        <v/>
      </c>
      <c r="F803" s="289" t="str">
        <f>IF(C803="Program",IFERROR(INDEX('3. Programs'!L:L,MATCH(D803,'3. Programs'!A:A,0)),""),"")</f>
        <v/>
      </c>
      <c r="G803" s="97"/>
      <c r="H803" s="82"/>
      <c r="I803" s="291" t="str">
        <f>IFERROR(IF(C803="Program",(IF(OR(F803="Days",F803="Caseload"),1,G803)*H803)/(IF(OR(F803="Days",F803="Caseload"),1,INDEX('3. Programs'!N:N,MATCH(D803,'3. Programs'!A:A,0)))*INDEX('3. Programs'!O:O,MATCH(D803,'3. Programs'!A:A,0))),""),0)</f>
        <v/>
      </c>
      <c r="J803" s="20" t="str">
        <f>IFERROR(IF($C803="Program",ROUNDDOWN(SUMIF('3. Programs'!$A:$A,$D803,'3. Programs'!Q:Q),2)*IFERROR(INDEX('3. Programs'!$O:$O,MATCH($D803,'3. Programs'!$A:$A,0)),0)*$I803,""),0)</f>
        <v/>
      </c>
      <c r="K803" s="15" t="str">
        <f>IFERROR(IF($C803="Program",ROUNDDOWN(SUMIF('3. Programs'!$A:$A,$D803,'3. Programs'!R:R),2)*IFERROR(INDEX('3. Programs'!$O:$O,MATCH($D803,'3. Programs'!$A:$A,0)),0)*$I803,""),0)</f>
        <v/>
      </c>
      <c r="L803" s="15" t="str">
        <f>IFERROR(IF($C803="Program",ROUNDDOWN(SUMIF('3. Programs'!$A:$A,$D803,'3. Programs'!S:S),2)*IFERROR(INDEX('3. Programs'!$O:$O,MATCH($D803,'3. Programs'!$A:$A,0)),0)*$I803,""),0)</f>
        <v/>
      </c>
      <c r="M803" s="17" t="str">
        <f t="shared" si="80"/>
        <v/>
      </c>
      <c r="N803" s="122"/>
      <c r="O803" s="123"/>
      <c r="P803" s="169"/>
      <c r="Q803" s="245"/>
      <c r="R803" s="124"/>
      <c r="S803" s="125"/>
      <c r="T803" s="125"/>
      <c r="U803" s="126"/>
      <c r="V803" s="19" t="str">
        <f t="shared" si="79"/>
        <v/>
      </c>
      <c r="W803" s="15" t="str">
        <f t="shared" si="75"/>
        <v/>
      </c>
      <c r="X803" s="16" t="str">
        <f t="shared" si="76"/>
        <v/>
      </c>
      <c r="Y803" s="16" t="str">
        <f t="shared" si="77"/>
        <v/>
      </c>
      <c r="Z803" s="16" t="str">
        <f t="shared" si="78"/>
        <v/>
      </c>
    </row>
    <row r="804" spans="1:26" x14ac:dyDescent="0.4">
      <c r="A804" s="140"/>
      <c r="B804" s="158" t="str">
        <f>IFERROR(VLOOKUP(A804,'1. Applicant Roster'!A:C,2,FALSE)&amp;", "&amp;LEFT(VLOOKUP(A804,'1. Applicant Roster'!A:C,3,FALSE),1)&amp;".","Enter valid WISEid")</f>
        <v>Enter valid WISEid</v>
      </c>
      <c r="C804" s="142"/>
      <c r="D804" s="143"/>
      <c r="E804" s="138" t="str">
        <f>IF(C804="Program",IFERROR(INDEX('3. Programs'!B:B,MATCH(D804,'3. Programs'!A:A,0)),"Enter valid program ID"),"")</f>
        <v/>
      </c>
      <c r="F804" s="289" t="str">
        <f>IF(C804="Program",IFERROR(INDEX('3. Programs'!L:L,MATCH(D804,'3. Programs'!A:A,0)),""),"")</f>
        <v/>
      </c>
      <c r="G804" s="97"/>
      <c r="H804" s="82"/>
      <c r="I804" s="291" t="str">
        <f>IFERROR(IF(C804="Program",(IF(OR(F804="Days",F804="Caseload"),1,G804)*H804)/(IF(OR(F804="Days",F804="Caseload"),1,INDEX('3. Programs'!N:N,MATCH(D804,'3. Programs'!A:A,0)))*INDEX('3. Programs'!O:O,MATCH(D804,'3. Programs'!A:A,0))),""),0)</f>
        <v/>
      </c>
      <c r="J804" s="20" t="str">
        <f>IFERROR(IF($C804="Program",ROUNDDOWN(SUMIF('3. Programs'!$A:$A,$D804,'3. Programs'!Q:Q),2)*IFERROR(INDEX('3. Programs'!$O:$O,MATCH($D804,'3. Programs'!$A:$A,0)),0)*$I804,""),0)</f>
        <v/>
      </c>
      <c r="K804" s="15" t="str">
        <f>IFERROR(IF($C804="Program",ROUNDDOWN(SUMIF('3. Programs'!$A:$A,$D804,'3. Programs'!R:R),2)*IFERROR(INDEX('3. Programs'!$O:$O,MATCH($D804,'3. Programs'!$A:$A,0)),0)*$I804,""),0)</f>
        <v/>
      </c>
      <c r="L804" s="15" t="str">
        <f>IFERROR(IF($C804="Program",ROUNDDOWN(SUMIF('3. Programs'!$A:$A,$D804,'3. Programs'!S:S),2)*IFERROR(INDEX('3. Programs'!$O:$O,MATCH($D804,'3. Programs'!$A:$A,0)),0)*$I804,""),0)</f>
        <v/>
      </c>
      <c r="M804" s="17" t="str">
        <f t="shared" si="80"/>
        <v/>
      </c>
      <c r="N804" s="122"/>
      <c r="O804" s="123"/>
      <c r="P804" s="169"/>
      <c r="Q804" s="245"/>
      <c r="R804" s="124"/>
      <c r="S804" s="125"/>
      <c r="T804" s="125"/>
      <c r="U804" s="126"/>
      <c r="V804" s="19" t="str">
        <f t="shared" si="79"/>
        <v/>
      </c>
      <c r="W804" s="15" t="str">
        <f t="shared" si="75"/>
        <v/>
      </c>
      <c r="X804" s="16" t="str">
        <f t="shared" si="76"/>
        <v/>
      </c>
      <c r="Y804" s="16" t="str">
        <f t="shared" si="77"/>
        <v/>
      </c>
      <c r="Z804" s="16" t="str">
        <f t="shared" si="78"/>
        <v/>
      </c>
    </row>
    <row r="805" spans="1:26" x14ac:dyDescent="0.4">
      <c r="A805" s="140"/>
      <c r="B805" s="158" t="str">
        <f>IFERROR(VLOOKUP(A805,'1. Applicant Roster'!A:C,2,FALSE)&amp;", "&amp;LEFT(VLOOKUP(A805,'1. Applicant Roster'!A:C,3,FALSE),1)&amp;".","Enter valid WISEid")</f>
        <v>Enter valid WISEid</v>
      </c>
      <c r="C805" s="142"/>
      <c r="D805" s="143"/>
      <c r="E805" s="138" t="str">
        <f>IF(C805="Program",IFERROR(INDEX('3. Programs'!B:B,MATCH(D805,'3. Programs'!A:A,0)),"Enter valid program ID"),"")</f>
        <v/>
      </c>
      <c r="F805" s="289" t="str">
        <f>IF(C805="Program",IFERROR(INDEX('3. Programs'!L:L,MATCH(D805,'3. Programs'!A:A,0)),""),"")</f>
        <v/>
      </c>
      <c r="G805" s="97"/>
      <c r="H805" s="82"/>
      <c r="I805" s="291" t="str">
        <f>IFERROR(IF(C805="Program",(IF(OR(F805="Days",F805="Caseload"),1,G805)*H805)/(IF(OR(F805="Days",F805="Caseload"),1,INDEX('3. Programs'!N:N,MATCH(D805,'3. Programs'!A:A,0)))*INDEX('3. Programs'!O:O,MATCH(D805,'3. Programs'!A:A,0))),""),0)</f>
        <v/>
      </c>
      <c r="J805" s="20" t="str">
        <f>IFERROR(IF($C805="Program",ROUNDDOWN(SUMIF('3. Programs'!$A:$A,$D805,'3. Programs'!Q:Q),2)*IFERROR(INDEX('3. Programs'!$O:$O,MATCH($D805,'3. Programs'!$A:$A,0)),0)*$I805,""),0)</f>
        <v/>
      </c>
      <c r="K805" s="15" t="str">
        <f>IFERROR(IF($C805="Program",ROUNDDOWN(SUMIF('3. Programs'!$A:$A,$D805,'3. Programs'!R:R),2)*IFERROR(INDEX('3. Programs'!$O:$O,MATCH($D805,'3. Programs'!$A:$A,0)),0)*$I805,""),0)</f>
        <v/>
      </c>
      <c r="L805" s="15" t="str">
        <f>IFERROR(IF($C805="Program",ROUNDDOWN(SUMIF('3. Programs'!$A:$A,$D805,'3. Programs'!S:S),2)*IFERROR(INDEX('3. Programs'!$O:$O,MATCH($D805,'3. Programs'!$A:$A,0)),0)*$I805,""),0)</f>
        <v/>
      </c>
      <c r="M805" s="17" t="str">
        <f t="shared" si="80"/>
        <v/>
      </c>
      <c r="N805" s="122"/>
      <c r="O805" s="123"/>
      <c r="P805" s="169"/>
      <c r="Q805" s="245"/>
      <c r="R805" s="124"/>
      <c r="S805" s="125"/>
      <c r="T805" s="125"/>
      <c r="U805" s="126"/>
      <c r="V805" s="19" t="str">
        <f t="shared" si="79"/>
        <v/>
      </c>
      <c r="W805" s="15" t="str">
        <f t="shared" si="75"/>
        <v/>
      </c>
      <c r="X805" s="16" t="str">
        <f t="shared" si="76"/>
        <v/>
      </c>
      <c r="Y805" s="16" t="str">
        <f t="shared" si="77"/>
        <v/>
      </c>
      <c r="Z805" s="16" t="str">
        <f t="shared" si="78"/>
        <v/>
      </c>
    </row>
    <row r="806" spans="1:26" x14ac:dyDescent="0.4">
      <c r="A806" s="140"/>
      <c r="B806" s="158" t="str">
        <f>IFERROR(VLOOKUP(A806,'1. Applicant Roster'!A:C,2,FALSE)&amp;", "&amp;LEFT(VLOOKUP(A806,'1. Applicant Roster'!A:C,3,FALSE),1)&amp;".","Enter valid WISEid")</f>
        <v>Enter valid WISEid</v>
      </c>
      <c r="C806" s="142"/>
      <c r="D806" s="143"/>
      <c r="E806" s="138" t="str">
        <f>IF(C806="Program",IFERROR(INDEX('3. Programs'!B:B,MATCH(D806,'3. Programs'!A:A,0)),"Enter valid program ID"),"")</f>
        <v/>
      </c>
      <c r="F806" s="289" t="str">
        <f>IF(C806="Program",IFERROR(INDEX('3. Programs'!L:L,MATCH(D806,'3. Programs'!A:A,0)),""),"")</f>
        <v/>
      </c>
      <c r="G806" s="97"/>
      <c r="H806" s="82"/>
      <c r="I806" s="291" t="str">
        <f>IFERROR(IF(C806="Program",(IF(OR(F806="Days",F806="Caseload"),1,G806)*H806)/(IF(OR(F806="Days",F806="Caseload"),1,INDEX('3. Programs'!N:N,MATCH(D806,'3. Programs'!A:A,0)))*INDEX('3. Programs'!O:O,MATCH(D806,'3. Programs'!A:A,0))),""),0)</f>
        <v/>
      </c>
      <c r="J806" s="20" t="str">
        <f>IFERROR(IF($C806="Program",ROUNDDOWN(SUMIF('3. Programs'!$A:$A,$D806,'3. Programs'!Q:Q),2)*IFERROR(INDEX('3. Programs'!$O:$O,MATCH($D806,'3. Programs'!$A:$A,0)),0)*$I806,""),0)</f>
        <v/>
      </c>
      <c r="K806" s="15" t="str">
        <f>IFERROR(IF($C806="Program",ROUNDDOWN(SUMIF('3. Programs'!$A:$A,$D806,'3. Programs'!R:R),2)*IFERROR(INDEX('3. Programs'!$O:$O,MATCH($D806,'3. Programs'!$A:$A,0)),0)*$I806,""),0)</f>
        <v/>
      </c>
      <c r="L806" s="15" t="str">
        <f>IFERROR(IF($C806="Program",ROUNDDOWN(SUMIF('3. Programs'!$A:$A,$D806,'3. Programs'!S:S),2)*IFERROR(INDEX('3. Programs'!$O:$O,MATCH($D806,'3. Programs'!$A:$A,0)),0)*$I806,""),0)</f>
        <v/>
      </c>
      <c r="M806" s="17" t="str">
        <f t="shared" si="80"/>
        <v/>
      </c>
      <c r="N806" s="122"/>
      <c r="O806" s="123"/>
      <c r="P806" s="169"/>
      <c r="Q806" s="245"/>
      <c r="R806" s="124"/>
      <c r="S806" s="125"/>
      <c r="T806" s="125"/>
      <c r="U806" s="126"/>
      <c r="V806" s="19" t="str">
        <f t="shared" si="79"/>
        <v/>
      </c>
      <c r="W806" s="15" t="str">
        <f t="shared" si="75"/>
        <v/>
      </c>
      <c r="X806" s="16" t="str">
        <f t="shared" si="76"/>
        <v/>
      </c>
      <c r="Y806" s="16" t="str">
        <f t="shared" si="77"/>
        <v/>
      </c>
      <c r="Z806" s="16" t="str">
        <f t="shared" si="78"/>
        <v/>
      </c>
    </row>
    <row r="807" spans="1:26" x14ac:dyDescent="0.4">
      <c r="A807" s="140"/>
      <c r="B807" s="158" t="str">
        <f>IFERROR(VLOOKUP(A807,'1. Applicant Roster'!A:C,2,FALSE)&amp;", "&amp;LEFT(VLOOKUP(A807,'1. Applicant Roster'!A:C,3,FALSE),1)&amp;".","Enter valid WISEid")</f>
        <v>Enter valid WISEid</v>
      </c>
      <c r="C807" s="142"/>
      <c r="D807" s="143"/>
      <c r="E807" s="138" t="str">
        <f>IF(C807="Program",IFERROR(INDEX('3. Programs'!B:B,MATCH(D807,'3. Programs'!A:A,0)),"Enter valid program ID"),"")</f>
        <v/>
      </c>
      <c r="F807" s="289" t="str">
        <f>IF(C807="Program",IFERROR(INDEX('3. Programs'!L:L,MATCH(D807,'3. Programs'!A:A,0)),""),"")</f>
        <v/>
      </c>
      <c r="G807" s="97"/>
      <c r="H807" s="82"/>
      <c r="I807" s="291" t="str">
        <f>IFERROR(IF(C807="Program",(IF(OR(F807="Days",F807="Caseload"),1,G807)*H807)/(IF(OR(F807="Days",F807="Caseload"),1,INDEX('3. Programs'!N:N,MATCH(D807,'3. Programs'!A:A,0)))*INDEX('3. Programs'!O:O,MATCH(D807,'3. Programs'!A:A,0))),""),0)</f>
        <v/>
      </c>
      <c r="J807" s="20" t="str">
        <f>IFERROR(IF($C807="Program",ROUNDDOWN(SUMIF('3. Programs'!$A:$A,$D807,'3. Programs'!Q:Q),2)*IFERROR(INDEX('3. Programs'!$O:$O,MATCH($D807,'3. Programs'!$A:$A,0)),0)*$I807,""),0)</f>
        <v/>
      </c>
      <c r="K807" s="15" t="str">
        <f>IFERROR(IF($C807="Program",ROUNDDOWN(SUMIF('3. Programs'!$A:$A,$D807,'3. Programs'!R:R),2)*IFERROR(INDEX('3. Programs'!$O:$O,MATCH($D807,'3. Programs'!$A:$A,0)),0)*$I807,""),0)</f>
        <v/>
      </c>
      <c r="L807" s="15" t="str">
        <f>IFERROR(IF($C807="Program",ROUNDDOWN(SUMIF('3. Programs'!$A:$A,$D807,'3. Programs'!S:S),2)*IFERROR(INDEX('3. Programs'!$O:$O,MATCH($D807,'3. Programs'!$A:$A,0)),0)*$I807,""),0)</f>
        <v/>
      </c>
      <c r="M807" s="17" t="str">
        <f t="shared" si="80"/>
        <v/>
      </c>
      <c r="N807" s="122"/>
      <c r="O807" s="123"/>
      <c r="P807" s="169"/>
      <c r="Q807" s="245"/>
      <c r="R807" s="124"/>
      <c r="S807" s="125"/>
      <c r="T807" s="125"/>
      <c r="U807" s="126"/>
      <c r="V807" s="19" t="str">
        <f t="shared" si="79"/>
        <v/>
      </c>
      <c r="W807" s="15" t="str">
        <f t="shared" si="75"/>
        <v/>
      </c>
      <c r="X807" s="16" t="str">
        <f t="shared" si="76"/>
        <v/>
      </c>
      <c r="Y807" s="16" t="str">
        <f t="shared" si="77"/>
        <v/>
      </c>
      <c r="Z807" s="16" t="str">
        <f t="shared" si="78"/>
        <v/>
      </c>
    </row>
    <row r="808" spans="1:26" x14ac:dyDescent="0.4">
      <c r="A808" s="140"/>
      <c r="B808" s="158" t="str">
        <f>IFERROR(VLOOKUP(A808,'1. Applicant Roster'!A:C,2,FALSE)&amp;", "&amp;LEFT(VLOOKUP(A808,'1. Applicant Roster'!A:C,3,FALSE),1)&amp;".","Enter valid WISEid")</f>
        <v>Enter valid WISEid</v>
      </c>
      <c r="C808" s="142"/>
      <c r="D808" s="143"/>
      <c r="E808" s="138" t="str">
        <f>IF(C808="Program",IFERROR(INDEX('3. Programs'!B:B,MATCH(D808,'3. Programs'!A:A,0)),"Enter valid program ID"),"")</f>
        <v/>
      </c>
      <c r="F808" s="289" t="str">
        <f>IF(C808="Program",IFERROR(INDEX('3. Programs'!L:L,MATCH(D808,'3. Programs'!A:A,0)),""),"")</f>
        <v/>
      </c>
      <c r="G808" s="97"/>
      <c r="H808" s="82"/>
      <c r="I808" s="291" t="str">
        <f>IFERROR(IF(C808="Program",(IF(OR(F808="Days",F808="Caseload"),1,G808)*H808)/(IF(OR(F808="Days",F808="Caseload"),1,INDEX('3. Programs'!N:N,MATCH(D808,'3. Programs'!A:A,0)))*INDEX('3. Programs'!O:O,MATCH(D808,'3. Programs'!A:A,0))),""),0)</f>
        <v/>
      </c>
      <c r="J808" s="20" t="str">
        <f>IFERROR(IF($C808="Program",ROUNDDOWN(SUMIF('3. Programs'!$A:$A,$D808,'3. Programs'!Q:Q),2)*IFERROR(INDEX('3. Programs'!$O:$O,MATCH($D808,'3. Programs'!$A:$A,0)),0)*$I808,""),0)</f>
        <v/>
      </c>
      <c r="K808" s="15" t="str">
        <f>IFERROR(IF($C808="Program",ROUNDDOWN(SUMIF('3. Programs'!$A:$A,$D808,'3. Programs'!R:R),2)*IFERROR(INDEX('3. Programs'!$O:$O,MATCH($D808,'3. Programs'!$A:$A,0)),0)*$I808,""),0)</f>
        <v/>
      </c>
      <c r="L808" s="15" t="str">
        <f>IFERROR(IF($C808="Program",ROUNDDOWN(SUMIF('3. Programs'!$A:$A,$D808,'3. Programs'!S:S),2)*IFERROR(INDEX('3. Programs'!$O:$O,MATCH($D808,'3. Programs'!$A:$A,0)),0)*$I808,""),0)</f>
        <v/>
      </c>
      <c r="M808" s="17" t="str">
        <f t="shared" si="80"/>
        <v/>
      </c>
      <c r="N808" s="122"/>
      <c r="O808" s="123"/>
      <c r="P808" s="169"/>
      <c r="Q808" s="245"/>
      <c r="R808" s="124"/>
      <c r="S808" s="125"/>
      <c r="T808" s="125"/>
      <c r="U808" s="126"/>
      <c r="V808" s="19" t="str">
        <f t="shared" si="79"/>
        <v/>
      </c>
      <c r="W808" s="15" t="str">
        <f t="shared" si="75"/>
        <v/>
      </c>
      <c r="X808" s="16" t="str">
        <f t="shared" si="76"/>
        <v/>
      </c>
      <c r="Y808" s="16" t="str">
        <f t="shared" si="77"/>
        <v/>
      </c>
      <c r="Z808" s="16" t="str">
        <f t="shared" si="78"/>
        <v/>
      </c>
    </row>
    <row r="809" spans="1:26" x14ac:dyDescent="0.4">
      <c r="A809" s="140"/>
      <c r="B809" s="158" t="str">
        <f>IFERROR(VLOOKUP(A809,'1. Applicant Roster'!A:C,2,FALSE)&amp;", "&amp;LEFT(VLOOKUP(A809,'1. Applicant Roster'!A:C,3,FALSE),1)&amp;".","Enter valid WISEid")</f>
        <v>Enter valid WISEid</v>
      </c>
      <c r="C809" s="142"/>
      <c r="D809" s="143"/>
      <c r="E809" s="138" t="str">
        <f>IF(C809="Program",IFERROR(INDEX('3. Programs'!B:B,MATCH(D809,'3. Programs'!A:A,0)),"Enter valid program ID"),"")</f>
        <v/>
      </c>
      <c r="F809" s="289" t="str">
        <f>IF(C809="Program",IFERROR(INDEX('3. Programs'!L:L,MATCH(D809,'3. Programs'!A:A,0)),""),"")</f>
        <v/>
      </c>
      <c r="G809" s="97"/>
      <c r="H809" s="82"/>
      <c r="I809" s="291" t="str">
        <f>IFERROR(IF(C809="Program",(IF(OR(F809="Days",F809="Caseload"),1,G809)*H809)/(IF(OR(F809="Days",F809="Caseload"),1,INDEX('3. Programs'!N:N,MATCH(D809,'3. Programs'!A:A,0)))*INDEX('3. Programs'!O:O,MATCH(D809,'3. Programs'!A:A,0))),""),0)</f>
        <v/>
      </c>
      <c r="J809" s="20" t="str">
        <f>IFERROR(IF($C809="Program",ROUNDDOWN(SUMIF('3. Programs'!$A:$A,$D809,'3. Programs'!Q:Q),2)*IFERROR(INDEX('3. Programs'!$O:$O,MATCH($D809,'3. Programs'!$A:$A,0)),0)*$I809,""),0)</f>
        <v/>
      </c>
      <c r="K809" s="15" t="str">
        <f>IFERROR(IF($C809="Program",ROUNDDOWN(SUMIF('3. Programs'!$A:$A,$D809,'3. Programs'!R:R),2)*IFERROR(INDEX('3. Programs'!$O:$O,MATCH($D809,'3. Programs'!$A:$A,0)),0)*$I809,""),0)</f>
        <v/>
      </c>
      <c r="L809" s="15" t="str">
        <f>IFERROR(IF($C809="Program",ROUNDDOWN(SUMIF('3. Programs'!$A:$A,$D809,'3. Programs'!S:S),2)*IFERROR(INDEX('3. Programs'!$O:$O,MATCH($D809,'3. Programs'!$A:$A,0)),0)*$I809,""),0)</f>
        <v/>
      </c>
      <c r="M809" s="17" t="str">
        <f t="shared" si="80"/>
        <v/>
      </c>
      <c r="N809" s="122"/>
      <c r="O809" s="123"/>
      <c r="P809" s="169"/>
      <c r="Q809" s="245"/>
      <c r="R809" s="124"/>
      <c r="S809" s="125"/>
      <c r="T809" s="125"/>
      <c r="U809" s="126"/>
      <c r="V809" s="19" t="str">
        <f t="shared" si="79"/>
        <v/>
      </c>
      <c r="W809" s="15" t="str">
        <f t="shared" si="75"/>
        <v/>
      </c>
      <c r="X809" s="16" t="str">
        <f t="shared" si="76"/>
        <v/>
      </c>
      <c r="Y809" s="16" t="str">
        <f t="shared" si="77"/>
        <v/>
      </c>
      <c r="Z809" s="16" t="str">
        <f t="shared" si="78"/>
        <v/>
      </c>
    </row>
    <row r="810" spans="1:26" x14ac:dyDescent="0.4">
      <c r="A810" s="140"/>
      <c r="B810" s="158" t="str">
        <f>IFERROR(VLOOKUP(A810,'1. Applicant Roster'!A:C,2,FALSE)&amp;", "&amp;LEFT(VLOOKUP(A810,'1. Applicant Roster'!A:C,3,FALSE),1)&amp;".","Enter valid WISEid")</f>
        <v>Enter valid WISEid</v>
      </c>
      <c r="C810" s="142"/>
      <c r="D810" s="143"/>
      <c r="E810" s="138" t="str">
        <f>IF(C810="Program",IFERROR(INDEX('3. Programs'!B:B,MATCH(D810,'3. Programs'!A:A,0)),"Enter valid program ID"),"")</f>
        <v/>
      </c>
      <c r="F810" s="289" t="str">
        <f>IF(C810="Program",IFERROR(INDEX('3. Programs'!L:L,MATCH(D810,'3. Programs'!A:A,0)),""),"")</f>
        <v/>
      </c>
      <c r="G810" s="97"/>
      <c r="H810" s="82"/>
      <c r="I810" s="291" t="str">
        <f>IFERROR(IF(C810="Program",(IF(OR(F810="Days",F810="Caseload"),1,G810)*H810)/(IF(OR(F810="Days",F810="Caseload"),1,INDEX('3. Programs'!N:N,MATCH(D810,'3. Programs'!A:A,0)))*INDEX('3. Programs'!O:O,MATCH(D810,'3. Programs'!A:A,0))),""),0)</f>
        <v/>
      </c>
      <c r="J810" s="20" t="str">
        <f>IFERROR(IF($C810="Program",ROUNDDOWN(SUMIF('3. Programs'!$A:$A,$D810,'3. Programs'!Q:Q),2)*IFERROR(INDEX('3. Programs'!$O:$O,MATCH($D810,'3. Programs'!$A:$A,0)),0)*$I810,""),0)</f>
        <v/>
      </c>
      <c r="K810" s="15" t="str">
        <f>IFERROR(IF($C810="Program",ROUNDDOWN(SUMIF('3. Programs'!$A:$A,$D810,'3. Programs'!R:R),2)*IFERROR(INDEX('3. Programs'!$O:$O,MATCH($D810,'3. Programs'!$A:$A,0)),0)*$I810,""),0)</f>
        <v/>
      </c>
      <c r="L810" s="15" t="str">
        <f>IFERROR(IF($C810="Program",ROUNDDOWN(SUMIF('3. Programs'!$A:$A,$D810,'3. Programs'!S:S),2)*IFERROR(INDEX('3. Programs'!$O:$O,MATCH($D810,'3. Programs'!$A:$A,0)),0)*$I810,""),0)</f>
        <v/>
      </c>
      <c r="M810" s="17" t="str">
        <f t="shared" si="80"/>
        <v/>
      </c>
      <c r="N810" s="122"/>
      <c r="O810" s="123"/>
      <c r="P810" s="169"/>
      <c r="Q810" s="245"/>
      <c r="R810" s="124"/>
      <c r="S810" s="125"/>
      <c r="T810" s="125"/>
      <c r="U810" s="126"/>
      <c r="V810" s="19" t="str">
        <f t="shared" si="79"/>
        <v/>
      </c>
      <c r="W810" s="15" t="str">
        <f t="shared" si="75"/>
        <v/>
      </c>
      <c r="X810" s="16" t="str">
        <f t="shared" si="76"/>
        <v/>
      </c>
      <c r="Y810" s="16" t="str">
        <f t="shared" si="77"/>
        <v/>
      </c>
      <c r="Z810" s="16" t="str">
        <f t="shared" si="78"/>
        <v/>
      </c>
    </row>
    <row r="811" spans="1:26" x14ac:dyDescent="0.4">
      <c r="A811" s="140"/>
      <c r="B811" s="158" t="str">
        <f>IFERROR(VLOOKUP(A811,'1. Applicant Roster'!A:C,2,FALSE)&amp;", "&amp;LEFT(VLOOKUP(A811,'1. Applicant Roster'!A:C,3,FALSE),1)&amp;".","Enter valid WISEid")</f>
        <v>Enter valid WISEid</v>
      </c>
      <c r="C811" s="142"/>
      <c r="D811" s="143"/>
      <c r="E811" s="138" t="str">
        <f>IF(C811="Program",IFERROR(INDEX('3. Programs'!B:B,MATCH(D811,'3. Programs'!A:A,0)),"Enter valid program ID"),"")</f>
        <v/>
      </c>
      <c r="F811" s="289" t="str">
        <f>IF(C811="Program",IFERROR(INDEX('3. Programs'!L:L,MATCH(D811,'3. Programs'!A:A,0)),""),"")</f>
        <v/>
      </c>
      <c r="G811" s="97"/>
      <c r="H811" s="82"/>
      <c r="I811" s="291" t="str">
        <f>IFERROR(IF(C811="Program",(IF(OR(F811="Days",F811="Caseload"),1,G811)*H811)/(IF(OR(F811="Days",F811="Caseload"),1,INDEX('3. Programs'!N:N,MATCH(D811,'3. Programs'!A:A,0)))*INDEX('3. Programs'!O:O,MATCH(D811,'3. Programs'!A:A,0))),""),0)</f>
        <v/>
      </c>
      <c r="J811" s="20" t="str">
        <f>IFERROR(IF($C811="Program",ROUNDDOWN(SUMIF('3. Programs'!$A:$A,$D811,'3. Programs'!Q:Q),2)*IFERROR(INDEX('3. Programs'!$O:$O,MATCH($D811,'3. Programs'!$A:$A,0)),0)*$I811,""),0)</f>
        <v/>
      </c>
      <c r="K811" s="15" t="str">
        <f>IFERROR(IF($C811="Program",ROUNDDOWN(SUMIF('3. Programs'!$A:$A,$D811,'3. Programs'!R:R),2)*IFERROR(INDEX('3. Programs'!$O:$O,MATCH($D811,'3. Programs'!$A:$A,0)),0)*$I811,""),0)</f>
        <v/>
      </c>
      <c r="L811" s="15" t="str">
        <f>IFERROR(IF($C811="Program",ROUNDDOWN(SUMIF('3. Programs'!$A:$A,$D811,'3. Programs'!S:S),2)*IFERROR(INDEX('3. Programs'!$O:$O,MATCH($D811,'3. Programs'!$A:$A,0)),0)*$I811,""),0)</f>
        <v/>
      </c>
      <c r="M811" s="17" t="str">
        <f t="shared" si="80"/>
        <v/>
      </c>
      <c r="N811" s="122"/>
      <c r="O811" s="123"/>
      <c r="P811" s="169"/>
      <c r="Q811" s="245"/>
      <c r="R811" s="124"/>
      <c r="S811" s="125"/>
      <c r="T811" s="125"/>
      <c r="U811" s="126"/>
      <c r="V811" s="19" t="str">
        <f t="shared" si="79"/>
        <v/>
      </c>
      <c r="W811" s="15" t="str">
        <f t="shared" si="75"/>
        <v/>
      </c>
      <c r="X811" s="16" t="str">
        <f t="shared" si="76"/>
        <v/>
      </c>
      <c r="Y811" s="16" t="str">
        <f t="shared" si="77"/>
        <v/>
      </c>
      <c r="Z811" s="16" t="str">
        <f t="shared" si="78"/>
        <v/>
      </c>
    </row>
    <row r="812" spans="1:26" x14ac:dyDescent="0.4">
      <c r="A812" s="140"/>
      <c r="B812" s="158" t="str">
        <f>IFERROR(VLOOKUP(A812,'1. Applicant Roster'!A:C,2,FALSE)&amp;", "&amp;LEFT(VLOOKUP(A812,'1. Applicant Roster'!A:C,3,FALSE),1)&amp;".","Enter valid WISEid")</f>
        <v>Enter valid WISEid</v>
      </c>
      <c r="C812" s="142"/>
      <c r="D812" s="143"/>
      <c r="E812" s="138" t="str">
        <f>IF(C812="Program",IFERROR(INDEX('3. Programs'!B:B,MATCH(D812,'3. Programs'!A:A,0)),"Enter valid program ID"),"")</f>
        <v/>
      </c>
      <c r="F812" s="289" t="str">
        <f>IF(C812="Program",IFERROR(INDEX('3. Programs'!L:L,MATCH(D812,'3. Programs'!A:A,0)),""),"")</f>
        <v/>
      </c>
      <c r="G812" s="97"/>
      <c r="H812" s="82"/>
      <c r="I812" s="291" t="str">
        <f>IFERROR(IF(C812="Program",(IF(OR(F812="Days",F812="Caseload"),1,G812)*H812)/(IF(OR(F812="Days",F812="Caseload"),1,INDEX('3. Programs'!N:N,MATCH(D812,'3. Programs'!A:A,0)))*INDEX('3. Programs'!O:O,MATCH(D812,'3. Programs'!A:A,0))),""),0)</f>
        <v/>
      </c>
      <c r="J812" s="20" t="str">
        <f>IFERROR(IF($C812="Program",ROUNDDOWN(SUMIF('3. Programs'!$A:$A,$D812,'3. Programs'!Q:Q),2)*IFERROR(INDEX('3. Programs'!$O:$O,MATCH($D812,'3. Programs'!$A:$A,0)),0)*$I812,""),0)</f>
        <v/>
      </c>
      <c r="K812" s="15" t="str">
        <f>IFERROR(IF($C812="Program",ROUNDDOWN(SUMIF('3. Programs'!$A:$A,$D812,'3. Programs'!R:R),2)*IFERROR(INDEX('3. Programs'!$O:$O,MATCH($D812,'3. Programs'!$A:$A,0)),0)*$I812,""),0)</f>
        <v/>
      </c>
      <c r="L812" s="15" t="str">
        <f>IFERROR(IF($C812="Program",ROUNDDOWN(SUMIF('3. Programs'!$A:$A,$D812,'3. Programs'!S:S),2)*IFERROR(INDEX('3. Programs'!$O:$O,MATCH($D812,'3. Programs'!$A:$A,0)),0)*$I812,""),0)</f>
        <v/>
      </c>
      <c r="M812" s="17" t="str">
        <f t="shared" si="80"/>
        <v/>
      </c>
      <c r="N812" s="122"/>
      <c r="O812" s="123"/>
      <c r="P812" s="169"/>
      <c r="Q812" s="245"/>
      <c r="R812" s="124"/>
      <c r="S812" s="125"/>
      <c r="T812" s="125"/>
      <c r="U812" s="126"/>
      <c r="V812" s="19" t="str">
        <f t="shared" si="79"/>
        <v/>
      </c>
      <c r="W812" s="15" t="str">
        <f t="shared" si="75"/>
        <v/>
      </c>
      <c r="X812" s="16" t="str">
        <f t="shared" si="76"/>
        <v/>
      </c>
      <c r="Y812" s="16" t="str">
        <f t="shared" si="77"/>
        <v/>
      </c>
      <c r="Z812" s="16" t="str">
        <f t="shared" si="78"/>
        <v/>
      </c>
    </row>
    <row r="813" spans="1:26" x14ac:dyDescent="0.4">
      <c r="A813" s="140"/>
      <c r="B813" s="158" t="str">
        <f>IFERROR(VLOOKUP(A813,'1. Applicant Roster'!A:C,2,FALSE)&amp;", "&amp;LEFT(VLOOKUP(A813,'1. Applicant Roster'!A:C,3,FALSE),1)&amp;".","Enter valid WISEid")</f>
        <v>Enter valid WISEid</v>
      </c>
      <c r="C813" s="142"/>
      <c r="D813" s="143"/>
      <c r="E813" s="138" t="str">
        <f>IF(C813="Program",IFERROR(INDEX('3. Programs'!B:B,MATCH(D813,'3. Programs'!A:A,0)),"Enter valid program ID"),"")</f>
        <v/>
      </c>
      <c r="F813" s="289" t="str">
        <f>IF(C813="Program",IFERROR(INDEX('3. Programs'!L:L,MATCH(D813,'3. Programs'!A:A,0)),""),"")</f>
        <v/>
      </c>
      <c r="G813" s="97"/>
      <c r="H813" s="82"/>
      <c r="I813" s="291" t="str">
        <f>IFERROR(IF(C813="Program",(IF(OR(F813="Days",F813="Caseload"),1,G813)*H813)/(IF(OR(F813="Days",F813="Caseload"),1,INDEX('3. Programs'!N:N,MATCH(D813,'3. Programs'!A:A,0)))*INDEX('3. Programs'!O:O,MATCH(D813,'3. Programs'!A:A,0))),""),0)</f>
        <v/>
      </c>
      <c r="J813" s="20" t="str">
        <f>IFERROR(IF($C813="Program",ROUNDDOWN(SUMIF('3. Programs'!$A:$A,$D813,'3. Programs'!Q:Q),2)*IFERROR(INDEX('3. Programs'!$O:$O,MATCH($D813,'3. Programs'!$A:$A,0)),0)*$I813,""),0)</f>
        <v/>
      </c>
      <c r="K813" s="15" t="str">
        <f>IFERROR(IF($C813="Program",ROUNDDOWN(SUMIF('3. Programs'!$A:$A,$D813,'3. Programs'!R:R),2)*IFERROR(INDEX('3. Programs'!$O:$O,MATCH($D813,'3. Programs'!$A:$A,0)),0)*$I813,""),0)</f>
        <v/>
      </c>
      <c r="L813" s="15" t="str">
        <f>IFERROR(IF($C813="Program",ROUNDDOWN(SUMIF('3. Programs'!$A:$A,$D813,'3. Programs'!S:S),2)*IFERROR(INDEX('3. Programs'!$O:$O,MATCH($D813,'3. Programs'!$A:$A,0)),0)*$I813,""),0)</f>
        <v/>
      </c>
      <c r="M813" s="17" t="str">
        <f t="shared" si="80"/>
        <v/>
      </c>
      <c r="N813" s="122"/>
      <c r="O813" s="123"/>
      <c r="P813" s="169"/>
      <c r="Q813" s="245"/>
      <c r="R813" s="124"/>
      <c r="S813" s="125"/>
      <c r="T813" s="125"/>
      <c r="U813" s="126"/>
      <c r="V813" s="19" t="str">
        <f t="shared" si="79"/>
        <v/>
      </c>
      <c r="W813" s="15" t="str">
        <f t="shared" si="75"/>
        <v/>
      </c>
      <c r="X813" s="16" t="str">
        <f t="shared" si="76"/>
        <v/>
      </c>
      <c r="Y813" s="16" t="str">
        <f t="shared" si="77"/>
        <v/>
      </c>
      <c r="Z813" s="16" t="str">
        <f t="shared" si="78"/>
        <v/>
      </c>
    </row>
    <row r="814" spans="1:26" x14ac:dyDescent="0.4">
      <c r="A814" s="140"/>
      <c r="B814" s="158" t="str">
        <f>IFERROR(VLOOKUP(A814,'1. Applicant Roster'!A:C,2,FALSE)&amp;", "&amp;LEFT(VLOOKUP(A814,'1. Applicant Roster'!A:C,3,FALSE),1)&amp;".","Enter valid WISEid")</f>
        <v>Enter valid WISEid</v>
      </c>
      <c r="C814" s="142"/>
      <c r="D814" s="143"/>
      <c r="E814" s="138" t="str">
        <f>IF(C814="Program",IFERROR(INDEX('3. Programs'!B:B,MATCH(D814,'3. Programs'!A:A,0)),"Enter valid program ID"),"")</f>
        <v/>
      </c>
      <c r="F814" s="289" t="str">
        <f>IF(C814="Program",IFERROR(INDEX('3. Programs'!L:L,MATCH(D814,'3. Programs'!A:A,0)),""),"")</f>
        <v/>
      </c>
      <c r="G814" s="97"/>
      <c r="H814" s="82"/>
      <c r="I814" s="291" t="str">
        <f>IFERROR(IF(C814="Program",(IF(OR(F814="Days",F814="Caseload"),1,G814)*H814)/(IF(OR(F814="Days",F814="Caseload"),1,INDEX('3. Programs'!N:N,MATCH(D814,'3. Programs'!A:A,0)))*INDEX('3. Programs'!O:O,MATCH(D814,'3. Programs'!A:A,0))),""),0)</f>
        <v/>
      </c>
      <c r="J814" s="20" t="str">
        <f>IFERROR(IF($C814="Program",ROUNDDOWN(SUMIF('3. Programs'!$A:$A,$D814,'3. Programs'!Q:Q),2)*IFERROR(INDEX('3. Programs'!$O:$O,MATCH($D814,'3. Programs'!$A:$A,0)),0)*$I814,""),0)</f>
        <v/>
      </c>
      <c r="K814" s="15" t="str">
        <f>IFERROR(IF($C814="Program",ROUNDDOWN(SUMIF('3. Programs'!$A:$A,$D814,'3. Programs'!R:R),2)*IFERROR(INDEX('3. Programs'!$O:$O,MATCH($D814,'3. Programs'!$A:$A,0)),0)*$I814,""),0)</f>
        <v/>
      </c>
      <c r="L814" s="15" t="str">
        <f>IFERROR(IF($C814="Program",ROUNDDOWN(SUMIF('3. Programs'!$A:$A,$D814,'3. Programs'!S:S),2)*IFERROR(INDEX('3. Programs'!$O:$O,MATCH($D814,'3. Programs'!$A:$A,0)),0)*$I814,""),0)</f>
        <v/>
      </c>
      <c r="M814" s="17" t="str">
        <f t="shared" si="80"/>
        <v/>
      </c>
      <c r="N814" s="122"/>
      <c r="O814" s="123"/>
      <c r="P814" s="169"/>
      <c r="Q814" s="245"/>
      <c r="R814" s="124"/>
      <c r="S814" s="125"/>
      <c r="T814" s="125"/>
      <c r="U814" s="126"/>
      <c r="V814" s="19" t="str">
        <f t="shared" si="79"/>
        <v/>
      </c>
      <c r="W814" s="15" t="str">
        <f t="shared" si="75"/>
        <v/>
      </c>
      <c r="X814" s="16" t="str">
        <f t="shared" si="76"/>
        <v/>
      </c>
      <c r="Y814" s="16" t="str">
        <f t="shared" si="77"/>
        <v/>
      </c>
      <c r="Z814" s="16" t="str">
        <f t="shared" si="78"/>
        <v/>
      </c>
    </row>
    <row r="815" spans="1:26" x14ac:dyDescent="0.4">
      <c r="A815" s="140"/>
      <c r="B815" s="158" t="str">
        <f>IFERROR(VLOOKUP(A815,'1. Applicant Roster'!A:C,2,FALSE)&amp;", "&amp;LEFT(VLOOKUP(A815,'1. Applicant Roster'!A:C,3,FALSE),1)&amp;".","Enter valid WISEid")</f>
        <v>Enter valid WISEid</v>
      </c>
      <c r="C815" s="142"/>
      <c r="D815" s="143"/>
      <c r="E815" s="138" t="str">
        <f>IF(C815="Program",IFERROR(INDEX('3. Programs'!B:B,MATCH(D815,'3. Programs'!A:A,0)),"Enter valid program ID"),"")</f>
        <v/>
      </c>
      <c r="F815" s="289" t="str">
        <f>IF(C815="Program",IFERROR(INDEX('3. Programs'!L:L,MATCH(D815,'3. Programs'!A:A,0)),""),"")</f>
        <v/>
      </c>
      <c r="G815" s="97"/>
      <c r="H815" s="82"/>
      <c r="I815" s="291" t="str">
        <f>IFERROR(IF(C815="Program",(IF(OR(F815="Days",F815="Caseload"),1,G815)*H815)/(IF(OR(F815="Days",F815="Caseload"),1,INDEX('3. Programs'!N:N,MATCH(D815,'3. Programs'!A:A,0)))*INDEX('3. Programs'!O:O,MATCH(D815,'3. Programs'!A:A,0))),""),0)</f>
        <v/>
      </c>
      <c r="J815" s="20" t="str">
        <f>IFERROR(IF($C815="Program",ROUNDDOWN(SUMIF('3. Programs'!$A:$A,$D815,'3. Programs'!Q:Q),2)*IFERROR(INDEX('3. Programs'!$O:$O,MATCH($D815,'3. Programs'!$A:$A,0)),0)*$I815,""),0)</f>
        <v/>
      </c>
      <c r="K815" s="15" t="str">
        <f>IFERROR(IF($C815="Program",ROUNDDOWN(SUMIF('3. Programs'!$A:$A,$D815,'3. Programs'!R:R),2)*IFERROR(INDEX('3. Programs'!$O:$O,MATCH($D815,'3. Programs'!$A:$A,0)),0)*$I815,""),0)</f>
        <v/>
      </c>
      <c r="L815" s="15" t="str">
        <f>IFERROR(IF($C815="Program",ROUNDDOWN(SUMIF('3. Programs'!$A:$A,$D815,'3. Programs'!S:S),2)*IFERROR(INDEX('3. Programs'!$O:$O,MATCH($D815,'3. Programs'!$A:$A,0)),0)*$I815,""),0)</f>
        <v/>
      </c>
      <c r="M815" s="17" t="str">
        <f t="shared" si="80"/>
        <v/>
      </c>
      <c r="N815" s="122"/>
      <c r="O815" s="123"/>
      <c r="P815" s="169"/>
      <c r="Q815" s="245"/>
      <c r="R815" s="124"/>
      <c r="S815" s="125"/>
      <c r="T815" s="125"/>
      <c r="U815" s="126"/>
      <c r="V815" s="19" t="str">
        <f t="shared" si="79"/>
        <v/>
      </c>
      <c r="W815" s="15" t="str">
        <f t="shared" si="75"/>
        <v/>
      </c>
      <c r="X815" s="16" t="str">
        <f t="shared" si="76"/>
        <v/>
      </c>
      <c r="Y815" s="16" t="str">
        <f t="shared" si="77"/>
        <v/>
      </c>
      <c r="Z815" s="16" t="str">
        <f t="shared" si="78"/>
        <v/>
      </c>
    </row>
    <row r="816" spans="1:26" x14ac:dyDescent="0.4">
      <c r="A816" s="140"/>
      <c r="B816" s="158" t="str">
        <f>IFERROR(VLOOKUP(A816,'1. Applicant Roster'!A:C,2,FALSE)&amp;", "&amp;LEFT(VLOOKUP(A816,'1. Applicant Roster'!A:C,3,FALSE),1)&amp;".","Enter valid WISEid")</f>
        <v>Enter valid WISEid</v>
      </c>
      <c r="C816" s="142"/>
      <c r="D816" s="143"/>
      <c r="E816" s="138" t="str">
        <f>IF(C816="Program",IFERROR(INDEX('3. Programs'!B:B,MATCH(D816,'3. Programs'!A:A,0)),"Enter valid program ID"),"")</f>
        <v/>
      </c>
      <c r="F816" s="289" t="str">
        <f>IF(C816="Program",IFERROR(INDEX('3. Programs'!L:L,MATCH(D816,'3. Programs'!A:A,0)),""),"")</f>
        <v/>
      </c>
      <c r="G816" s="97"/>
      <c r="H816" s="82"/>
      <c r="I816" s="291" t="str">
        <f>IFERROR(IF(C816="Program",(IF(OR(F816="Days",F816="Caseload"),1,G816)*H816)/(IF(OR(F816="Days",F816="Caseload"),1,INDEX('3. Programs'!N:N,MATCH(D816,'3. Programs'!A:A,0)))*INDEX('3. Programs'!O:O,MATCH(D816,'3. Programs'!A:A,0))),""),0)</f>
        <v/>
      </c>
      <c r="J816" s="20" t="str">
        <f>IFERROR(IF($C816="Program",ROUNDDOWN(SUMIF('3. Programs'!$A:$A,$D816,'3. Programs'!Q:Q),2)*IFERROR(INDEX('3. Programs'!$O:$O,MATCH($D816,'3. Programs'!$A:$A,0)),0)*$I816,""),0)</f>
        <v/>
      </c>
      <c r="K816" s="15" t="str">
        <f>IFERROR(IF($C816="Program",ROUNDDOWN(SUMIF('3. Programs'!$A:$A,$D816,'3. Programs'!R:R),2)*IFERROR(INDEX('3. Programs'!$O:$O,MATCH($D816,'3. Programs'!$A:$A,0)),0)*$I816,""),0)</f>
        <v/>
      </c>
      <c r="L816" s="15" t="str">
        <f>IFERROR(IF($C816="Program",ROUNDDOWN(SUMIF('3. Programs'!$A:$A,$D816,'3. Programs'!S:S),2)*IFERROR(INDEX('3. Programs'!$O:$O,MATCH($D816,'3. Programs'!$A:$A,0)),0)*$I816,""),0)</f>
        <v/>
      </c>
      <c r="M816" s="17" t="str">
        <f t="shared" si="80"/>
        <v/>
      </c>
      <c r="N816" s="122"/>
      <c r="O816" s="123"/>
      <c r="P816" s="169"/>
      <c r="Q816" s="245"/>
      <c r="R816" s="124"/>
      <c r="S816" s="125"/>
      <c r="T816" s="125"/>
      <c r="U816" s="126"/>
      <c r="V816" s="19" t="str">
        <f t="shared" si="79"/>
        <v/>
      </c>
      <c r="W816" s="15" t="str">
        <f t="shared" si="75"/>
        <v/>
      </c>
      <c r="X816" s="16" t="str">
        <f t="shared" si="76"/>
        <v/>
      </c>
      <c r="Y816" s="16" t="str">
        <f t="shared" si="77"/>
        <v/>
      </c>
      <c r="Z816" s="16" t="str">
        <f t="shared" si="78"/>
        <v/>
      </c>
    </row>
    <row r="817" spans="1:26" x14ac:dyDescent="0.4">
      <c r="A817" s="140"/>
      <c r="B817" s="158" t="str">
        <f>IFERROR(VLOOKUP(A817,'1. Applicant Roster'!A:C,2,FALSE)&amp;", "&amp;LEFT(VLOOKUP(A817,'1. Applicant Roster'!A:C,3,FALSE),1)&amp;".","Enter valid WISEid")</f>
        <v>Enter valid WISEid</v>
      </c>
      <c r="C817" s="142"/>
      <c r="D817" s="143"/>
      <c r="E817" s="138" t="str">
        <f>IF(C817="Program",IFERROR(INDEX('3. Programs'!B:B,MATCH(D817,'3. Programs'!A:A,0)),"Enter valid program ID"),"")</f>
        <v/>
      </c>
      <c r="F817" s="289" t="str">
        <f>IF(C817="Program",IFERROR(INDEX('3. Programs'!L:L,MATCH(D817,'3. Programs'!A:A,0)),""),"")</f>
        <v/>
      </c>
      <c r="G817" s="97"/>
      <c r="H817" s="82"/>
      <c r="I817" s="291" t="str">
        <f>IFERROR(IF(C817="Program",(IF(OR(F817="Days",F817="Caseload"),1,G817)*H817)/(IF(OR(F817="Days",F817="Caseload"),1,INDEX('3. Programs'!N:N,MATCH(D817,'3. Programs'!A:A,0)))*INDEX('3. Programs'!O:O,MATCH(D817,'3. Programs'!A:A,0))),""),0)</f>
        <v/>
      </c>
      <c r="J817" s="20" t="str">
        <f>IFERROR(IF($C817="Program",ROUNDDOWN(SUMIF('3. Programs'!$A:$A,$D817,'3. Programs'!Q:Q),2)*IFERROR(INDEX('3. Programs'!$O:$O,MATCH($D817,'3. Programs'!$A:$A,0)),0)*$I817,""),0)</f>
        <v/>
      </c>
      <c r="K817" s="15" t="str">
        <f>IFERROR(IF($C817="Program",ROUNDDOWN(SUMIF('3. Programs'!$A:$A,$D817,'3. Programs'!R:R),2)*IFERROR(INDEX('3. Programs'!$O:$O,MATCH($D817,'3. Programs'!$A:$A,0)),0)*$I817,""),0)</f>
        <v/>
      </c>
      <c r="L817" s="15" t="str">
        <f>IFERROR(IF($C817="Program",ROUNDDOWN(SUMIF('3. Programs'!$A:$A,$D817,'3. Programs'!S:S),2)*IFERROR(INDEX('3. Programs'!$O:$O,MATCH($D817,'3. Programs'!$A:$A,0)),0)*$I817,""),0)</f>
        <v/>
      </c>
      <c r="M817" s="17" t="str">
        <f t="shared" si="80"/>
        <v/>
      </c>
      <c r="N817" s="122"/>
      <c r="O817" s="123"/>
      <c r="P817" s="169"/>
      <c r="Q817" s="245"/>
      <c r="R817" s="124"/>
      <c r="S817" s="125"/>
      <c r="T817" s="125"/>
      <c r="U817" s="126"/>
      <c r="V817" s="19" t="str">
        <f t="shared" si="79"/>
        <v/>
      </c>
      <c r="W817" s="15" t="str">
        <f t="shared" si="75"/>
        <v/>
      </c>
      <c r="X817" s="16" t="str">
        <f t="shared" si="76"/>
        <v/>
      </c>
      <c r="Y817" s="16" t="str">
        <f t="shared" si="77"/>
        <v/>
      </c>
      <c r="Z817" s="16" t="str">
        <f t="shared" si="78"/>
        <v/>
      </c>
    </row>
    <row r="818" spans="1:26" x14ac:dyDescent="0.4">
      <c r="A818" s="140"/>
      <c r="B818" s="158" t="str">
        <f>IFERROR(VLOOKUP(A818,'1. Applicant Roster'!A:C,2,FALSE)&amp;", "&amp;LEFT(VLOOKUP(A818,'1. Applicant Roster'!A:C,3,FALSE),1)&amp;".","Enter valid WISEid")</f>
        <v>Enter valid WISEid</v>
      </c>
      <c r="C818" s="142"/>
      <c r="D818" s="143"/>
      <c r="E818" s="138" t="str">
        <f>IF(C818="Program",IFERROR(INDEX('3. Programs'!B:B,MATCH(D818,'3. Programs'!A:A,0)),"Enter valid program ID"),"")</f>
        <v/>
      </c>
      <c r="F818" s="289" t="str">
        <f>IF(C818="Program",IFERROR(INDEX('3. Programs'!L:L,MATCH(D818,'3. Programs'!A:A,0)),""),"")</f>
        <v/>
      </c>
      <c r="G818" s="97"/>
      <c r="H818" s="82"/>
      <c r="I818" s="291" t="str">
        <f>IFERROR(IF(C818="Program",(IF(OR(F818="Days",F818="Caseload"),1,G818)*H818)/(IF(OR(F818="Days",F818="Caseload"),1,INDEX('3. Programs'!N:N,MATCH(D818,'3. Programs'!A:A,0)))*INDEX('3. Programs'!O:O,MATCH(D818,'3. Programs'!A:A,0))),""),0)</f>
        <v/>
      </c>
      <c r="J818" s="20" t="str">
        <f>IFERROR(IF($C818="Program",ROUNDDOWN(SUMIF('3. Programs'!$A:$A,$D818,'3. Programs'!Q:Q),2)*IFERROR(INDEX('3. Programs'!$O:$O,MATCH($D818,'3. Programs'!$A:$A,0)),0)*$I818,""),0)</f>
        <v/>
      </c>
      <c r="K818" s="15" t="str">
        <f>IFERROR(IF($C818="Program",ROUNDDOWN(SUMIF('3. Programs'!$A:$A,$D818,'3. Programs'!R:R),2)*IFERROR(INDEX('3. Programs'!$O:$O,MATCH($D818,'3. Programs'!$A:$A,0)),0)*$I818,""),0)</f>
        <v/>
      </c>
      <c r="L818" s="15" t="str">
        <f>IFERROR(IF($C818="Program",ROUNDDOWN(SUMIF('3. Programs'!$A:$A,$D818,'3. Programs'!S:S),2)*IFERROR(INDEX('3. Programs'!$O:$O,MATCH($D818,'3. Programs'!$A:$A,0)),0)*$I818,""),0)</f>
        <v/>
      </c>
      <c r="M818" s="17" t="str">
        <f t="shared" si="80"/>
        <v/>
      </c>
      <c r="N818" s="122"/>
      <c r="O818" s="123"/>
      <c r="P818" s="169"/>
      <c r="Q818" s="245"/>
      <c r="R818" s="124"/>
      <c r="S818" s="125"/>
      <c r="T818" s="125"/>
      <c r="U818" s="126"/>
      <c r="V818" s="19" t="str">
        <f t="shared" si="79"/>
        <v/>
      </c>
      <c r="W818" s="15" t="str">
        <f t="shared" si="75"/>
        <v/>
      </c>
      <c r="X818" s="16" t="str">
        <f t="shared" si="76"/>
        <v/>
      </c>
      <c r="Y818" s="16" t="str">
        <f t="shared" si="77"/>
        <v/>
      </c>
      <c r="Z818" s="16" t="str">
        <f t="shared" si="78"/>
        <v/>
      </c>
    </row>
    <row r="819" spans="1:26" x14ac:dyDescent="0.4">
      <c r="A819" s="140"/>
      <c r="B819" s="158" t="str">
        <f>IFERROR(VLOOKUP(A819,'1. Applicant Roster'!A:C,2,FALSE)&amp;", "&amp;LEFT(VLOOKUP(A819,'1. Applicant Roster'!A:C,3,FALSE),1)&amp;".","Enter valid WISEid")</f>
        <v>Enter valid WISEid</v>
      </c>
      <c r="C819" s="142"/>
      <c r="D819" s="143"/>
      <c r="E819" s="138" t="str">
        <f>IF(C819="Program",IFERROR(INDEX('3. Programs'!B:B,MATCH(D819,'3. Programs'!A:A,0)),"Enter valid program ID"),"")</f>
        <v/>
      </c>
      <c r="F819" s="289" t="str">
        <f>IF(C819="Program",IFERROR(INDEX('3. Programs'!L:L,MATCH(D819,'3. Programs'!A:A,0)),""),"")</f>
        <v/>
      </c>
      <c r="G819" s="97"/>
      <c r="H819" s="82"/>
      <c r="I819" s="291" t="str">
        <f>IFERROR(IF(C819="Program",(IF(OR(F819="Days",F819="Caseload"),1,G819)*H819)/(IF(OR(F819="Days",F819="Caseload"),1,INDEX('3. Programs'!N:N,MATCH(D819,'3. Programs'!A:A,0)))*INDEX('3. Programs'!O:O,MATCH(D819,'3. Programs'!A:A,0))),""),0)</f>
        <v/>
      </c>
      <c r="J819" s="20" t="str">
        <f>IFERROR(IF($C819="Program",ROUNDDOWN(SUMIF('3. Programs'!$A:$A,$D819,'3. Programs'!Q:Q),2)*IFERROR(INDEX('3. Programs'!$O:$O,MATCH($D819,'3. Programs'!$A:$A,0)),0)*$I819,""),0)</f>
        <v/>
      </c>
      <c r="K819" s="15" t="str">
        <f>IFERROR(IF($C819="Program",ROUNDDOWN(SUMIF('3. Programs'!$A:$A,$D819,'3. Programs'!R:R),2)*IFERROR(INDEX('3. Programs'!$O:$O,MATCH($D819,'3. Programs'!$A:$A,0)),0)*$I819,""),0)</f>
        <v/>
      </c>
      <c r="L819" s="15" t="str">
        <f>IFERROR(IF($C819="Program",ROUNDDOWN(SUMIF('3. Programs'!$A:$A,$D819,'3. Programs'!S:S),2)*IFERROR(INDEX('3. Programs'!$O:$O,MATCH($D819,'3. Programs'!$A:$A,0)),0)*$I819,""),0)</f>
        <v/>
      </c>
      <c r="M819" s="17" t="str">
        <f t="shared" si="80"/>
        <v/>
      </c>
      <c r="N819" s="122"/>
      <c r="O819" s="123"/>
      <c r="P819" s="169"/>
      <c r="Q819" s="245"/>
      <c r="R819" s="124"/>
      <c r="S819" s="125"/>
      <c r="T819" s="125"/>
      <c r="U819" s="126"/>
      <c r="V819" s="19" t="str">
        <f t="shared" si="79"/>
        <v/>
      </c>
      <c r="W819" s="15" t="str">
        <f t="shared" si="75"/>
        <v/>
      </c>
      <c r="X819" s="16" t="str">
        <f t="shared" si="76"/>
        <v/>
      </c>
      <c r="Y819" s="16" t="str">
        <f t="shared" si="77"/>
        <v/>
      </c>
      <c r="Z819" s="16" t="str">
        <f t="shared" si="78"/>
        <v/>
      </c>
    </row>
    <row r="820" spans="1:26" x14ac:dyDescent="0.4">
      <c r="A820" s="140"/>
      <c r="B820" s="158" t="str">
        <f>IFERROR(VLOOKUP(A820,'1. Applicant Roster'!A:C,2,FALSE)&amp;", "&amp;LEFT(VLOOKUP(A820,'1. Applicant Roster'!A:C,3,FALSE),1)&amp;".","Enter valid WISEid")</f>
        <v>Enter valid WISEid</v>
      </c>
      <c r="C820" s="142"/>
      <c r="D820" s="143"/>
      <c r="E820" s="138" t="str">
        <f>IF(C820="Program",IFERROR(INDEX('3. Programs'!B:B,MATCH(D820,'3. Programs'!A:A,0)),"Enter valid program ID"),"")</f>
        <v/>
      </c>
      <c r="F820" s="289" t="str">
        <f>IF(C820="Program",IFERROR(INDEX('3. Programs'!L:L,MATCH(D820,'3. Programs'!A:A,0)),""),"")</f>
        <v/>
      </c>
      <c r="G820" s="97"/>
      <c r="H820" s="82"/>
      <c r="I820" s="291" t="str">
        <f>IFERROR(IF(C820="Program",(IF(OR(F820="Days",F820="Caseload"),1,G820)*H820)/(IF(OR(F820="Days",F820="Caseload"),1,INDEX('3. Programs'!N:N,MATCH(D820,'3. Programs'!A:A,0)))*INDEX('3. Programs'!O:O,MATCH(D820,'3. Programs'!A:A,0))),""),0)</f>
        <v/>
      </c>
      <c r="J820" s="20" t="str">
        <f>IFERROR(IF($C820="Program",ROUNDDOWN(SUMIF('3. Programs'!$A:$A,$D820,'3. Programs'!Q:Q),2)*IFERROR(INDEX('3. Programs'!$O:$O,MATCH($D820,'3. Programs'!$A:$A,0)),0)*$I820,""),0)</f>
        <v/>
      </c>
      <c r="K820" s="15" t="str">
        <f>IFERROR(IF($C820="Program",ROUNDDOWN(SUMIF('3. Programs'!$A:$A,$D820,'3. Programs'!R:R),2)*IFERROR(INDEX('3. Programs'!$O:$O,MATCH($D820,'3. Programs'!$A:$A,0)),0)*$I820,""),0)</f>
        <v/>
      </c>
      <c r="L820" s="15" t="str">
        <f>IFERROR(IF($C820="Program",ROUNDDOWN(SUMIF('3. Programs'!$A:$A,$D820,'3. Programs'!S:S),2)*IFERROR(INDEX('3. Programs'!$O:$O,MATCH($D820,'3. Programs'!$A:$A,0)),0)*$I820,""),0)</f>
        <v/>
      </c>
      <c r="M820" s="17" t="str">
        <f t="shared" si="80"/>
        <v/>
      </c>
      <c r="N820" s="122"/>
      <c r="O820" s="123"/>
      <c r="P820" s="169"/>
      <c r="Q820" s="245"/>
      <c r="R820" s="124"/>
      <c r="S820" s="125"/>
      <c r="T820" s="125"/>
      <c r="U820" s="126"/>
      <c r="V820" s="19" t="str">
        <f t="shared" si="79"/>
        <v/>
      </c>
      <c r="W820" s="15" t="str">
        <f t="shared" si="75"/>
        <v/>
      </c>
      <c r="X820" s="16" t="str">
        <f t="shared" si="76"/>
        <v/>
      </c>
      <c r="Y820" s="16" t="str">
        <f t="shared" si="77"/>
        <v/>
      </c>
      <c r="Z820" s="16" t="str">
        <f t="shared" si="78"/>
        <v/>
      </c>
    </row>
    <row r="821" spans="1:26" x14ac:dyDescent="0.4">
      <c r="A821" s="140"/>
      <c r="B821" s="158" t="str">
        <f>IFERROR(VLOOKUP(A821,'1. Applicant Roster'!A:C,2,FALSE)&amp;", "&amp;LEFT(VLOOKUP(A821,'1. Applicant Roster'!A:C,3,FALSE),1)&amp;".","Enter valid WISEid")</f>
        <v>Enter valid WISEid</v>
      </c>
      <c r="C821" s="142"/>
      <c r="D821" s="143"/>
      <c r="E821" s="138" t="str">
        <f>IF(C821="Program",IFERROR(INDEX('3. Programs'!B:B,MATCH(D821,'3. Programs'!A:A,0)),"Enter valid program ID"),"")</f>
        <v/>
      </c>
      <c r="F821" s="289" t="str">
        <f>IF(C821="Program",IFERROR(INDEX('3. Programs'!L:L,MATCH(D821,'3. Programs'!A:A,0)),""),"")</f>
        <v/>
      </c>
      <c r="G821" s="97"/>
      <c r="H821" s="82"/>
      <c r="I821" s="291" t="str">
        <f>IFERROR(IF(C821="Program",(IF(OR(F821="Days",F821="Caseload"),1,G821)*H821)/(IF(OR(F821="Days",F821="Caseload"),1,INDEX('3. Programs'!N:N,MATCH(D821,'3. Programs'!A:A,0)))*INDEX('3. Programs'!O:O,MATCH(D821,'3. Programs'!A:A,0))),""),0)</f>
        <v/>
      </c>
      <c r="J821" s="20" t="str">
        <f>IFERROR(IF($C821="Program",ROUNDDOWN(SUMIF('3. Programs'!$A:$A,$D821,'3. Programs'!Q:Q),2)*IFERROR(INDEX('3. Programs'!$O:$O,MATCH($D821,'3. Programs'!$A:$A,0)),0)*$I821,""),0)</f>
        <v/>
      </c>
      <c r="K821" s="15" t="str">
        <f>IFERROR(IF($C821="Program",ROUNDDOWN(SUMIF('3. Programs'!$A:$A,$D821,'3. Programs'!R:R),2)*IFERROR(INDEX('3. Programs'!$O:$O,MATCH($D821,'3. Programs'!$A:$A,0)),0)*$I821,""),0)</f>
        <v/>
      </c>
      <c r="L821" s="15" t="str">
        <f>IFERROR(IF($C821="Program",ROUNDDOWN(SUMIF('3. Programs'!$A:$A,$D821,'3. Programs'!S:S),2)*IFERROR(INDEX('3. Programs'!$O:$O,MATCH($D821,'3. Programs'!$A:$A,0)),0)*$I821,""),0)</f>
        <v/>
      </c>
      <c r="M821" s="17" t="str">
        <f t="shared" si="80"/>
        <v/>
      </c>
      <c r="N821" s="122"/>
      <c r="O821" s="123"/>
      <c r="P821" s="169"/>
      <c r="Q821" s="245"/>
      <c r="R821" s="124"/>
      <c r="S821" s="125"/>
      <c r="T821" s="125"/>
      <c r="U821" s="126"/>
      <c r="V821" s="19" t="str">
        <f t="shared" si="79"/>
        <v/>
      </c>
      <c r="W821" s="15" t="str">
        <f t="shared" si="75"/>
        <v/>
      </c>
      <c r="X821" s="16" t="str">
        <f t="shared" si="76"/>
        <v/>
      </c>
      <c r="Y821" s="16" t="str">
        <f t="shared" si="77"/>
        <v/>
      </c>
      <c r="Z821" s="16" t="str">
        <f t="shared" si="78"/>
        <v/>
      </c>
    </row>
    <row r="822" spans="1:26" x14ac:dyDescent="0.4">
      <c r="A822" s="140"/>
      <c r="B822" s="158" t="str">
        <f>IFERROR(VLOOKUP(A822,'1. Applicant Roster'!A:C,2,FALSE)&amp;", "&amp;LEFT(VLOOKUP(A822,'1. Applicant Roster'!A:C,3,FALSE),1)&amp;".","Enter valid WISEid")</f>
        <v>Enter valid WISEid</v>
      </c>
      <c r="C822" s="142"/>
      <c r="D822" s="143"/>
      <c r="E822" s="138" t="str">
        <f>IF(C822="Program",IFERROR(INDEX('3. Programs'!B:B,MATCH(D822,'3. Programs'!A:A,0)),"Enter valid program ID"),"")</f>
        <v/>
      </c>
      <c r="F822" s="289" t="str">
        <f>IF(C822="Program",IFERROR(INDEX('3. Programs'!L:L,MATCH(D822,'3. Programs'!A:A,0)),""),"")</f>
        <v/>
      </c>
      <c r="G822" s="97"/>
      <c r="H822" s="82"/>
      <c r="I822" s="291" t="str">
        <f>IFERROR(IF(C822="Program",(IF(OR(F822="Days",F822="Caseload"),1,G822)*H822)/(IF(OR(F822="Days",F822="Caseload"),1,INDEX('3. Programs'!N:N,MATCH(D822,'3. Programs'!A:A,0)))*INDEX('3. Programs'!O:O,MATCH(D822,'3. Programs'!A:A,0))),""),0)</f>
        <v/>
      </c>
      <c r="J822" s="20" t="str">
        <f>IFERROR(IF($C822="Program",ROUNDDOWN(SUMIF('3. Programs'!$A:$A,$D822,'3. Programs'!Q:Q),2)*IFERROR(INDEX('3. Programs'!$O:$O,MATCH($D822,'3. Programs'!$A:$A,0)),0)*$I822,""),0)</f>
        <v/>
      </c>
      <c r="K822" s="15" t="str">
        <f>IFERROR(IF($C822="Program",ROUNDDOWN(SUMIF('3. Programs'!$A:$A,$D822,'3. Programs'!R:R),2)*IFERROR(INDEX('3. Programs'!$O:$O,MATCH($D822,'3. Programs'!$A:$A,0)),0)*$I822,""),0)</f>
        <v/>
      </c>
      <c r="L822" s="15" t="str">
        <f>IFERROR(IF($C822="Program",ROUNDDOWN(SUMIF('3. Programs'!$A:$A,$D822,'3. Programs'!S:S),2)*IFERROR(INDEX('3. Programs'!$O:$O,MATCH($D822,'3. Programs'!$A:$A,0)),0)*$I822,""),0)</f>
        <v/>
      </c>
      <c r="M822" s="17" t="str">
        <f t="shared" si="80"/>
        <v/>
      </c>
      <c r="N822" s="122"/>
      <c r="O822" s="123"/>
      <c r="P822" s="169"/>
      <c r="Q822" s="245"/>
      <c r="R822" s="124"/>
      <c r="S822" s="125"/>
      <c r="T822" s="125"/>
      <c r="U822" s="126"/>
      <c r="V822" s="19" t="str">
        <f t="shared" si="79"/>
        <v/>
      </c>
      <c r="W822" s="15" t="str">
        <f t="shared" si="75"/>
        <v/>
      </c>
      <c r="X822" s="16" t="str">
        <f t="shared" si="76"/>
        <v/>
      </c>
      <c r="Y822" s="16" t="str">
        <f t="shared" si="77"/>
        <v/>
      </c>
      <c r="Z822" s="16" t="str">
        <f t="shared" si="78"/>
        <v/>
      </c>
    </row>
    <row r="823" spans="1:26" x14ac:dyDescent="0.4">
      <c r="A823" s="140"/>
      <c r="B823" s="158" t="str">
        <f>IFERROR(VLOOKUP(A823,'1. Applicant Roster'!A:C,2,FALSE)&amp;", "&amp;LEFT(VLOOKUP(A823,'1. Applicant Roster'!A:C,3,FALSE),1)&amp;".","Enter valid WISEid")</f>
        <v>Enter valid WISEid</v>
      </c>
      <c r="C823" s="142"/>
      <c r="D823" s="143"/>
      <c r="E823" s="138" t="str">
        <f>IF(C823="Program",IFERROR(INDEX('3. Programs'!B:B,MATCH(D823,'3. Programs'!A:A,0)),"Enter valid program ID"),"")</f>
        <v/>
      </c>
      <c r="F823" s="289" t="str">
        <f>IF(C823="Program",IFERROR(INDEX('3. Programs'!L:L,MATCH(D823,'3. Programs'!A:A,0)),""),"")</f>
        <v/>
      </c>
      <c r="G823" s="97"/>
      <c r="H823" s="82"/>
      <c r="I823" s="291" t="str">
        <f>IFERROR(IF(C823="Program",(IF(OR(F823="Days",F823="Caseload"),1,G823)*H823)/(IF(OR(F823="Days",F823="Caseload"),1,INDEX('3. Programs'!N:N,MATCH(D823,'3. Programs'!A:A,0)))*INDEX('3. Programs'!O:O,MATCH(D823,'3. Programs'!A:A,0))),""),0)</f>
        <v/>
      </c>
      <c r="J823" s="20" t="str">
        <f>IFERROR(IF($C823="Program",ROUNDDOWN(SUMIF('3. Programs'!$A:$A,$D823,'3. Programs'!Q:Q),2)*IFERROR(INDEX('3. Programs'!$O:$O,MATCH($D823,'3. Programs'!$A:$A,0)),0)*$I823,""),0)</f>
        <v/>
      </c>
      <c r="K823" s="15" t="str">
        <f>IFERROR(IF($C823="Program",ROUNDDOWN(SUMIF('3. Programs'!$A:$A,$D823,'3. Programs'!R:R),2)*IFERROR(INDEX('3. Programs'!$O:$O,MATCH($D823,'3. Programs'!$A:$A,0)),0)*$I823,""),0)</f>
        <v/>
      </c>
      <c r="L823" s="15" t="str">
        <f>IFERROR(IF($C823="Program",ROUNDDOWN(SUMIF('3. Programs'!$A:$A,$D823,'3. Programs'!S:S),2)*IFERROR(INDEX('3. Programs'!$O:$O,MATCH($D823,'3. Programs'!$A:$A,0)),0)*$I823,""),0)</f>
        <v/>
      </c>
      <c r="M823" s="17" t="str">
        <f t="shared" si="80"/>
        <v/>
      </c>
      <c r="N823" s="122"/>
      <c r="O823" s="123"/>
      <c r="P823" s="169"/>
      <c r="Q823" s="245"/>
      <c r="R823" s="124"/>
      <c r="S823" s="125"/>
      <c r="T823" s="125"/>
      <c r="U823" s="126"/>
      <c r="V823" s="19" t="str">
        <f t="shared" si="79"/>
        <v/>
      </c>
      <c r="W823" s="15" t="str">
        <f t="shared" si="75"/>
        <v/>
      </c>
      <c r="X823" s="16" t="str">
        <f t="shared" si="76"/>
        <v/>
      </c>
      <c r="Y823" s="16" t="str">
        <f t="shared" si="77"/>
        <v/>
      </c>
      <c r="Z823" s="16" t="str">
        <f t="shared" si="78"/>
        <v/>
      </c>
    </row>
    <row r="824" spans="1:26" x14ac:dyDescent="0.4">
      <c r="A824" s="140"/>
      <c r="B824" s="158" t="str">
        <f>IFERROR(VLOOKUP(A824,'1. Applicant Roster'!A:C,2,FALSE)&amp;", "&amp;LEFT(VLOOKUP(A824,'1. Applicant Roster'!A:C,3,FALSE),1)&amp;".","Enter valid WISEid")</f>
        <v>Enter valid WISEid</v>
      </c>
      <c r="C824" s="142"/>
      <c r="D824" s="143"/>
      <c r="E824" s="138" t="str">
        <f>IF(C824="Program",IFERROR(INDEX('3. Programs'!B:B,MATCH(D824,'3. Programs'!A:A,0)),"Enter valid program ID"),"")</f>
        <v/>
      </c>
      <c r="F824" s="289" t="str">
        <f>IF(C824="Program",IFERROR(INDEX('3. Programs'!L:L,MATCH(D824,'3. Programs'!A:A,0)),""),"")</f>
        <v/>
      </c>
      <c r="G824" s="97"/>
      <c r="H824" s="82"/>
      <c r="I824" s="291" t="str">
        <f>IFERROR(IF(C824="Program",(IF(OR(F824="Days",F824="Caseload"),1,G824)*H824)/(IF(OR(F824="Days",F824="Caseload"),1,INDEX('3. Programs'!N:N,MATCH(D824,'3. Programs'!A:A,0)))*INDEX('3. Programs'!O:O,MATCH(D824,'3. Programs'!A:A,0))),""),0)</f>
        <v/>
      </c>
      <c r="J824" s="20" t="str">
        <f>IFERROR(IF($C824="Program",ROUNDDOWN(SUMIF('3. Programs'!$A:$A,$D824,'3. Programs'!Q:Q),2)*IFERROR(INDEX('3. Programs'!$O:$O,MATCH($D824,'3. Programs'!$A:$A,0)),0)*$I824,""),0)</f>
        <v/>
      </c>
      <c r="K824" s="15" t="str">
        <f>IFERROR(IF($C824="Program",ROUNDDOWN(SUMIF('3. Programs'!$A:$A,$D824,'3. Programs'!R:R),2)*IFERROR(INDEX('3. Programs'!$O:$O,MATCH($D824,'3. Programs'!$A:$A,0)),0)*$I824,""),0)</f>
        <v/>
      </c>
      <c r="L824" s="15" t="str">
        <f>IFERROR(IF($C824="Program",ROUNDDOWN(SUMIF('3. Programs'!$A:$A,$D824,'3. Programs'!S:S),2)*IFERROR(INDEX('3. Programs'!$O:$O,MATCH($D824,'3. Programs'!$A:$A,0)),0)*$I824,""),0)</f>
        <v/>
      </c>
      <c r="M824" s="17" t="str">
        <f t="shared" si="80"/>
        <v/>
      </c>
      <c r="N824" s="122"/>
      <c r="O824" s="123"/>
      <c r="P824" s="169"/>
      <c r="Q824" s="245"/>
      <c r="R824" s="124"/>
      <c r="S824" s="125"/>
      <c r="T824" s="125"/>
      <c r="U824" s="126"/>
      <c r="V824" s="19" t="str">
        <f t="shared" si="79"/>
        <v/>
      </c>
      <c r="W824" s="15" t="str">
        <f t="shared" si="75"/>
        <v/>
      </c>
      <c r="X824" s="16" t="str">
        <f t="shared" si="76"/>
        <v/>
      </c>
      <c r="Y824" s="16" t="str">
        <f t="shared" si="77"/>
        <v/>
      </c>
      <c r="Z824" s="16" t="str">
        <f t="shared" si="78"/>
        <v/>
      </c>
    </row>
    <row r="825" spans="1:26" x14ac:dyDescent="0.4">
      <c r="A825" s="140"/>
      <c r="B825" s="158" t="str">
        <f>IFERROR(VLOOKUP(A825,'1. Applicant Roster'!A:C,2,FALSE)&amp;", "&amp;LEFT(VLOOKUP(A825,'1. Applicant Roster'!A:C,3,FALSE),1)&amp;".","Enter valid WISEid")</f>
        <v>Enter valid WISEid</v>
      </c>
      <c r="C825" s="142"/>
      <c r="D825" s="143"/>
      <c r="E825" s="138" t="str">
        <f>IF(C825="Program",IFERROR(INDEX('3. Programs'!B:B,MATCH(D825,'3. Programs'!A:A,0)),"Enter valid program ID"),"")</f>
        <v/>
      </c>
      <c r="F825" s="289" t="str">
        <f>IF(C825="Program",IFERROR(INDEX('3. Programs'!L:L,MATCH(D825,'3. Programs'!A:A,0)),""),"")</f>
        <v/>
      </c>
      <c r="G825" s="97"/>
      <c r="H825" s="82"/>
      <c r="I825" s="291" t="str">
        <f>IFERROR(IF(C825="Program",(IF(OR(F825="Days",F825="Caseload"),1,G825)*H825)/(IF(OR(F825="Days",F825="Caseload"),1,INDEX('3. Programs'!N:N,MATCH(D825,'3. Programs'!A:A,0)))*INDEX('3. Programs'!O:O,MATCH(D825,'3. Programs'!A:A,0))),""),0)</f>
        <v/>
      </c>
      <c r="J825" s="20" t="str">
        <f>IFERROR(IF($C825="Program",ROUNDDOWN(SUMIF('3. Programs'!$A:$A,$D825,'3. Programs'!Q:Q),2)*IFERROR(INDEX('3. Programs'!$O:$O,MATCH($D825,'3. Programs'!$A:$A,0)),0)*$I825,""),0)</f>
        <v/>
      </c>
      <c r="K825" s="15" t="str">
        <f>IFERROR(IF($C825="Program",ROUNDDOWN(SUMIF('3. Programs'!$A:$A,$D825,'3. Programs'!R:R),2)*IFERROR(INDEX('3. Programs'!$O:$O,MATCH($D825,'3. Programs'!$A:$A,0)),0)*$I825,""),0)</f>
        <v/>
      </c>
      <c r="L825" s="15" t="str">
        <f>IFERROR(IF($C825="Program",ROUNDDOWN(SUMIF('3. Programs'!$A:$A,$D825,'3. Programs'!S:S),2)*IFERROR(INDEX('3. Programs'!$O:$O,MATCH($D825,'3. Programs'!$A:$A,0)),0)*$I825,""),0)</f>
        <v/>
      </c>
      <c r="M825" s="17" t="str">
        <f t="shared" si="80"/>
        <v/>
      </c>
      <c r="N825" s="122"/>
      <c r="O825" s="123"/>
      <c r="P825" s="169"/>
      <c r="Q825" s="245"/>
      <c r="R825" s="124"/>
      <c r="S825" s="125"/>
      <c r="T825" s="125"/>
      <c r="U825" s="126"/>
      <c r="V825" s="19" t="str">
        <f t="shared" si="79"/>
        <v/>
      </c>
      <c r="W825" s="15" t="str">
        <f t="shared" si="75"/>
        <v/>
      </c>
      <c r="X825" s="16" t="str">
        <f t="shared" si="76"/>
        <v/>
      </c>
      <c r="Y825" s="16" t="str">
        <f t="shared" si="77"/>
        <v/>
      </c>
      <c r="Z825" s="16" t="str">
        <f t="shared" si="78"/>
        <v/>
      </c>
    </row>
    <row r="826" spans="1:26" x14ac:dyDescent="0.4">
      <c r="A826" s="140"/>
      <c r="B826" s="158" t="str">
        <f>IFERROR(VLOOKUP(A826,'1. Applicant Roster'!A:C,2,FALSE)&amp;", "&amp;LEFT(VLOOKUP(A826,'1. Applicant Roster'!A:C,3,FALSE),1)&amp;".","Enter valid WISEid")</f>
        <v>Enter valid WISEid</v>
      </c>
      <c r="C826" s="142"/>
      <c r="D826" s="143"/>
      <c r="E826" s="138" t="str">
        <f>IF(C826="Program",IFERROR(INDEX('3. Programs'!B:B,MATCH(D826,'3. Programs'!A:A,0)),"Enter valid program ID"),"")</f>
        <v/>
      </c>
      <c r="F826" s="289" t="str">
        <f>IF(C826="Program",IFERROR(INDEX('3. Programs'!L:L,MATCH(D826,'3. Programs'!A:A,0)),""),"")</f>
        <v/>
      </c>
      <c r="G826" s="97"/>
      <c r="H826" s="82"/>
      <c r="I826" s="291" t="str">
        <f>IFERROR(IF(C826="Program",(IF(OR(F826="Days",F826="Caseload"),1,G826)*H826)/(IF(OR(F826="Days",F826="Caseload"),1,INDEX('3. Programs'!N:N,MATCH(D826,'3. Programs'!A:A,0)))*INDEX('3. Programs'!O:O,MATCH(D826,'3. Programs'!A:A,0))),""),0)</f>
        <v/>
      </c>
      <c r="J826" s="20" t="str">
        <f>IFERROR(IF($C826="Program",ROUNDDOWN(SUMIF('3. Programs'!$A:$A,$D826,'3. Programs'!Q:Q),2)*IFERROR(INDEX('3. Programs'!$O:$O,MATCH($D826,'3. Programs'!$A:$A,0)),0)*$I826,""),0)</f>
        <v/>
      </c>
      <c r="K826" s="15" t="str">
        <f>IFERROR(IF($C826="Program",ROUNDDOWN(SUMIF('3. Programs'!$A:$A,$D826,'3. Programs'!R:R),2)*IFERROR(INDEX('3. Programs'!$O:$O,MATCH($D826,'3. Programs'!$A:$A,0)),0)*$I826,""),0)</f>
        <v/>
      </c>
      <c r="L826" s="15" t="str">
        <f>IFERROR(IF($C826="Program",ROUNDDOWN(SUMIF('3. Programs'!$A:$A,$D826,'3. Programs'!S:S),2)*IFERROR(INDEX('3. Programs'!$O:$O,MATCH($D826,'3. Programs'!$A:$A,0)),0)*$I826,""),0)</f>
        <v/>
      </c>
      <c r="M826" s="17" t="str">
        <f t="shared" si="80"/>
        <v/>
      </c>
      <c r="N826" s="122"/>
      <c r="O826" s="123"/>
      <c r="P826" s="169"/>
      <c r="Q826" s="245"/>
      <c r="R826" s="124"/>
      <c r="S826" s="125"/>
      <c r="T826" s="125"/>
      <c r="U826" s="126"/>
      <c r="V826" s="19" t="str">
        <f t="shared" si="79"/>
        <v/>
      </c>
      <c r="W826" s="15" t="str">
        <f t="shared" si="75"/>
        <v/>
      </c>
      <c r="X826" s="16" t="str">
        <f t="shared" si="76"/>
        <v/>
      </c>
      <c r="Y826" s="16" t="str">
        <f t="shared" si="77"/>
        <v/>
      </c>
      <c r="Z826" s="16" t="str">
        <f t="shared" si="78"/>
        <v/>
      </c>
    </row>
    <row r="827" spans="1:26" x14ac:dyDescent="0.4">
      <c r="A827" s="140"/>
      <c r="B827" s="158" t="str">
        <f>IFERROR(VLOOKUP(A827,'1. Applicant Roster'!A:C,2,FALSE)&amp;", "&amp;LEFT(VLOOKUP(A827,'1. Applicant Roster'!A:C,3,FALSE),1)&amp;".","Enter valid WISEid")</f>
        <v>Enter valid WISEid</v>
      </c>
      <c r="C827" s="142"/>
      <c r="D827" s="143"/>
      <c r="E827" s="138" t="str">
        <f>IF(C827="Program",IFERROR(INDEX('3. Programs'!B:B,MATCH(D827,'3. Programs'!A:A,0)),"Enter valid program ID"),"")</f>
        <v/>
      </c>
      <c r="F827" s="289" t="str">
        <f>IF(C827="Program",IFERROR(INDEX('3. Programs'!L:L,MATCH(D827,'3. Programs'!A:A,0)),""),"")</f>
        <v/>
      </c>
      <c r="G827" s="97"/>
      <c r="H827" s="82"/>
      <c r="I827" s="291" t="str">
        <f>IFERROR(IF(C827="Program",(IF(OR(F827="Days",F827="Caseload"),1,G827)*H827)/(IF(OR(F827="Days",F827="Caseload"),1,INDEX('3. Programs'!N:N,MATCH(D827,'3. Programs'!A:A,0)))*INDEX('3. Programs'!O:O,MATCH(D827,'3. Programs'!A:A,0))),""),0)</f>
        <v/>
      </c>
      <c r="J827" s="20" t="str">
        <f>IFERROR(IF($C827="Program",ROUNDDOWN(SUMIF('3. Programs'!$A:$A,$D827,'3. Programs'!Q:Q),2)*IFERROR(INDEX('3. Programs'!$O:$O,MATCH($D827,'3. Programs'!$A:$A,0)),0)*$I827,""),0)</f>
        <v/>
      </c>
      <c r="K827" s="15" t="str">
        <f>IFERROR(IF($C827="Program",ROUNDDOWN(SUMIF('3. Programs'!$A:$A,$D827,'3. Programs'!R:R),2)*IFERROR(INDEX('3. Programs'!$O:$O,MATCH($D827,'3. Programs'!$A:$A,0)),0)*$I827,""),0)</f>
        <v/>
      </c>
      <c r="L827" s="15" t="str">
        <f>IFERROR(IF($C827="Program",ROUNDDOWN(SUMIF('3. Programs'!$A:$A,$D827,'3. Programs'!S:S),2)*IFERROR(INDEX('3. Programs'!$O:$O,MATCH($D827,'3. Programs'!$A:$A,0)),0)*$I827,""),0)</f>
        <v/>
      </c>
      <c r="M827" s="17" t="str">
        <f t="shared" si="80"/>
        <v/>
      </c>
      <c r="N827" s="122"/>
      <c r="O827" s="123"/>
      <c r="P827" s="169"/>
      <c r="Q827" s="245"/>
      <c r="R827" s="124"/>
      <c r="S827" s="125"/>
      <c r="T827" s="125"/>
      <c r="U827" s="126"/>
      <c r="V827" s="19" t="str">
        <f t="shared" si="79"/>
        <v/>
      </c>
      <c r="W827" s="15" t="str">
        <f t="shared" si="75"/>
        <v/>
      </c>
      <c r="X827" s="16" t="str">
        <f t="shared" si="76"/>
        <v/>
      </c>
      <c r="Y827" s="16" t="str">
        <f t="shared" si="77"/>
        <v/>
      </c>
      <c r="Z827" s="16" t="str">
        <f t="shared" si="78"/>
        <v/>
      </c>
    </row>
    <row r="828" spans="1:26" x14ac:dyDescent="0.4">
      <c r="A828" s="140"/>
      <c r="B828" s="158" t="str">
        <f>IFERROR(VLOOKUP(A828,'1. Applicant Roster'!A:C,2,FALSE)&amp;", "&amp;LEFT(VLOOKUP(A828,'1. Applicant Roster'!A:C,3,FALSE),1)&amp;".","Enter valid WISEid")</f>
        <v>Enter valid WISEid</v>
      </c>
      <c r="C828" s="142"/>
      <c r="D828" s="143"/>
      <c r="E828" s="138" t="str">
        <f>IF(C828="Program",IFERROR(INDEX('3. Programs'!B:B,MATCH(D828,'3. Programs'!A:A,0)),"Enter valid program ID"),"")</f>
        <v/>
      </c>
      <c r="F828" s="289" t="str">
        <f>IF(C828="Program",IFERROR(INDEX('3. Programs'!L:L,MATCH(D828,'3. Programs'!A:A,0)),""),"")</f>
        <v/>
      </c>
      <c r="G828" s="97"/>
      <c r="H828" s="82"/>
      <c r="I828" s="291" t="str">
        <f>IFERROR(IF(C828="Program",(IF(OR(F828="Days",F828="Caseload"),1,G828)*H828)/(IF(OR(F828="Days",F828="Caseload"),1,INDEX('3. Programs'!N:N,MATCH(D828,'3. Programs'!A:A,0)))*INDEX('3. Programs'!O:O,MATCH(D828,'3. Programs'!A:A,0))),""),0)</f>
        <v/>
      </c>
      <c r="J828" s="20" t="str">
        <f>IFERROR(IF($C828="Program",ROUNDDOWN(SUMIF('3. Programs'!$A:$A,$D828,'3. Programs'!Q:Q),2)*IFERROR(INDEX('3. Programs'!$O:$O,MATCH($D828,'3. Programs'!$A:$A,0)),0)*$I828,""),0)</f>
        <v/>
      </c>
      <c r="K828" s="15" t="str">
        <f>IFERROR(IF($C828="Program",ROUNDDOWN(SUMIF('3. Programs'!$A:$A,$D828,'3. Programs'!R:R),2)*IFERROR(INDEX('3. Programs'!$O:$O,MATCH($D828,'3. Programs'!$A:$A,0)),0)*$I828,""),0)</f>
        <v/>
      </c>
      <c r="L828" s="15" t="str">
        <f>IFERROR(IF($C828="Program",ROUNDDOWN(SUMIF('3. Programs'!$A:$A,$D828,'3. Programs'!S:S),2)*IFERROR(INDEX('3. Programs'!$O:$O,MATCH($D828,'3. Programs'!$A:$A,0)),0)*$I828,""),0)</f>
        <v/>
      </c>
      <c r="M828" s="17" t="str">
        <f t="shared" si="80"/>
        <v/>
      </c>
      <c r="N828" s="122"/>
      <c r="O828" s="123"/>
      <c r="P828" s="169"/>
      <c r="Q828" s="245"/>
      <c r="R828" s="124"/>
      <c r="S828" s="125"/>
      <c r="T828" s="125"/>
      <c r="U828" s="126"/>
      <c r="V828" s="19" t="str">
        <f t="shared" si="79"/>
        <v/>
      </c>
      <c r="W828" s="15" t="str">
        <f t="shared" si="75"/>
        <v/>
      </c>
      <c r="X828" s="16" t="str">
        <f t="shared" si="76"/>
        <v/>
      </c>
      <c r="Y828" s="16" t="str">
        <f t="shared" si="77"/>
        <v/>
      </c>
      <c r="Z828" s="16" t="str">
        <f t="shared" si="78"/>
        <v/>
      </c>
    </row>
    <row r="829" spans="1:26" x14ac:dyDescent="0.4">
      <c r="A829" s="140"/>
      <c r="B829" s="158" t="str">
        <f>IFERROR(VLOOKUP(A829,'1. Applicant Roster'!A:C,2,FALSE)&amp;", "&amp;LEFT(VLOOKUP(A829,'1. Applicant Roster'!A:C,3,FALSE),1)&amp;".","Enter valid WISEid")</f>
        <v>Enter valid WISEid</v>
      </c>
      <c r="C829" s="142"/>
      <c r="D829" s="143"/>
      <c r="E829" s="138" t="str">
        <f>IF(C829="Program",IFERROR(INDEX('3. Programs'!B:B,MATCH(D829,'3. Programs'!A:A,0)),"Enter valid program ID"),"")</f>
        <v/>
      </c>
      <c r="F829" s="289" t="str">
        <f>IF(C829="Program",IFERROR(INDEX('3. Programs'!L:L,MATCH(D829,'3. Programs'!A:A,0)),""),"")</f>
        <v/>
      </c>
      <c r="G829" s="97"/>
      <c r="H829" s="82"/>
      <c r="I829" s="291" t="str">
        <f>IFERROR(IF(C829="Program",(IF(OR(F829="Days",F829="Caseload"),1,G829)*H829)/(IF(OR(F829="Days",F829="Caseload"),1,INDEX('3. Programs'!N:N,MATCH(D829,'3. Programs'!A:A,0)))*INDEX('3. Programs'!O:O,MATCH(D829,'3. Programs'!A:A,0))),""),0)</f>
        <v/>
      </c>
      <c r="J829" s="20" t="str">
        <f>IFERROR(IF($C829="Program",ROUNDDOWN(SUMIF('3. Programs'!$A:$A,$D829,'3. Programs'!Q:Q),2)*IFERROR(INDEX('3. Programs'!$O:$O,MATCH($D829,'3. Programs'!$A:$A,0)),0)*$I829,""),0)</f>
        <v/>
      </c>
      <c r="K829" s="15" t="str">
        <f>IFERROR(IF($C829="Program",ROUNDDOWN(SUMIF('3. Programs'!$A:$A,$D829,'3. Programs'!R:R),2)*IFERROR(INDEX('3. Programs'!$O:$O,MATCH($D829,'3. Programs'!$A:$A,0)),0)*$I829,""),0)</f>
        <v/>
      </c>
      <c r="L829" s="15" t="str">
        <f>IFERROR(IF($C829="Program",ROUNDDOWN(SUMIF('3. Programs'!$A:$A,$D829,'3. Programs'!S:S),2)*IFERROR(INDEX('3. Programs'!$O:$O,MATCH($D829,'3. Programs'!$A:$A,0)),0)*$I829,""),0)</f>
        <v/>
      </c>
      <c r="M829" s="17" t="str">
        <f t="shared" si="80"/>
        <v/>
      </c>
      <c r="N829" s="122"/>
      <c r="O829" s="123"/>
      <c r="P829" s="169"/>
      <c r="Q829" s="245"/>
      <c r="R829" s="124"/>
      <c r="S829" s="125"/>
      <c r="T829" s="125"/>
      <c r="U829" s="126"/>
      <c r="V829" s="19" t="str">
        <f t="shared" si="79"/>
        <v/>
      </c>
      <c r="W829" s="15" t="str">
        <f t="shared" si="75"/>
        <v/>
      </c>
      <c r="X829" s="16" t="str">
        <f t="shared" si="76"/>
        <v/>
      </c>
      <c r="Y829" s="16" t="str">
        <f t="shared" si="77"/>
        <v/>
      </c>
      <c r="Z829" s="16" t="str">
        <f t="shared" si="78"/>
        <v/>
      </c>
    </row>
    <row r="830" spans="1:26" x14ac:dyDescent="0.4">
      <c r="A830" s="140"/>
      <c r="B830" s="158" t="str">
        <f>IFERROR(VLOOKUP(A830,'1. Applicant Roster'!A:C,2,FALSE)&amp;", "&amp;LEFT(VLOOKUP(A830,'1. Applicant Roster'!A:C,3,FALSE),1)&amp;".","Enter valid WISEid")</f>
        <v>Enter valid WISEid</v>
      </c>
      <c r="C830" s="142"/>
      <c r="D830" s="143"/>
      <c r="E830" s="138" t="str">
        <f>IF(C830="Program",IFERROR(INDEX('3. Programs'!B:B,MATCH(D830,'3. Programs'!A:A,0)),"Enter valid program ID"),"")</f>
        <v/>
      </c>
      <c r="F830" s="289" t="str">
        <f>IF(C830="Program",IFERROR(INDEX('3. Programs'!L:L,MATCH(D830,'3. Programs'!A:A,0)),""),"")</f>
        <v/>
      </c>
      <c r="G830" s="97"/>
      <c r="H830" s="82"/>
      <c r="I830" s="291" t="str">
        <f>IFERROR(IF(C830="Program",(IF(OR(F830="Days",F830="Caseload"),1,G830)*H830)/(IF(OR(F830="Days",F830="Caseload"),1,INDEX('3. Programs'!N:N,MATCH(D830,'3. Programs'!A:A,0)))*INDEX('3. Programs'!O:O,MATCH(D830,'3. Programs'!A:A,0))),""),0)</f>
        <v/>
      </c>
      <c r="J830" s="20" t="str">
        <f>IFERROR(IF($C830="Program",ROUNDDOWN(SUMIF('3. Programs'!$A:$A,$D830,'3. Programs'!Q:Q),2)*IFERROR(INDEX('3. Programs'!$O:$O,MATCH($D830,'3. Programs'!$A:$A,0)),0)*$I830,""),0)</f>
        <v/>
      </c>
      <c r="K830" s="15" t="str">
        <f>IFERROR(IF($C830="Program",ROUNDDOWN(SUMIF('3. Programs'!$A:$A,$D830,'3. Programs'!R:R),2)*IFERROR(INDEX('3. Programs'!$O:$O,MATCH($D830,'3. Programs'!$A:$A,0)),0)*$I830,""),0)</f>
        <v/>
      </c>
      <c r="L830" s="15" t="str">
        <f>IFERROR(IF($C830="Program",ROUNDDOWN(SUMIF('3. Programs'!$A:$A,$D830,'3. Programs'!S:S),2)*IFERROR(INDEX('3. Programs'!$O:$O,MATCH($D830,'3. Programs'!$A:$A,0)),0)*$I830,""),0)</f>
        <v/>
      </c>
      <c r="M830" s="17" t="str">
        <f t="shared" si="80"/>
        <v/>
      </c>
      <c r="N830" s="122"/>
      <c r="O830" s="123"/>
      <c r="P830" s="169"/>
      <c r="Q830" s="245"/>
      <c r="R830" s="124"/>
      <c r="S830" s="125"/>
      <c r="T830" s="125"/>
      <c r="U830" s="126"/>
      <c r="V830" s="19" t="str">
        <f t="shared" si="79"/>
        <v/>
      </c>
      <c r="W830" s="15" t="str">
        <f t="shared" si="75"/>
        <v/>
      </c>
      <c r="X830" s="16" t="str">
        <f t="shared" si="76"/>
        <v/>
      </c>
      <c r="Y830" s="16" t="str">
        <f t="shared" si="77"/>
        <v/>
      </c>
      <c r="Z830" s="16" t="str">
        <f t="shared" si="78"/>
        <v/>
      </c>
    </row>
    <row r="831" spans="1:26" x14ac:dyDescent="0.4">
      <c r="A831" s="140"/>
      <c r="B831" s="158" t="str">
        <f>IFERROR(VLOOKUP(A831,'1. Applicant Roster'!A:C,2,FALSE)&amp;", "&amp;LEFT(VLOOKUP(A831,'1. Applicant Roster'!A:C,3,FALSE),1)&amp;".","Enter valid WISEid")</f>
        <v>Enter valid WISEid</v>
      </c>
      <c r="C831" s="142"/>
      <c r="D831" s="143"/>
      <c r="E831" s="138" t="str">
        <f>IF(C831="Program",IFERROR(INDEX('3. Programs'!B:B,MATCH(D831,'3. Programs'!A:A,0)),"Enter valid program ID"),"")</f>
        <v/>
      </c>
      <c r="F831" s="289" t="str">
        <f>IF(C831="Program",IFERROR(INDEX('3. Programs'!L:L,MATCH(D831,'3. Programs'!A:A,0)),""),"")</f>
        <v/>
      </c>
      <c r="G831" s="97"/>
      <c r="H831" s="82"/>
      <c r="I831" s="291" t="str">
        <f>IFERROR(IF(C831="Program",(IF(OR(F831="Days",F831="Caseload"),1,G831)*H831)/(IF(OR(F831="Days",F831="Caseload"),1,INDEX('3. Programs'!N:N,MATCH(D831,'3. Programs'!A:A,0)))*INDEX('3. Programs'!O:O,MATCH(D831,'3. Programs'!A:A,0))),""),0)</f>
        <v/>
      </c>
      <c r="J831" s="20" t="str">
        <f>IFERROR(IF($C831="Program",ROUNDDOWN(SUMIF('3. Programs'!$A:$A,$D831,'3. Programs'!Q:Q),2)*IFERROR(INDEX('3. Programs'!$O:$O,MATCH($D831,'3. Programs'!$A:$A,0)),0)*$I831,""),0)</f>
        <v/>
      </c>
      <c r="K831" s="15" t="str">
        <f>IFERROR(IF($C831="Program",ROUNDDOWN(SUMIF('3. Programs'!$A:$A,$D831,'3. Programs'!R:R),2)*IFERROR(INDEX('3. Programs'!$O:$O,MATCH($D831,'3. Programs'!$A:$A,0)),0)*$I831,""),0)</f>
        <v/>
      </c>
      <c r="L831" s="15" t="str">
        <f>IFERROR(IF($C831="Program",ROUNDDOWN(SUMIF('3. Programs'!$A:$A,$D831,'3. Programs'!S:S),2)*IFERROR(INDEX('3. Programs'!$O:$O,MATCH($D831,'3. Programs'!$A:$A,0)),0)*$I831,""),0)</f>
        <v/>
      </c>
      <c r="M831" s="17" t="str">
        <f t="shared" si="80"/>
        <v/>
      </c>
      <c r="N831" s="122"/>
      <c r="O831" s="123"/>
      <c r="P831" s="169"/>
      <c r="Q831" s="245"/>
      <c r="R831" s="124"/>
      <c r="S831" s="125"/>
      <c r="T831" s="125"/>
      <c r="U831" s="126"/>
      <c r="V831" s="19" t="str">
        <f t="shared" si="79"/>
        <v/>
      </c>
      <c r="W831" s="15" t="str">
        <f t="shared" si="75"/>
        <v/>
      </c>
      <c r="X831" s="16" t="str">
        <f t="shared" si="76"/>
        <v/>
      </c>
      <c r="Y831" s="16" t="str">
        <f t="shared" si="77"/>
        <v/>
      </c>
      <c r="Z831" s="16" t="str">
        <f t="shared" si="78"/>
        <v/>
      </c>
    </row>
    <row r="832" spans="1:26" x14ac:dyDescent="0.4">
      <c r="A832" s="140"/>
      <c r="B832" s="158" t="str">
        <f>IFERROR(VLOOKUP(A832,'1. Applicant Roster'!A:C,2,FALSE)&amp;", "&amp;LEFT(VLOOKUP(A832,'1. Applicant Roster'!A:C,3,FALSE),1)&amp;".","Enter valid WISEid")</f>
        <v>Enter valid WISEid</v>
      </c>
      <c r="C832" s="142"/>
      <c r="D832" s="143"/>
      <c r="E832" s="138" t="str">
        <f>IF(C832="Program",IFERROR(INDEX('3. Programs'!B:B,MATCH(D832,'3. Programs'!A:A,0)),"Enter valid program ID"),"")</f>
        <v/>
      </c>
      <c r="F832" s="289" t="str">
        <f>IF(C832="Program",IFERROR(INDEX('3. Programs'!L:L,MATCH(D832,'3. Programs'!A:A,0)),""),"")</f>
        <v/>
      </c>
      <c r="G832" s="97"/>
      <c r="H832" s="82"/>
      <c r="I832" s="291" t="str">
        <f>IFERROR(IF(C832="Program",(IF(OR(F832="Days",F832="Caseload"),1,G832)*H832)/(IF(OR(F832="Days",F832="Caseload"),1,INDEX('3. Programs'!N:N,MATCH(D832,'3. Programs'!A:A,0)))*INDEX('3. Programs'!O:O,MATCH(D832,'3. Programs'!A:A,0))),""),0)</f>
        <v/>
      </c>
      <c r="J832" s="20" t="str">
        <f>IFERROR(IF($C832="Program",ROUNDDOWN(SUMIF('3. Programs'!$A:$A,$D832,'3. Programs'!Q:Q),2)*IFERROR(INDEX('3. Programs'!$O:$O,MATCH($D832,'3. Programs'!$A:$A,0)),0)*$I832,""),0)</f>
        <v/>
      </c>
      <c r="K832" s="15" t="str">
        <f>IFERROR(IF($C832="Program",ROUNDDOWN(SUMIF('3. Programs'!$A:$A,$D832,'3. Programs'!R:R),2)*IFERROR(INDEX('3. Programs'!$O:$O,MATCH($D832,'3. Programs'!$A:$A,0)),0)*$I832,""),0)</f>
        <v/>
      </c>
      <c r="L832" s="15" t="str">
        <f>IFERROR(IF($C832="Program",ROUNDDOWN(SUMIF('3. Programs'!$A:$A,$D832,'3. Programs'!S:S),2)*IFERROR(INDEX('3. Programs'!$O:$O,MATCH($D832,'3. Programs'!$A:$A,0)),0)*$I832,""),0)</f>
        <v/>
      </c>
      <c r="M832" s="17" t="str">
        <f t="shared" si="80"/>
        <v/>
      </c>
      <c r="N832" s="122"/>
      <c r="O832" s="123"/>
      <c r="P832" s="169"/>
      <c r="Q832" s="245"/>
      <c r="R832" s="124"/>
      <c r="S832" s="125"/>
      <c r="T832" s="125"/>
      <c r="U832" s="126"/>
      <c r="V832" s="19" t="str">
        <f t="shared" si="79"/>
        <v/>
      </c>
      <c r="W832" s="15" t="str">
        <f t="shared" si="75"/>
        <v/>
      </c>
      <c r="X832" s="16" t="str">
        <f t="shared" si="76"/>
        <v/>
      </c>
      <c r="Y832" s="16" t="str">
        <f t="shared" si="77"/>
        <v/>
      </c>
      <c r="Z832" s="16" t="str">
        <f t="shared" si="78"/>
        <v/>
      </c>
    </row>
    <row r="833" spans="1:26" x14ac:dyDescent="0.4">
      <c r="A833" s="140"/>
      <c r="B833" s="158" t="str">
        <f>IFERROR(VLOOKUP(A833,'1. Applicant Roster'!A:C,2,FALSE)&amp;", "&amp;LEFT(VLOOKUP(A833,'1. Applicant Roster'!A:C,3,FALSE),1)&amp;".","Enter valid WISEid")</f>
        <v>Enter valid WISEid</v>
      </c>
      <c r="C833" s="142"/>
      <c r="D833" s="143"/>
      <c r="E833" s="138" t="str">
        <f>IF(C833="Program",IFERROR(INDEX('3. Programs'!B:B,MATCH(D833,'3. Programs'!A:A,0)),"Enter valid program ID"),"")</f>
        <v/>
      </c>
      <c r="F833" s="289" t="str">
        <f>IF(C833="Program",IFERROR(INDEX('3. Programs'!L:L,MATCH(D833,'3. Programs'!A:A,0)),""),"")</f>
        <v/>
      </c>
      <c r="G833" s="97"/>
      <c r="H833" s="82"/>
      <c r="I833" s="291" t="str">
        <f>IFERROR(IF(C833="Program",(IF(OR(F833="Days",F833="Caseload"),1,G833)*H833)/(IF(OR(F833="Days",F833="Caseload"),1,INDEX('3. Programs'!N:N,MATCH(D833,'3. Programs'!A:A,0)))*INDEX('3. Programs'!O:O,MATCH(D833,'3. Programs'!A:A,0))),""),0)</f>
        <v/>
      </c>
      <c r="J833" s="20" t="str">
        <f>IFERROR(IF($C833="Program",ROUNDDOWN(SUMIF('3. Programs'!$A:$A,$D833,'3. Programs'!Q:Q),2)*IFERROR(INDEX('3. Programs'!$O:$O,MATCH($D833,'3. Programs'!$A:$A,0)),0)*$I833,""),0)</f>
        <v/>
      </c>
      <c r="K833" s="15" t="str">
        <f>IFERROR(IF($C833="Program",ROUNDDOWN(SUMIF('3. Programs'!$A:$A,$D833,'3. Programs'!R:R),2)*IFERROR(INDEX('3. Programs'!$O:$O,MATCH($D833,'3. Programs'!$A:$A,0)),0)*$I833,""),0)</f>
        <v/>
      </c>
      <c r="L833" s="15" t="str">
        <f>IFERROR(IF($C833="Program",ROUNDDOWN(SUMIF('3. Programs'!$A:$A,$D833,'3. Programs'!S:S),2)*IFERROR(INDEX('3. Programs'!$O:$O,MATCH($D833,'3. Programs'!$A:$A,0)),0)*$I833,""),0)</f>
        <v/>
      </c>
      <c r="M833" s="17" t="str">
        <f t="shared" si="80"/>
        <v/>
      </c>
      <c r="N833" s="122"/>
      <c r="O833" s="123"/>
      <c r="P833" s="169"/>
      <c r="Q833" s="245"/>
      <c r="R833" s="124"/>
      <c r="S833" s="125"/>
      <c r="T833" s="125"/>
      <c r="U833" s="126"/>
      <c r="V833" s="19" t="str">
        <f t="shared" si="79"/>
        <v/>
      </c>
      <c r="W833" s="15" t="str">
        <f t="shared" si="75"/>
        <v/>
      </c>
      <c r="X833" s="16" t="str">
        <f t="shared" si="76"/>
        <v/>
      </c>
      <c r="Y833" s="16" t="str">
        <f t="shared" si="77"/>
        <v/>
      </c>
      <c r="Z833" s="16" t="str">
        <f t="shared" si="78"/>
        <v/>
      </c>
    </row>
    <row r="834" spans="1:26" x14ac:dyDescent="0.4">
      <c r="A834" s="140"/>
      <c r="B834" s="158" t="str">
        <f>IFERROR(VLOOKUP(A834,'1. Applicant Roster'!A:C,2,FALSE)&amp;", "&amp;LEFT(VLOOKUP(A834,'1. Applicant Roster'!A:C,3,FALSE),1)&amp;".","Enter valid WISEid")</f>
        <v>Enter valid WISEid</v>
      </c>
      <c r="C834" s="142"/>
      <c r="D834" s="143"/>
      <c r="E834" s="138" t="str">
        <f>IF(C834="Program",IFERROR(INDEX('3. Programs'!B:B,MATCH(D834,'3. Programs'!A:A,0)),"Enter valid program ID"),"")</f>
        <v/>
      </c>
      <c r="F834" s="289" t="str">
        <f>IF(C834="Program",IFERROR(INDEX('3. Programs'!L:L,MATCH(D834,'3. Programs'!A:A,0)),""),"")</f>
        <v/>
      </c>
      <c r="G834" s="97"/>
      <c r="H834" s="82"/>
      <c r="I834" s="291" t="str">
        <f>IFERROR(IF(C834="Program",(IF(OR(F834="Days",F834="Caseload"),1,G834)*H834)/(IF(OR(F834="Days",F834="Caseload"),1,INDEX('3. Programs'!N:N,MATCH(D834,'3. Programs'!A:A,0)))*INDEX('3. Programs'!O:O,MATCH(D834,'3. Programs'!A:A,0))),""),0)</f>
        <v/>
      </c>
      <c r="J834" s="20" t="str">
        <f>IFERROR(IF($C834="Program",ROUNDDOWN(SUMIF('3. Programs'!$A:$A,$D834,'3. Programs'!Q:Q),2)*IFERROR(INDEX('3. Programs'!$O:$O,MATCH($D834,'3. Programs'!$A:$A,0)),0)*$I834,""),0)</f>
        <v/>
      </c>
      <c r="K834" s="15" t="str">
        <f>IFERROR(IF($C834="Program",ROUNDDOWN(SUMIF('3. Programs'!$A:$A,$D834,'3. Programs'!R:R),2)*IFERROR(INDEX('3. Programs'!$O:$O,MATCH($D834,'3. Programs'!$A:$A,0)),0)*$I834,""),0)</f>
        <v/>
      </c>
      <c r="L834" s="15" t="str">
        <f>IFERROR(IF($C834="Program",ROUNDDOWN(SUMIF('3. Programs'!$A:$A,$D834,'3. Programs'!S:S),2)*IFERROR(INDEX('3. Programs'!$O:$O,MATCH($D834,'3. Programs'!$A:$A,0)),0)*$I834,""),0)</f>
        <v/>
      </c>
      <c r="M834" s="17" t="str">
        <f t="shared" si="80"/>
        <v/>
      </c>
      <c r="N834" s="122"/>
      <c r="O834" s="123"/>
      <c r="P834" s="169"/>
      <c r="Q834" s="245"/>
      <c r="R834" s="124"/>
      <c r="S834" s="125"/>
      <c r="T834" s="125"/>
      <c r="U834" s="126"/>
      <c r="V834" s="19" t="str">
        <f t="shared" si="79"/>
        <v/>
      </c>
      <c r="W834" s="15" t="str">
        <f t="shared" si="75"/>
        <v/>
      </c>
      <c r="X834" s="16" t="str">
        <f t="shared" si="76"/>
        <v/>
      </c>
      <c r="Y834" s="16" t="str">
        <f t="shared" si="77"/>
        <v/>
      </c>
      <c r="Z834" s="16" t="str">
        <f t="shared" si="78"/>
        <v/>
      </c>
    </row>
    <row r="835" spans="1:26" x14ac:dyDescent="0.4">
      <c r="A835" s="140"/>
      <c r="B835" s="158" t="str">
        <f>IFERROR(VLOOKUP(A835,'1. Applicant Roster'!A:C,2,FALSE)&amp;", "&amp;LEFT(VLOOKUP(A835,'1. Applicant Roster'!A:C,3,FALSE),1)&amp;".","Enter valid WISEid")</f>
        <v>Enter valid WISEid</v>
      </c>
      <c r="C835" s="142"/>
      <c r="D835" s="143"/>
      <c r="E835" s="138" t="str">
        <f>IF(C835="Program",IFERROR(INDEX('3. Programs'!B:B,MATCH(D835,'3. Programs'!A:A,0)),"Enter valid program ID"),"")</f>
        <v/>
      </c>
      <c r="F835" s="289" t="str">
        <f>IF(C835="Program",IFERROR(INDEX('3. Programs'!L:L,MATCH(D835,'3. Programs'!A:A,0)),""),"")</f>
        <v/>
      </c>
      <c r="G835" s="97"/>
      <c r="H835" s="82"/>
      <c r="I835" s="291" t="str">
        <f>IFERROR(IF(C835="Program",(IF(OR(F835="Days",F835="Caseload"),1,G835)*H835)/(IF(OR(F835="Days",F835="Caseload"),1,INDEX('3. Programs'!N:N,MATCH(D835,'3. Programs'!A:A,0)))*INDEX('3. Programs'!O:O,MATCH(D835,'3. Programs'!A:A,0))),""),0)</f>
        <v/>
      </c>
      <c r="J835" s="20" t="str">
        <f>IFERROR(IF($C835="Program",ROUNDDOWN(SUMIF('3. Programs'!$A:$A,$D835,'3. Programs'!Q:Q),2)*IFERROR(INDEX('3. Programs'!$O:$O,MATCH($D835,'3. Programs'!$A:$A,0)),0)*$I835,""),0)</f>
        <v/>
      </c>
      <c r="K835" s="15" t="str">
        <f>IFERROR(IF($C835="Program",ROUNDDOWN(SUMIF('3. Programs'!$A:$A,$D835,'3. Programs'!R:R),2)*IFERROR(INDEX('3. Programs'!$O:$O,MATCH($D835,'3. Programs'!$A:$A,0)),0)*$I835,""),0)</f>
        <v/>
      </c>
      <c r="L835" s="15" t="str">
        <f>IFERROR(IF($C835="Program",ROUNDDOWN(SUMIF('3. Programs'!$A:$A,$D835,'3. Programs'!S:S),2)*IFERROR(INDEX('3. Programs'!$O:$O,MATCH($D835,'3. Programs'!$A:$A,0)),0)*$I835,""),0)</f>
        <v/>
      </c>
      <c r="M835" s="17" t="str">
        <f t="shared" si="80"/>
        <v/>
      </c>
      <c r="N835" s="122"/>
      <c r="O835" s="123"/>
      <c r="P835" s="169"/>
      <c r="Q835" s="245"/>
      <c r="R835" s="124"/>
      <c r="S835" s="125"/>
      <c r="T835" s="125"/>
      <c r="U835" s="126"/>
      <c r="V835" s="19" t="str">
        <f t="shared" si="79"/>
        <v/>
      </c>
      <c r="W835" s="15" t="str">
        <f t="shared" si="75"/>
        <v/>
      </c>
      <c r="X835" s="16" t="str">
        <f t="shared" si="76"/>
        <v/>
      </c>
      <c r="Y835" s="16" t="str">
        <f t="shared" si="77"/>
        <v/>
      </c>
      <c r="Z835" s="16" t="str">
        <f t="shared" si="78"/>
        <v/>
      </c>
    </row>
    <row r="836" spans="1:26" x14ac:dyDescent="0.4">
      <c r="A836" s="140"/>
      <c r="B836" s="158" t="str">
        <f>IFERROR(VLOOKUP(A836,'1. Applicant Roster'!A:C,2,FALSE)&amp;", "&amp;LEFT(VLOOKUP(A836,'1. Applicant Roster'!A:C,3,FALSE),1)&amp;".","Enter valid WISEid")</f>
        <v>Enter valid WISEid</v>
      </c>
      <c r="C836" s="142"/>
      <c r="D836" s="143"/>
      <c r="E836" s="138" t="str">
        <f>IF(C836="Program",IFERROR(INDEX('3. Programs'!B:B,MATCH(D836,'3. Programs'!A:A,0)),"Enter valid program ID"),"")</f>
        <v/>
      </c>
      <c r="F836" s="289" t="str">
        <f>IF(C836="Program",IFERROR(INDEX('3. Programs'!L:L,MATCH(D836,'3. Programs'!A:A,0)),""),"")</f>
        <v/>
      </c>
      <c r="G836" s="97"/>
      <c r="H836" s="82"/>
      <c r="I836" s="291" t="str">
        <f>IFERROR(IF(C836="Program",(IF(OR(F836="Days",F836="Caseload"),1,G836)*H836)/(IF(OR(F836="Days",F836="Caseload"),1,INDEX('3. Programs'!N:N,MATCH(D836,'3. Programs'!A:A,0)))*INDEX('3. Programs'!O:O,MATCH(D836,'3. Programs'!A:A,0))),""),0)</f>
        <v/>
      </c>
      <c r="J836" s="20" t="str">
        <f>IFERROR(IF($C836="Program",ROUNDDOWN(SUMIF('3. Programs'!$A:$A,$D836,'3. Programs'!Q:Q),2)*IFERROR(INDEX('3. Programs'!$O:$O,MATCH($D836,'3. Programs'!$A:$A,0)),0)*$I836,""),0)</f>
        <v/>
      </c>
      <c r="K836" s="15" t="str">
        <f>IFERROR(IF($C836="Program",ROUNDDOWN(SUMIF('3. Programs'!$A:$A,$D836,'3. Programs'!R:R),2)*IFERROR(INDEX('3. Programs'!$O:$O,MATCH($D836,'3. Programs'!$A:$A,0)),0)*$I836,""),0)</f>
        <v/>
      </c>
      <c r="L836" s="15" t="str">
        <f>IFERROR(IF($C836="Program",ROUNDDOWN(SUMIF('3. Programs'!$A:$A,$D836,'3. Programs'!S:S),2)*IFERROR(INDEX('3. Programs'!$O:$O,MATCH($D836,'3. Programs'!$A:$A,0)),0)*$I836,""),0)</f>
        <v/>
      </c>
      <c r="M836" s="17" t="str">
        <f t="shared" si="80"/>
        <v/>
      </c>
      <c r="N836" s="122"/>
      <c r="O836" s="123"/>
      <c r="P836" s="169"/>
      <c r="Q836" s="245"/>
      <c r="R836" s="124"/>
      <c r="S836" s="125"/>
      <c r="T836" s="125"/>
      <c r="U836" s="126"/>
      <c r="V836" s="19" t="str">
        <f t="shared" si="79"/>
        <v/>
      </c>
      <c r="W836" s="15" t="str">
        <f t="shared" si="75"/>
        <v/>
      </c>
      <c r="X836" s="16" t="str">
        <f t="shared" si="76"/>
        <v/>
      </c>
      <c r="Y836" s="16" t="str">
        <f t="shared" si="77"/>
        <v/>
      </c>
      <c r="Z836" s="16" t="str">
        <f t="shared" si="78"/>
        <v/>
      </c>
    </row>
    <row r="837" spans="1:26" x14ac:dyDescent="0.4">
      <c r="A837" s="140"/>
      <c r="B837" s="158" t="str">
        <f>IFERROR(VLOOKUP(A837,'1. Applicant Roster'!A:C,2,FALSE)&amp;", "&amp;LEFT(VLOOKUP(A837,'1. Applicant Roster'!A:C,3,FALSE),1)&amp;".","Enter valid WISEid")</f>
        <v>Enter valid WISEid</v>
      </c>
      <c r="C837" s="142"/>
      <c r="D837" s="143"/>
      <c r="E837" s="138" t="str">
        <f>IF(C837="Program",IFERROR(INDEX('3. Programs'!B:B,MATCH(D837,'3. Programs'!A:A,0)),"Enter valid program ID"),"")</f>
        <v/>
      </c>
      <c r="F837" s="289" t="str">
        <f>IF(C837="Program",IFERROR(INDEX('3. Programs'!L:L,MATCH(D837,'3. Programs'!A:A,0)),""),"")</f>
        <v/>
      </c>
      <c r="G837" s="97"/>
      <c r="H837" s="82"/>
      <c r="I837" s="291" t="str">
        <f>IFERROR(IF(C837="Program",(IF(OR(F837="Days",F837="Caseload"),1,G837)*H837)/(IF(OR(F837="Days",F837="Caseload"),1,INDEX('3. Programs'!N:N,MATCH(D837,'3. Programs'!A:A,0)))*INDEX('3. Programs'!O:O,MATCH(D837,'3. Programs'!A:A,0))),""),0)</f>
        <v/>
      </c>
      <c r="J837" s="20" t="str">
        <f>IFERROR(IF($C837="Program",ROUNDDOWN(SUMIF('3. Programs'!$A:$A,$D837,'3. Programs'!Q:Q),2)*IFERROR(INDEX('3. Programs'!$O:$O,MATCH($D837,'3. Programs'!$A:$A,0)),0)*$I837,""),0)</f>
        <v/>
      </c>
      <c r="K837" s="15" t="str">
        <f>IFERROR(IF($C837="Program",ROUNDDOWN(SUMIF('3. Programs'!$A:$A,$D837,'3. Programs'!R:R),2)*IFERROR(INDEX('3. Programs'!$O:$O,MATCH($D837,'3. Programs'!$A:$A,0)),0)*$I837,""),0)</f>
        <v/>
      </c>
      <c r="L837" s="15" t="str">
        <f>IFERROR(IF($C837="Program",ROUNDDOWN(SUMIF('3. Programs'!$A:$A,$D837,'3. Programs'!S:S),2)*IFERROR(INDEX('3. Programs'!$O:$O,MATCH($D837,'3. Programs'!$A:$A,0)),0)*$I837,""),0)</f>
        <v/>
      </c>
      <c r="M837" s="17" t="str">
        <f t="shared" si="80"/>
        <v/>
      </c>
      <c r="N837" s="122"/>
      <c r="O837" s="123"/>
      <c r="P837" s="169"/>
      <c r="Q837" s="245"/>
      <c r="R837" s="124"/>
      <c r="S837" s="125"/>
      <c r="T837" s="125"/>
      <c r="U837" s="126"/>
      <c r="V837" s="19" t="str">
        <f t="shared" si="79"/>
        <v/>
      </c>
      <c r="W837" s="15" t="str">
        <f t="shared" si="75"/>
        <v/>
      </c>
      <c r="X837" s="16" t="str">
        <f t="shared" si="76"/>
        <v/>
      </c>
      <c r="Y837" s="16" t="str">
        <f t="shared" si="77"/>
        <v/>
      </c>
      <c r="Z837" s="16" t="str">
        <f t="shared" si="78"/>
        <v/>
      </c>
    </row>
    <row r="838" spans="1:26" x14ac:dyDescent="0.4">
      <c r="A838" s="140"/>
      <c r="B838" s="158" t="str">
        <f>IFERROR(VLOOKUP(A838,'1. Applicant Roster'!A:C,2,FALSE)&amp;", "&amp;LEFT(VLOOKUP(A838,'1. Applicant Roster'!A:C,3,FALSE),1)&amp;".","Enter valid WISEid")</f>
        <v>Enter valid WISEid</v>
      </c>
      <c r="C838" s="142"/>
      <c r="D838" s="143"/>
      <c r="E838" s="138" t="str">
        <f>IF(C838="Program",IFERROR(INDEX('3. Programs'!B:B,MATCH(D838,'3. Programs'!A:A,0)),"Enter valid program ID"),"")</f>
        <v/>
      </c>
      <c r="F838" s="289" t="str">
        <f>IF(C838="Program",IFERROR(INDEX('3. Programs'!L:L,MATCH(D838,'3. Programs'!A:A,0)),""),"")</f>
        <v/>
      </c>
      <c r="G838" s="97"/>
      <c r="H838" s="82"/>
      <c r="I838" s="291" t="str">
        <f>IFERROR(IF(C838="Program",(IF(OR(F838="Days",F838="Caseload"),1,G838)*H838)/(IF(OR(F838="Days",F838="Caseload"),1,INDEX('3. Programs'!N:N,MATCH(D838,'3. Programs'!A:A,0)))*INDEX('3. Programs'!O:O,MATCH(D838,'3. Programs'!A:A,0))),""),0)</f>
        <v/>
      </c>
      <c r="J838" s="20" t="str">
        <f>IFERROR(IF($C838="Program",ROUNDDOWN(SUMIF('3. Programs'!$A:$A,$D838,'3. Programs'!Q:Q),2)*IFERROR(INDEX('3. Programs'!$O:$O,MATCH($D838,'3. Programs'!$A:$A,0)),0)*$I838,""),0)</f>
        <v/>
      </c>
      <c r="K838" s="15" t="str">
        <f>IFERROR(IF($C838="Program",ROUNDDOWN(SUMIF('3. Programs'!$A:$A,$D838,'3. Programs'!R:R),2)*IFERROR(INDEX('3. Programs'!$O:$O,MATCH($D838,'3. Programs'!$A:$A,0)),0)*$I838,""),0)</f>
        <v/>
      </c>
      <c r="L838" s="15" t="str">
        <f>IFERROR(IF($C838="Program",ROUNDDOWN(SUMIF('3. Programs'!$A:$A,$D838,'3. Programs'!S:S),2)*IFERROR(INDEX('3. Programs'!$O:$O,MATCH($D838,'3. Programs'!$A:$A,0)),0)*$I838,""),0)</f>
        <v/>
      </c>
      <c r="M838" s="17" t="str">
        <f t="shared" si="80"/>
        <v/>
      </c>
      <c r="N838" s="122"/>
      <c r="O838" s="123"/>
      <c r="P838" s="169"/>
      <c r="Q838" s="245"/>
      <c r="R838" s="124"/>
      <c r="S838" s="125"/>
      <c r="T838" s="125"/>
      <c r="U838" s="126"/>
      <c r="V838" s="19" t="str">
        <f t="shared" si="79"/>
        <v/>
      </c>
      <c r="W838" s="15" t="str">
        <f t="shared" si="75"/>
        <v/>
      </c>
      <c r="X838" s="16" t="str">
        <f t="shared" si="76"/>
        <v/>
      </c>
      <c r="Y838" s="16" t="str">
        <f t="shared" si="77"/>
        <v/>
      </c>
      <c r="Z838" s="16" t="str">
        <f t="shared" si="78"/>
        <v/>
      </c>
    </row>
    <row r="839" spans="1:26" x14ac:dyDescent="0.4">
      <c r="A839" s="140"/>
      <c r="B839" s="158" t="str">
        <f>IFERROR(VLOOKUP(A839,'1. Applicant Roster'!A:C,2,FALSE)&amp;", "&amp;LEFT(VLOOKUP(A839,'1. Applicant Roster'!A:C,3,FALSE),1)&amp;".","Enter valid WISEid")</f>
        <v>Enter valid WISEid</v>
      </c>
      <c r="C839" s="142"/>
      <c r="D839" s="143"/>
      <c r="E839" s="138" t="str">
        <f>IF(C839="Program",IFERROR(INDEX('3. Programs'!B:B,MATCH(D839,'3. Programs'!A:A,0)),"Enter valid program ID"),"")</f>
        <v/>
      </c>
      <c r="F839" s="289" t="str">
        <f>IF(C839="Program",IFERROR(INDEX('3. Programs'!L:L,MATCH(D839,'3. Programs'!A:A,0)),""),"")</f>
        <v/>
      </c>
      <c r="G839" s="97"/>
      <c r="H839" s="82"/>
      <c r="I839" s="291" t="str">
        <f>IFERROR(IF(C839="Program",(IF(OR(F839="Days",F839="Caseload"),1,G839)*H839)/(IF(OR(F839="Days",F839="Caseload"),1,INDEX('3. Programs'!N:N,MATCH(D839,'3. Programs'!A:A,0)))*INDEX('3. Programs'!O:O,MATCH(D839,'3. Programs'!A:A,0))),""),0)</f>
        <v/>
      </c>
      <c r="J839" s="20" t="str">
        <f>IFERROR(IF($C839="Program",ROUNDDOWN(SUMIF('3. Programs'!$A:$A,$D839,'3. Programs'!Q:Q),2)*IFERROR(INDEX('3. Programs'!$O:$O,MATCH($D839,'3. Programs'!$A:$A,0)),0)*$I839,""),0)</f>
        <v/>
      </c>
      <c r="K839" s="15" t="str">
        <f>IFERROR(IF($C839="Program",ROUNDDOWN(SUMIF('3. Programs'!$A:$A,$D839,'3. Programs'!R:R),2)*IFERROR(INDEX('3. Programs'!$O:$O,MATCH($D839,'3. Programs'!$A:$A,0)),0)*$I839,""),0)</f>
        <v/>
      </c>
      <c r="L839" s="15" t="str">
        <f>IFERROR(IF($C839="Program",ROUNDDOWN(SUMIF('3. Programs'!$A:$A,$D839,'3. Programs'!S:S),2)*IFERROR(INDEX('3. Programs'!$O:$O,MATCH($D839,'3. Programs'!$A:$A,0)),0)*$I839,""),0)</f>
        <v/>
      </c>
      <c r="M839" s="17" t="str">
        <f t="shared" si="80"/>
        <v/>
      </c>
      <c r="N839" s="122"/>
      <c r="O839" s="123"/>
      <c r="P839" s="169"/>
      <c r="Q839" s="245"/>
      <c r="R839" s="124"/>
      <c r="S839" s="125"/>
      <c r="T839" s="125"/>
      <c r="U839" s="126"/>
      <c r="V839" s="19" t="str">
        <f t="shared" si="79"/>
        <v/>
      </c>
      <c r="W839" s="15" t="str">
        <f t="shared" si="75"/>
        <v/>
      </c>
      <c r="X839" s="16" t="str">
        <f t="shared" si="76"/>
        <v/>
      </c>
      <c r="Y839" s="16" t="str">
        <f t="shared" si="77"/>
        <v/>
      </c>
      <c r="Z839" s="16" t="str">
        <f t="shared" si="78"/>
        <v/>
      </c>
    </row>
    <row r="840" spans="1:26" x14ac:dyDescent="0.4">
      <c r="A840" s="140"/>
      <c r="B840" s="158" t="str">
        <f>IFERROR(VLOOKUP(A840,'1. Applicant Roster'!A:C,2,FALSE)&amp;", "&amp;LEFT(VLOOKUP(A840,'1. Applicant Roster'!A:C,3,FALSE),1)&amp;".","Enter valid WISEid")</f>
        <v>Enter valid WISEid</v>
      </c>
      <c r="C840" s="142"/>
      <c r="D840" s="143"/>
      <c r="E840" s="138" t="str">
        <f>IF(C840="Program",IFERROR(INDEX('3. Programs'!B:B,MATCH(D840,'3. Programs'!A:A,0)),"Enter valid program ID"),"")</f>
        <v/>
      </c>
      <c r="F840" s="289" t="str">
        <f>IF(C840="Program",IFERROR(INDEX('3. Programs'!L:L,MATCH(D840,'3. Programs'!A:A,0)),""),"")</f>
        <v/>
      </c>
      <c r="G840" s="97"/>
      <c r="H840" s="82"/>
      <c r="I840" s="291" t="str">
        <f>IFERROR(IF(C840="Program",(IF(OR(F840="Days",F840="Caseload"),1,G840)*H840)/(IF(OR(F840="Days",F840="Caseload"),1,INDEX('3. Programs'!N:N,MATCH(D840,'3. Programs'!A:A,0)))*INDEX('3. Programs'!O:O,MATCH(D840,'3. Programs'!A:A,0))),""),0)</f>
        <v/>
      </c>
      <c r="J840" s="20" t="str">
        <f>IFERROR(IF($C840="Program",ROUNDDOWN(SUMIF('3. Programs'!$A:$A,$D840,'3. Programs'!Q:Q),2)*IFERROR(INDEX('3. Programs'!$O:$O,MATCH($D840,'3. Programs'!$A:$A,0)),0)*$I840,""),0)</f>
        <v/>
      </c>
      <c r="K840" s="15" t="str">
        <f>IFERROR(IF($C840="Program",ROUNDDOWN(SUMIF('3. Programs'!$A:$A,$D840,'3. Programs'!R:R),2)*IFERROR(INDEX('3. Programs'!$O:$O,MATCH($D840,'3. Programs'!$A:$A,0)),0)*$I840,""),0)</f>
        <v/>
      </c>
      <c r="L840" s="15" t="str">
        <f>IFERROR(IF($C840="Program",ROUNDDOWN(SUMIF('3. Programs'!$A:$A,$D840,'3. Programs'!S:S),2)*IFERROR(INDEX('3. Programs'!$O:$O,MATCH($D840,'3. Programs'!$A:$A,0)),0)*$I840,""),0)</f>
        <v/>
      </c>
      <c r="M840" s="17" t="str">
        <f t="shared" si="80"/>
        <v/>
      </c>
      <c r="N840" s="122"/>
      <c r="O840" s="123"/>
      <c r="P840" s="169"/>
      <c r="Q840" s="245"/>
      <c r="R840" s="124"/>
      <c r="S840" s="125"/>
      <c r="T840" s="125"/>
      <c r="U840" s="126"/>
      <c r="V840" s="19" t="str">
        <f t="shared" si="79"/>
        <v/>
      </c>
      <c r="W840" s="15" t="str">
        <f t="shared" si="75"/>
        <v/>
      </c>
      <c r="X840" s="16" t="str">
        <f t="shared" si="76"/>
        <v/>
      </c>
      <c r="Y840" s="16" t="str">
        <f t="shared" si="77"/>
        <v/>
      </c>
      <c r="Z840" s="16" t="str">
        <f t="shared" si="78"/>
        <v/>
      </c>
    </row>
    <row r="841" spans="1:26" x14ac:dyDescent="0.4">
      <c r="A841" s="140"/>
      <c r="B841" s="158" t="str">
        <f>IFERROR(VLOOKUP(A841,'1. Applicant Roster'!A:C,2,FALSE)&amp;", "&amp;LEFT(VLOOKUP(A841,'1. Applicant Roster'!A:C,3,FALSE),1)&amp;".","Enter valid WISEid")</f>
        <v>Enter valid WISEid</v>
      </c>
      <c r="C841" s="142"/>
      <c r="D841" s="143"/>
      <c r="E841" s="138" t="str">
        <f>IF(C841="Program",IFERROR(INDEX('3. Programs'!B:B,MATCH(D841,'3. Programs'!A:A,0)),"Enter valid program ID"),"")</f>
        <v/>
      </c>
      <c r="F841" s="289" t="str">
        <f>IF(C841="Program",IFERROR(INDEX('3. Programs'!L:L,MATCH(D841,'3. Programs'!A:A,0)),""),"")</f>
        <v/>
      </c>
      <c r="G841" s="97"/>
      <c r="H841" s="82"/>
      <c r="I841" s="291" t="str">
        <f>IFERROR(IF(C841="Program",(IF(OR(F841="Days",F841="Caseload"),1,G841)*H841)/(IF(OR(F841="Days",F841="Caseload"),1,INDEX('3. Programs'!N:N,MATCH(D841,'3. Programs'!A:A,0)))*INDEX('3. Programs'!O:O,MATCH(D841,'3. Programs'!A:A,0))),""),0)</f>
        <v/>
      </c>
      <c r="J841" s="20" t="str">
        <f>IFERROR(IF($C841="Program",ROUNDDOWN(SUMIF('3. Programs'!$A:$A,$D841,'3. Programs'!Q:Q),2)*IFERROR(INDEX('3. Programs'!$O:$O,MATCH($D841,'3. Programs'!$A:$A,0)),0)*$I841,""),0)</f>
        <v/>
      </c>
      <c r="K841" s="15" t="str">
        <f>IFERROR(IF($C841="Program",ROUNDDOWN(SUMIF('3. Programs'!$A:$A,$D841,'3. Programs'!R:R),2)*IFERROR(INDEX('3. Programs'!$O:$O,MATCH($D841,'3. Programs'!$A:$A,0)),0)*$I841,""),0)</f>
        <v/>
      </c>
      <c r="L841" s="15" t="str">
        <f>IFERROR(IF($C841="Program",ROUNDDOWN(SUMIF('3. Programs'!$A:$A,$D841,'3. Programs'!S:S),2)*IFERROR(INDEX('3. Programs'!$O:$O,MATCH($D841,'3. Programs'!$A:$A,0)),0)*$I841,""),0)</f>
        <v/>
      </c>
      <c r="M841" s="17" t="str">
        <f t="shared" si="80"/>
        <v/>
      </c>
      <c r="N841" s="122"/>
      <c r="O841" s="123"/>
      <c r="P841" s="169"/>
      <c r="Q841" s="245"/>
      <c r="R841" s="124"/>
      <c r="S841" s="125"/>
      <c r="T841" s="125"/>
      <c r="U841" s="126"/>
      <c r="V841" s="19" t="str">
        <f t="shared" si="79"/>
        <v/>
      </c>
      <c r="W841" s="15" t="str">
        <f t="shared" ref="W841:W904" si="81">IF($C841="Program",J841,IF($C841="Child-Specific",R841+S841,""))</f>
        <v/>
      </c>
      <c r="X841" s="16" t="str">
        <f t="shared" ref="X841:X904" si="82">IF($C841="Program",K841,IF($C841="Child-Specific",T841,""))</f>
        <v/>
      </c>
      <c r="Y841" s="16" t="str">
        <f t="shared" ref="Y841:Y904" si="83">IF($C841="Program",L841,IF($C841="Child-Specific",U841,""))</f>
        <v/>
      </c>
      <c r="Z841" s="16" t="str">
        <f t="shared" ref="Z841:Z904" si="84">IF(OR(C841="Child-Specific",C841="Program"),SUM(W841:Y841),"")</f>
        <v/>
      </c>
    </row>
    <row r="842" spans="1:26" x14ac:dyDescent="0.4">
      <c r="A842" s="140"/>
      <c r="B842" s="158" t="str">
        <f>IFERROR(VLOOKUP(A842,'1. Applicant Roster'!A:C,2,FALSE)&amp;", "&amp;LEFT(VLOOKUP(A842,'1. Applicant Roster'!A:C,3,FALSE),1)&amp;".","Enter valid WISEid")</f>
        <v>Enter valid WISEid</v>
      </c>
      <c r="C842" s="142"/>
      <c r="D842" s="143"/>
      <c r="E842" s="138" t="str">
        <f>IF(C842="Program",IFERROR(INDEX('3. Programs'!B:B,MATCH(D842,'3. Programs'!A:A,0)),"Enter valid program ID"),"")</f>
        <v/>
      </c>
      <c r="F842" s="289" t="str">
        <f>IF(C842="Program",IFERROR(INDEX('3. Programs'!L:L,MATCH(D842,'3. Programs'!A:A,0)),""),"")</f>
        <v/>
      </c>
      <c r="G842" s="97"/>
      <c r="H842" s="82"/>
      <c r="I842" s="291" t="str">
        <f>IFERROR(IF(C842="Program",(IF(OR(F842="Days",F842="Caseload"),1,G842)*H842)/(IF(OR(F842="Days",F842="Caseload"),1,INDEX('3. Programs'!N:N,MATCH(D842,'3. Programs'!A:A,0)))*INDEX('3. Programs'!O:O,MATCH(D842,'3. Programs'!A:A,0))),""),0)</f>
        <v/>
      </c>
      <c r="J842" s="20" t="str">
        <f>IFERROR(IF($C842="Program",ROUNDDOWN(SUMIF('3. Programs'!$A:$A,$D842,'3. Programs'!Q:Q),2)*IFERROR(INDEX('3. Programs'!$O:$O,MATCH($D842,'3. Programs'!$A:$A,0)),0)*$I842,""),0)</f>
        <v/>
      </c>
      <c r="K842" s="15" t="str">
        <f>IFERROR(IF($C842="Program",ROUNDDOWN(SUMIF('3. Programs'!$A:$A,$D842,'3. Programs'!R:R),2)*IFERROR(INDEX('3. Programs'!$O:$O,MATCH($D842,'3. Programs'!$A:$A,0)),0)*$I842,""),0)</f>
        <v/>
      </c>
      <c r="L842" s="15" t="str">
        <f>IFERROR(IF($C842="Program",ROUNDDOWN(SUMIF('3. Programs'!$A:$A,$D842,'3. Programs'!S:S),2)*IFERROR(INDEX('3. Programs'!$O:$O,MATCH($D842,'3. Programs'!$A:$A,0)),0)*$I842,""),0)</f>
        <v/>
      </c>
      <c r="M842" s="17" t="str">
        <f t="shared" si="80"/>
        <v/>
      </c>
      <c r="N842" s="122"/>
      <c r="O842" s="123"/>
      <c r="P842" s="169"/>
      <c r="Q842" s="245"/>
      <c r="R842" s="124"/>
      <c r="S842" s="125"/>
      <c r="T842" s="125"/>
      <c r="U842" s="126"/>
      <c r="V842" s="19" t="str">
        <f t="shared" ref="V842:V905" si="85">IF($C842="Child-Specific",SUM(R842:U842),"")</f>
        <v/>
      </c>
      <c r="W842" s="15" t="str">
        <f t="shared" si="81"/>
        <v/>
      </c>
      <c r="X842" s="16" t="str">
        <f t="shared" si="82"/>
        <v/>
      </c>
      <c r="Y842" s="16" t="str">
        <f t="shared" si="83"/>
        <v/>
      </c>
      <c r="Z842" s="16" t="str">
        <f t="shared" si="84"/>
        <v/>
      </c>
    </row>
    <row r="843" spans="1:26" x14ac:dyDescent="0.4">
      <c r="A843" s="140"/>
      <c r="B843" s="158" t="str">
        <f>IFERROR(VLOOKUP(A843,'1. Applicant Roster'!A:C,2,FALSE)&amp;", "&amp;LEFT(VLOOKUP(A843,'1. Applicant Roster'!A:C,3,FALSE),1)&amp;".","Enter valid WISEid")</f>
        <v>Enter valid WISEid</v>
      </c>
      <c r="C843" s="142"/>
      <c r="D843" s="143"/>
      <c r="E843" s="138" t="str">
        <f>IF(C843="Program",IFERROR(INDEX('3. Programs'!B:B,MATCH(D843,'3. Programs'!A:A,0)),"Enter valid program ID"),"")</f>
        <v/>
      </c>
      <c r="F843" s="289" t="str">
        <f>IF(C843="Program",IFERROR(INDEX('3. Programs'!L:L,MATCH(D843,'3. Programs'!A:A,0)),""),"")</f>
        <v/>
      </c>
      <c r="G843" s="97"/>
      <c r="H843" s="82"/>
      <c r="I843" s="291" t="str">
        <f>IFERROR(IF(C843="Program",(IF(OR(F843="Days",F843="Caseload"),1,G843)*H843)/(IF(OR(F843="Days",F843="Caseload"),1,INDEX('3. Programs'!N:N,MATCH(D843,'3. Programs'!A:A,0)))*INDEX('3. Programs'!O:O,MATCH(D843,'3. Programs'!A:A,0))),""),0)</f>
        <v/>
      </c>
      <c r="J843" s="20" t="str">
        <f>IFERROR(IF($C843="Program",ROUNDDOWN(SUMIF('3. Programs'!$A:$A,$D843,'3. Programs'!Q:Q),2)*IFERROR(INDEX('3. Programs'!$O:$O,MATCH($D843,'3. Programs'!$A:$A,0)),0)*$I843,""),0)</f>
        <v/>
      </c>
      <c r="K843" s="15" t="str">
        <f>IFERROR(IF($C843="Program",ROUNDDOWN(SUMIF('3. Programs'!$A:$A,$D843,'3. Programs'!R:R),2)*IFERROR(INDEX('3. Programs'!$O:$O,MATCH($D843,'3. Programs'!$A:$A,0)),0)*$I843,""),0)</f>
        <v/>
      </c>
      <c r="L843" s="15" t="str">
        <f>IFERROR(IF($C843="Program",ROUNDDOWN(SUMIF('3. Programs'!$A:$A,$D843,'3. Programs'!S:S),2)*IFERROR(INDEX('3. Programs'!$O:$O,MATCH($D843,'3. Programs'!$A:$A,0)),0)*$I843,""),0)</f>
        <v/>
      </c>
      <c r="M843" s="17" t="str">
        <f t="shared" ref="M843:M906" si="86">IF($C843="Program",SUM(J843:L843),"")</f>
        <v/>
      </c>
      <c r="N843" s="122"/>
      <c r="O843" s="123"/>
      <c r="P843" s="169"/>
      <c r="Q843" s="245"/>
      <c r="R843" s="124"/>
      <c r="S843" s="125"/>
      <c r="T843" s="125"/>
      <c r="U843" s="126"/>
      <c r="V843" s="19" t="str">
        <f t="shared" si="85"/>
        <v/>
      </c>
      <c r="W843" s="15" t="str">
        <f t="shared" si="81"/>
        <v/>
      </c>
      <c r="X843" s="16" t="str">
        <f t="shared" si="82"/>
        <v/>
      </c>
      <c r="Y843" s="16" t="str">
        <f t="shared" si="83"/>
        <v/>
      </c>
      <c r="Z843" s="16" t="str">
        <f t="shared" si="84"/>
        <v/>
      </c>
    </row>
    <row r="844" spans="1:26" x14ac:dyDescent="0.4">
      <c r="A844" s="140"/>
      <c r="B844" s="158" t="str">
        <f>IFERROR(VLOOKUP(A844,'1. Applicant Roster'!A:C,2,FALSE)&amp;", "&amp;LEFT(VLOOKUP(A844,'1. Applicant Roster'!A:C,3,FALSE),1)&amp;".","Enter valid WISEid")</f>
        <v>Enter valid WISEid</v>
      </c>
      <c r="C844" s="142"/>
      <c r="D844" s="143"/>
      <c r="E844" s="138" t="str">
        <f>IF(C844="Program",IFERROR(INDEX('3. Programs'!B:B,MATCH(D844,'3. Programs'!A:A,0)),"Enter valid program ID"),"")</f>
        <v/>
      </c>
      <c r="F844" s="289" t="str">
        <f>IF(C844="Program",IFERROR(INDEX('3. Programs'!L:L,MATCH(D844,'3. Programs'!A:A,0)),""),"")</f>
        <v/>
      </c>
      <c r="G844" s="97"/>
      <c r="H844" s="82"/>
      <c r="I844" s="291" t="str">
        <f>IFERROR(IF(C844="Program",(IF(OR(F844="Days",F844="Caseload"),1,G844)*H844)/(IF(OR(F844="Days",F844="Caseload"),1,INDEX('3. Programs'!N:N,MATCH(D844,'3. Programs'!A:A,0)))*INDEX('3. Programs'!O:O,MATCH(D844,'3. Programs'!A:A,0))),""),0)</f>
        <v/>
      </c>
      <c r="J844" s="20" t="str">
        <f>IFERROR(IF($C844="Program",ROUNDDOWN(SUMIF('3. Programs'!$A:$A,$D844,'3. Programs'!Q:Q),2)*IFERROR(INDEX('3. Programs'!$O:$O,MATCH($D844,'3. Programs'!$A:$A,0)),0)*$I844,""),0)</f>
        <v/>
      </c>
      <c r="K844" s="15" t="str">
        <f>IFERROR(IF($C844="Program",ROUNDDOWN(SUMIF('3. Programs'!$A:$A,$D844,'3. Programs'!R:R),2)*IFERROR(INDEX('3. Programs'!$O:$O,MATCH($D844,'3. Programs'!$A:$A,0)),0)*$I844,""),0)</f>
        <v/>
      </c>
      <c r="L844" s="15" t="str">
        <f>IFERROR(IF($C844="Program",ROUNDDOWN(SUMIF('3. Programs'!$A:$A,$D844,'3. Programs'!S:S),2)*IFERROR(INDEX('3. Programs'!$O:$O,MATCH($D844,'3. Programs'!$A:$A,0)),0)*$I844,""),0)</f>
        <v/>
      </c>
      <c r="M844" s="17" t="str">
        <f t="shared" si="86"/>
        <v/>
      </c>
      <c r="N844" s="122"/>
      <c r="O844" s="123"/>
      <c r="P844" s="169"/>
      <c r="Q844" s="245"/>
      <c r="R844" s="124"/>
      <c r="S844" s="125"/>
      <c r="T844" s="125"/>
      <c r="U844" s="126"/>
      <c r="V844" s="19" t="str">
        <f t="shared" si="85"/>
        <v/>
      </c>
      <c r="W844" s="15" t="str">
        <f t="shared" si="81"/>
        <v/>
      </c>
      <c r="X844" s="16" t="str">
        <f t="shared" si="82"/>
        <v/>
      </c>
      <c r="Y844" s="16" t="str">
        <f t="shared" si="83"/>
        <v/>
      </c>
      <c r="Z844" s="16" t="str">
        <f t="shared" si="84"/>
        <v/>
      </c>
    </row>
    <row r="845" spans="1:26" x14ac:dyDescent="0.4">
      <c r="A845" s="140"/>
      <c r="B845" s="158" t="str">
        <f>IFERROR(VLOOKUP(A845,'1. Applicant Roster'!A:C,2,FALSE)&amp;", "&amp;LEFT(VLOOKUP(A845,'1. Applicant Roster'!A:C,3,FALSE),1)&amp;".","Enter valid WISEid")</f>
        <v>Enter valid WISEid</v>
      </c>
      <c r="C845" s="142"/>
      <c r="D845" s="143"/>
      <c r="E845" s="138" t="str">
        <f>IF(C845="Program",IFERROR(INDEX('3. Programs'!B:B,MATCH(D845,'3. Programs'!A:A,0)),"Enter valid program ID"),"")</f>
        <v/>
      </c>
      <c r="F845" s="289" t="str">
        <f>IF(C845="Program",IFERROR(INDEX('3. Programs'!L:L,MATCH(D845,'3. Programs'!A:A,0)),""),"")</f>
        <v/>
      </c>
      <c r="G845" s="97"/>
      <c r="H845" s="82"/>
      <c r="I845" s="291" t="str">
        <f>IFERROR(IF(C845="Program",(IF(OR(F845="Days",F845="Caseload"),1,G845)*H845)/(IF(OR(F845="Days",F845="Caseload"),1,INDEX('3. Programs'!N:N,MATCH(D845,'3. Programs'!A:A,0)))*INDEX('3. Programs'!O:O,MATCH(D845,'3. Programs'!A:A,0))),""),0)</f>
        <v/>
      </c>
      <c r="J845" s="20" t="str">
        <f>IFERROR(IF($C845="Program",ROUNDDOWN(SUMIF('3. Programs'!$A:$A,$D845,'3. Programs'!Q:Q),2)*IFERROR(INDEX('3. Programs'!$O:$O,MATCH($D845,'3. Programs'!$A:$A,0)),0)*$I845,""),0)</f>
        <v/>
      </c>
      <c r="K845" s="15" t="str">
        <f>IFERROR(IF($C845="Program",ROUNDDOWN(SUMIF('3. Programs'!$A:$A,$D845,'3. Programs'!R:R),2)*IFERROR(INDEX('3. Programs'!$O:$O,MATCH($D845,'3. Programs'!$A:$A,0)),0)*$I845,""),0)</f>
        <v/>
      </c>
      <c r="L845" s="15" t="str">
        <f>IFERROR(IF($C845="Program",ROUNDDOWN(SUMIF('3. Programs'!$A:$A,$D845,'3. Programs'!S:S),2)*IFERROR(INDEX('3. Programs'!$O:$O,MATCH($D845,'3. Programs'!$A:$A,0)),0)*$I845,""),0)</f>
        <v/>
      </c>
      <c r="M845" s="17" t="str">
        <f t="shared" si="86"/>
        <v/>
      </c>
      <c r="N845" s="122"/>
      <c r="O845" s="123"/>
      <c r="P845" s="169"/>
      <c r="Q845" s="245"/>
      <c r="R845" s="124"/>
      <c r="S845" s="125"/>
      <c r="T845" s="125"/>
      <c r="U845" s="126"/>
      <c r="V845" s="19" t="str">
        <f t="shared" si="85"/>
        <v/>
      </c>
      <c r="W845" s="15" t="str">
        <f t="shared" si="81"/>
        <v/>
      </c>
      <c r="X845" s="16" t="str">
        <f t="shared" si="82"/>
        <v/>
      </c>
      <c r="Y845" s="16" t="str">
        <f t="shared" si="83"/>
        <v/>
      </c>
      <c r="Z845" s="16" t="str">
        <f t="shared" si="84"/>
        <v/>
      </c>
    </row>
    <row r="846" spans="1:26" x14ac:dyDescent="0.4">
      <c r="A846" s="140"/>
      <c r="B846" s="158" t="str">
        <f>IFERROR(VLOOKUP(A846,'1. Applicant Roster'!A:C,2,FALSE)&amp;", "&amp;LEFT(VLOOKUP(A846,'1. Applicant Roster'!A:C,3,FALSE),1)&amp;".","Enter valid WISEid")</f>
        <v>Enter valid WISEid</v>
      </c>
      <c r="C846" s="142"/>
      <c r="D846" s="143"/>
      <c r="E846" s="138" t="str">
        <f>IF(C846="Program",IFERROR(INDEX('3. Programs'!B:B,MATCH(D846,'3. Programs'!A:A,0)),"Enter valid program ID"),"")</f>
        <v/>
      </c>
      <c r="F846" s="289" t="str">
        <f>IF(C846="Program",IFERROR(INDEX('3. Programs'!L:L,MATCH(D846,'3. Programs'!A:A,0)),""),"")</f>
        <v/>
      </c>
      <c r="G846" s="97"/>
      <c r="H846" s="82"/>
      <c r="I846" s="291" t="str">
        <f>IFERROR(IF(C846="Program",(IF(OR(F846="Days",F846="Caseload"),1,G846)*H846)/(IF(OR(F846="Days",F846="Caseload"),1,INDEX('3. Programs'!N:N,MATCH(D846,'3. Programs'!A:A,0)))*INDEX('3. Programs'!O:O,MATCH(D846,'3. Programs'!A:A,0))),""),0)</f>
        <v/>
      </c>
      <c r="J846" s="20" t="str">
        <f>IFERROR(IF($C846="Program",ROUNDDOWN(SUMIF('3. Programs'!$A:$A,$D846,'3. Programs'!Q:Q),2)*IFERROR(INDEX('3. Programs'!$O:$O,MATCH($D846,'3. Programs'!$A:$A,0)),0)*$I846,""),0)</f>
        <v/>
      </c>
      <c r="K846" s="15" t="str">
        <f>IFERROR(IF($C846="Program",ROUNDDOWN(SUMIF('3. Programs'!$A:$A,$D846,'3. Programs'!R:R),2)*IFERROR(INDEX('3. Programs'!$O:$O,MATCH($D846,'3. Programs'!$A:$A,0)),0)*$I846,""),0)</f>
        <v/>
      </c>
      <c r="L846" s="15" t="str">
        <f>IFERROR(IF($C846="Program",ROUNDDOWN(SUMIF('3. Programs'!$A:$A,$D846,'3. Programs'!S:S),2)*IFERROR(INDEX('3. Programs'!$O:$O,MATCH($D846,'3. Programs'!$A:$A,0)),0)*$I846,""),0)</f>
        <v/>
      </c>
      <c r="M846" s="17" t="str">
        <f t="shared" si="86"/>
        <v/>
      </c>
      <c r="N846" s="122"/>
      <c r="O846" s="123"/>
      <c r="P846" s="169"/>
      <c r="Q846" s="245"/>
      <c r="R846" s="124"/>
      <c r="S846" s="125"/>
      <c r="T846" s="125"/>
      <c r="U846" s="126"/>
      <c r="V846" s="19" t="str">
        <f t="shared" si="85"/>
        <v/>
      </c>
      <c r="W846" s="15" t="str">
        <f t="shared" si="81"/>
        <v/>
      </c>
      <c r="X846" s="16" t="str">
        <f t="shared" si="82"/>
        <v/>
      </c>
      <c r="Y846" s="16" t="str">
        <f t="shared" si="83"/>
        <v/>
      </c>
      <c r="Z846" s="16" t="str">
        <f t="shared" si="84"/>
        <v/>
      </c>
    </row>
    <row r="847" spans="1:26" x14ac:dyDescent="0.4">
      <c r="A847" s="140"/>
      <c r="B847" s="158" t="str">
        <f>IFERROR(VLOOKUP(A847,'1. Applicant Roster'!A:C,2,FALSE)&amp;", "&amp;LEFT(VLOOKUP(A847,'1. Applicant Roster'!A:C,3,FALSE),1)&amp;".","Enter valid WISEid")</f>
        <v>Enter valid WISEid</v>
      </c>
      <c r="C847" s="142"/>
      <c r="D847" s="143"/>
      <c r="E847" s="138" t="str">
        <f>IF(C847="Program",IFERROR(INDEX('3. Programs'!B:B,MATCH(D847,'3. Programs'!A:A,0)),"Enter valid program ID"),"")</f>
        <v/>
      </c>
      <c r="F847" s="289" t="str">
        <f>IF(C847="Program",IFERROR(INDEX('3. Programs'!L:L,MATCH(D847,'3. Programs'!A:A,0)),""),"")</f>
        <v/>
      </c>
      <c r="G847" s="97"/>
      <c r="H847" s="82"/>
      <c r="I847" s="291" t="str">
        <f>IFERROR(IF(C847="Program",(IF(OR(F847="Days",F847="Caseload"),1,G847)*H847)/(IF(OR(F847="Days",F847="Caseload"),1,INDEX('3. Programs'!N:N,MATCH(D847,'3. Programs'!A:A,0)))*INDEX('3. Programs'!O:O,MATCH(D847,'3. Programs'!A:A,0))),""),0)</f>
        <v/>
      </c>
      <c r="J847" s="20" t="str">
        <f>IFERROR(IF($C847="Program",ROUNDDOWN(SUMIF('3. Programs'!$A:$A,$D847,'3. Programs'!Q:Q),2)*IFERROR(INDEX('3. Programs'!$O:$O,MATCH($D847,'3. Programs'!$A:$A,0)),0)*$I847,""),0)</f>
        <v/>
      </c>
      <c r="K847" s="15" t="str">
        <f>IFERROR(IF($C847="Program",ROUNDDOWN(SUMIF('3. Programs'!$A:$A,$D847,'3. Programs'!R:R),2)*IFERROR(INDEX('3. Programs'!$O:$O,MATCH($D847,'3. Programs'!$A:$A,0)),0)*$I847,""),0)</f>
        <v/>
      </c>
      <c r="L847" s="15" t="str">
        <f>IFERROR(IF($C847="Program",ROUNDDOWN(SUMIF('3. Programs'!$A:$A,$D847,'3. Programs'!S:S),2)*IFERROR(INDEX('3. Programs'!$O:$O,MATCH($D847,'3. Programs'!$A:$A,0)),0)*$I847,""),0)</f>
        <v/>
      </c>
      <c r="M847" s="17" t="str">
        <f t="shared" si="86"/>
        <v/>
      </c>
      <c r="N847" s="122"/>
      <c r="O847" s="123"/>
      <c r="P847" s="169"/>
      <c r="Q847" s="245"/>
      <c r="R847" s="124"/>
      <c r="S847" s="125"/>
      <c r="T847" s="125"/>
      <c r="U847" s="126"/>
      <c r="V847" s="19" t="str">
        <f t="shared" si="85"/>
        <v/>
      </c>
      <c r="W847" s="15" t="str">
        <f t="shared" si="81"/>
        <v/>
      </c>
      <c r="X847" s="16" t="str">
        <f t="shared" si="82"/>
        <v/>
      </c>
      <c r="Y847" s="16" t="str">
        <f t="shared" si="83"/>
        <v/>
      </c>
      <c r="Z847" s="16" t="str">
        <f t="shared" si="84"/>
        <v/>
      </c>
    </row>
    <row r="848" spans="1:26" x14ac:dyDescent="0.4">
      <c r="A848" s="140"/>
      <c r="B848" s="158" t="str">
        <f>IFERROR(VLOOKUP(A848,'1. Applicant Roster'!A:C,2,FALSE)&amp;", "&amp;LEFT(VLOOKUP(A848,'1. Applicant Roster'!A:C,3,FALSE),1)&amp;".","Enter valid WISEid")</f>
        <v>Enter valid WISEid</v>
      </c>
      <c r="C848" s="142"/>
      <c r="D848" s="143"/>
      <c r="E848" s="138" t="str">
        <f>IF(C848="Program",IFERROR(INDEX('3. Programs'!B:B,MATCH(D848,'3. Programs'!A:A,0)),"Enter valid program ID"),"")</f>
        <v/>
      </c>
      <c r="F848" s="289" t="str">
        <f>IF(C848="Program",IFERROR(INDEX('3. Programs'!L:L,MATCH(D848,'3. Programs'!A:A,0)),""),"")</f>
        <v/>
      </c>
      <c r="G848" s="97"/>
      <c r="H848" s="82"/>
      <c r="I848" s="291" t="str">
        <f>IFERROR(IF(C848="Program",(IF(OR(F848="Days",F848="Caseload"),1,G848)*H848)/(IF(OR(F848="Days",F848="Caseload"),1,INDEX('3. Programs'!N:N,MATCH(D848,'3. Programs'!A:A,0)))*INDEX('3. Programs'!O:O,MATCH(D848,'3. Programs'!A:A,0))),""),0)</f>
        <v/>
      </c>
      <c r="J848" s="20" t="str">
        <f>IFERROR(IF($C848="Program",ROUNDDOWN(SUMIF('3. Programs'!$A:$A,$D848,'3. Programs'!Q:Q),2)*IFERROR(INDEX('3. Programs'!$O:$O,MATCH($D848,'3. Programs'!$A:$A,0)),0)*$I848,""),0)</f>
        <v/>
      </c>
      <c r="K848" s="15" t="str">
        <f>IFERROR(IF($C848="Program",ROUNDDOWN(SUMIF('3. Programs'!$A:$A,$D848,'3. Programs'!R:R),2)*IFERROR(INDEX('3. Programs'!$O:$O,MATCH($D848,'3. Programs'!$A:$A,0)),0)*$I848,""),0)</f>
        <v/>
      </c>
      <c r="L848" s="15" t="str">
        <f>IFERROR(IF($C848="Program",ROUNDDOWN(SUMIF('3. Programs'!$A:$A,$D848,'3. Programs'!S:S),2)*IFERROR(INDEX('3. Programs'!$O:$O,MATCH($D848,'3. Programs'!$A:$A,0)),0)*$I848,""),0)</f>
        <v/>
      </c>
      <c r="M848" s="17" t="str">
        <f t="shared" si="86"/>
        <v/>
      </c>
      <c r="N848" s="122"/>
      <c r="O848" s="123"/>
      <c r="P848" s="169"/>
      <c r="Q848" s="245"/>
      <c r="R848" s="124"/>
      <c r="S848" s="125"/>
      <c r="T848" s="125"/>
      <c r="U848" s="126"/>
      <c r="V848" s="19" t="str">
        <f t="shared" si="85"/>
        <v/>
      </c>
      <c r="W848" s="15" t="str">
        <f t="shared" si="81"/>
        <v/>
      </c>
      <c r="X848" s="16" t="str">
        <f t="shared" si="82"/>
        <v/>
      </c>
      <c r="Y848" s="16" t="str">
        <f t="shared" si="83"/>
        <v/>
      </c>
      <c r="Z848" s="16" t="str">
        <f t="shared" si="84"/>
        <v/>
      </c>
    </row>
    <row r="849" spans="1:26" x14ac:dyDescent="0.4">
      <c r="A849" s="140"/>
      <c r="B849" s="158" t="str">
        <f>IFERROR(VLOOKUP(A849,'1. Applicant Roster'!A:C,2,FALSE)&amp;", "&amp;LEFT(VLOOKUP(A849,'1. Applicant Roster'!A:C,3,FALSE),1)&amp;".","Enter valid WISEid")</f>
        <v>Enter valid WISEid</v>
      </c>
      <c r="C849" s="142"/>
      <c r="D849" s="143"/>
      <c r="E849" s="138" t="str">
        <f>IF(C849="Program",IFERROR(INDEX('3. Programs'!B:B,MATCH(D849,'3. Programs'!A:A,0)),"Enter valid program ID"),"")</f>
        <v/>
      </c>
      <c r="F849" s="289" t="str">
        <f>IF(C849="Program",IFERROR(INDEX('3. Programs'!L:L,MATCH(D849,'3. Programs'!A:A,0)),""),"")</f>
        <v/>
      </c>
      <c r="G849" s="97"/>
      <c r="H849" s="82"/>
      <c r="I849" s="291" t="str">
        <f>IFERROR(IF(C849="Program",(IF(OR(F849="Days",F849="Caseload"),1,G849)*H849)/(IF(OR(F849="Days",F849="Caseload"),1,INDEX('3. Programs'!N:N,MATCH(D849,'3. Programs'!A:A,0)))*INDEX('3. Programs'!O:O,MATCH(D849,'3. Programs'!A:A,0))),""),0)</f>
        <v/>
      </c>
      <c r="J849" s="20" t="str">
        <f>IFERROR(IF($C849="Program",ROUNDDOWN(SUMIF('3. Programs'!$A:$A,$D849,'3. Programs'!Q:Q),2)*IFERROR(INDEX('3. Programs'!$O:$O,MATCH($D849,'3. Programs'!$A:$A,0)),0)*$I849,""),0)</f>
        <v/>
      </c>
      <c r="K849" s="15" t="str">
        <f>IFERROR(IF($C849="Program",ROUNDDOWN(SUMIF('3. Programs'!$A:$A,$D849,'3. Programs'!R:R),2)*IFERROR(INDEX('3. Programs'!$O:$O,MATCH($D849,'3. Programs'!$A:$A,0)),0)*$I849,""),0)</f>
        <v/>
      </c>
      <c r="L849" s="15" t="str">
        <f>IFERROR(IF($C849="Program",ROUNDDOWN(SUMIF('3. Programs'!$A:$A,$D849,'3. Programs'!S:S),2)*IFERROR(INDEX('3. Programs'!$O:$O,MATCH($D849,'3. Programs'!$A:$A,0)),0)*$I849,""),0)</f>
        <v/>
      </c>
      <c r="M849" s="17" t="str">
        <f t="shared" si="86"/>
        <v/>
      </c>
      <c r="N849" s="122"/>
      <c r="O849" s="123"/>
      <c r="P849" s="169"/>
      <c r="Q849" s="245"/>
      <c r="R849" s="124"/>
      <c r="S849" s="125"/>
      <c r="T849" s="125"/>
      <c r="U849" s="126"/>
      <c r="V849" s="19" t="str">
        <f t="shared" si="85"/>
        <v/>
      </c>
      <c r="W849" s="15" t="str">
        <f t="shared" si="81"/>
        <v/>
      </c>
      <c r="X849" s="16" t="str">
        <f t="shared" si="82"/>
        <v/>
      </c>
      <c r="Y849" s="16" t="str">
        <f t="shared" si="83"/>
        <v/>
      </c>
      <c r="Z849" s="16" t="str">
        <f t="shared" si="84"/>
        <v/>
      </c>
    </row>
    <row r="850" spans="1:26" x14ac:dyDescent="0.4">
      <c r="A850" s="140"/>
      <c r="B850" s="158" t="str">
        <f>IFERROR(VLOOKUP(A850,'1. Applicant Roster'!A:C,2,FALSE)&amp;", "&amp;LEFT(VLOOKUP(A850,'1. Applicant Roster'!A:C,3,FALSE),1)&amp;".","Enter valid WISEid")</f>
        <v>Enter valid WISEid</v>
      </c>
      <c r="C850" s="142"/>
      <c r="D850" s="143"/>
      <c r="E850" s="138" t="str">
        <f>IF(C850="Program",IFERROR(INDEX('3. Programs'!B:B,MATCH(D850,'3. Programs'!A:A,0)),"Enter valid program ID"),"")</f>
        <v/>
      </c>
      <c r="F850" s="289" t="str">
        <f>IF(C850="Program",IFERROR(INDEX('3. Programs'!L:L,MATCH(D850,'3. Programs'!A:A,0)),""),"")</f>
        <v/>
      </c>
      <c r="G850" s="97"/>
      <c r="H850" s="82"/>
      <c r="I850" s="291" t="str">
        <f>IFERROR(IF(C850="Program",(IF(OR(F850="Days",F850="Caseload"),1,G850)*H850)/(IF(OR(F850="Days",F850="Caseload"),1,INDEX('3. Programs'!N:N,MATCH(D850,'3. Programs'!A:A,0)))*INDEX('3. Programs'!O:O,MATCH(D850,'3. Programs'!A:A,0))),""),0)</f>
        <v/>
      </c>
      <c r="J850" s="20" t="str">
        <f>IFERROR(IF($C850="Program",ROUNDDOWN(SUMIF('3. Programs'!$A:$A,$D850,'3. Programs'!Q:Q),2)*IFERROR(INDEX('3. Programs'!$O:$O,MATCH($D850,'3. Programs'!$A:$A,0)),0)*$I850,""),0)</f>
        <v/>
      </c>
      <c r="K850" s="15" t="str">
        <f>IFERROR(IF($C850="Program",ROUNDDOWN(SUMIF('3. Programs'!$A:$A,$D850,'3. Programs'!R:R),2)*IFERROR(INDEX('3. Programs'!$O:$O,MATCH($D850,'3. Programs'!$A:$A,0)),0)*$I850,""),0)</f>
        <v/>
      </c>
      <c r="L850" s="15" t="str">
        <f>IFERROR(IF($C850="Program",ROUNDDOWN(SUMIF('3. Programs'!$A:$A,$D850,'3. Programs'!S:S),2)*IFERROR(INDEX('3. Programs'!$O:$O,MATCH($D850,'3. Programs'!$A:$A,0)),0)*$I850,""),0)</f>
        <v/>
      </c>
      <c r="M850" s="17" t="str">
        <f t="shared" si="86"/>
        <v/>
      </c>
      <c r="N850" s="122"/>
      <c r="O850" s="123"/>
      <c r="P850" s="169"/>
      <c r="Q850" s="245"/>
      <c r="R850" s="124"/>
      <c r="S850" s="125"/>
      <c r="T850" s="125"/>
      <c r="U850" s="126"/>
      <c r="V850" s="19" t="str">
        <f t="shared" si="85"/>
        <v/>
      </c>
      <c r="W850" s="15" t="str">
        <f t="shared" si="81"/>
        <v/>
      </c>
      <c r="X850" s="16" t="str">
        <f t="shared" si="82"/>
        <v/>
      </c>
      <c r="Y850" s="16" t="str">
        <f t="shared" si="83"/>
        <v/>
      </c>
      <c r="Z850" s="16" t="str">
        <f t="shared" si="84"/>
        <v/>
      </c>
    </row>
    <row r="851" spans="1:26" x14ac:dyDescent="0.4">
      <c r="A851" s="140"/>
      <c r="B851" s="158" t="str">
        <f>IFERROR(VLOOKUP(A851,'1. Applicant Roster'!A:C,2,FALSE)&amp;", "&amp;LEFT(VLOOKUP(A851,'1. Applicant Roster'!A:C,3,FALSE),1)&amp;".","Enter valid WISEid")</f>
        <v>Enter valid WISEid</v>
      </c>
      <c r="C851" s="142"/>
      <c r="D851" s="143"/>
      <c r="E851" s="138" t="str">
        <f>IF(C851="Program",IFERROR(INDEX('3. Programs'!B:B,MATCH(D851,'3. Programs'!A:A,0)),"Enter valid program ID"),"")</f>
        <v/>
      </c>
      <c r="F851" s="289" t="str">
        <f>IF(C851="Program",IFERROR(INDEX('3. Programs'!L:L,MATCH(D851,'3. Programs'!A:A,0)),""),"")</f>
        <v/>
      </c>
      <c r="G851" s="97"/>
      <c r="H851" s="82"/>
      <c r="I851" s="291" t="str">
        <f>IFERROR(IF(C851="Program",(IF(OR(F851="Days",F851="Caseload"),1,G851)*H851)/(IF(OR(F851="Days",F851="Caseload"),1,INDEX('3. Programs'!N:N,MATCH(D851,'3. Programs'!A:A,0)))*INDEX('3. Programs'!O:O,MATCH(D851,'3. Programs'!A:A,0))),""),0)</f>
        <v/>
      </c>
      <c r="J851" s="20" t="str">
        <f>IFERROR(IF($C851="Program",ROUNDDOWN(SUMIF('3. Programs'!$A:$A,$D851,'3. Programs'!Q:Q),2)*IFERROR(INDEX('3. Programs'!$O:$O,MATCH($D851,'3. Programs'!$A:$A,0)),0)*$I851,""),0)</f>
        <v/>
      </c>
      <c r="K851" s="15" t="str">
        <f>IFERROR(IF($C851="Program",ROUNDDOWN(SUMIF('3. Programs'!$A:$A,$D851,'3. Programs'!R:R),2)*IFERROR(INDEX('3. Programs'!$O:$O,MATCH($D851,'3. Programs'!$A:$A,0)),0)*$I851,""),0)</f>
        <v/>
      </c>
      <c r="L851" s="15" t="str">
        <f>IFERROR(IF($C851="Program",ROUNDDOWN(SUMIF('3. Programs'!$A:$A,$D851,'3. Programs'!S:S),2)*IFERROR(INDEX('3. Programs'!$O:$O,MATCH($D851,'3. Programs'!$A:$A,0)),0)*$I851,""),0)</f>
        <v/>
      </c>
      <c r="M851" s="17" t="str">
        <f t="shared" si="86"/>
        <v/>
      </c>
      <c r="N851" s="122"/>
      <c r="O851" s="123"/>
      <c r="P851" s="169"/>
      <c r="Q851" s="245"/>
      <c r="R851" s="124"/>
      <c r="S851" s="125"/>
      <c r="T851" s="125"/>
      <c r="U851" s="126"/>
      <c r="V851" s="19" t="str">
        <f t="shared" si="85"/>
        <v/>
      </c>
      <c r="W851" s="15" t="str">
        <f t="shared" si="81"/>
        <v/>
      </c>
      <c r="X851" s="16" t="str">
        <f t="shared" si="82"/>
        <v/>
      </c>
      <c r="Y851" s="16" t="str">
        <f t="shared" si="83"/>
        <v/>
      </c>
      <c r="Z851" s="16" t="str">
        <f t="shared" si="84"/>
        <v/>
      </c>
    </row>
    <row r="852" spans="1:26" x14ac:dyDescent="0.4">
      <c r="A852" s="140"/>
      <c r="B852" s="158" t="str">
        <f>IFERROR(VLOOKUP(A852,'1. Applicant Roster'!A:C,2,FALSE)&amp;", "&amp;LEFT(VLOOKUP(A852,'1. Applicant Roster'!A:C,3,FALSE),1)&amp;".","Enter valid WISEid")</f>
        <v>Enter valid WISEid</v>
      </c>
      <c r="C852" s="142"/>
      <c r="D852" s="143"/>
      <c r="E852" s="138" t="str">
        <f>IF(C852="Program",IFERROR(INDEX('3. Programs'!B:B,MATCH(D852,'3. Programs'!A:A,0)),"Enter valid program ID"),"")</f>
        <v/>
      </c>
      <c r="F852" s="289" t="str">
        <f>IF(C852="Program",IFERROR(INDEX('3. Programs'!L:L,MATCH(D852,'3. Programs'!A:A,0)),""),"")</f>
        <v/>
      </c>
      <c r="G852" s="97"/>
      <c r="H852" s="82"/>
      <c r="I852" s="291" t="str">
        <f>IFERROR(IF(C852="Program",(IF(OR(F852="Days",F852="Caseload"),1,G852)*H852)/(IF(OR(F852="Days",F852="Caseload"),1,INDEX('3. Programs'!N:N,MATCH(D852,'3. Programs'!A:A,0)))*INDEX('3. Programs'!O:O,MATCH(D852,'3. Programs'!A:A,0))),""),0)</f>
        <v/>
      </c>
      <c r="J852" s="20" t="str">
        <f>IFERROR(IF($C852="Program",ROUNDDOWN(SUMIF('3. Programs'!$A:$A,$D852,'3. Programs'!Q:Q),2)*IFERROR(INDEX('3. Programs'!$O:$O,MATCH($D852,'3. Programs'!$A:$A,0)),0)*$I852,""),0)</f>
        <v/>
      </c>
      <c r="K852" s="15" t="str">
        <f>IFERROR(IF($C852="Program",ROUNDDOWN(SUMIF('3. Programs'!$A:$A,$D852,'3. Programs'!R:R),2)*IFERROR(INDEX('3. Programs'!$O:$O,MATCH($D852,'3. Programs'!$A:$A,0)),0)*$I852,""),0)</f>
        <v/>
      </c>
      <c r="L852" s="15" t="str">
        <f>IFERROR(IF($C852="Program",ROUNDDOWN(SUMIF('3. Programs'!$A:$A,$D852,'3. Programs'!S:S),2)*IFERROR(INDEX('3. Programs'!$O:$O,MATCH($D852,'3. Programs'!$A:$A,0)),0)*$I852,""),0)</f>
        <v/>
      </c>
      <c r="M852" s="17" t="str">
        <f t="shared" si="86"/>
        <v/>
      </c>
      <c r="N852" s="122"/>
      <c r="O852" s="123"/>
      <c r="P852" s="169"/>
      <c r="Q852" s="245"/>
      <c r="R852" s="124"/>
      <c r="S852" s="125"/>
      <c r="T852" s="125"/>
      <c r="U852" s="126"/>
      <c r="V852" s="19" t="str">
        <f t="shared" si="85"/>
        <v/>
      </c>
      <c r="W852" s="15" t="str">
        <f t="shared" si="81"/>
        <v/>
      </c>
      <c r="X852" s="16" t="str">
        <f t="shared" si="82"/>
        <v/>
      </c>
      <c r="Y852" s="16" t="str">
        <f t="shared" si="83"/>
        <v/>
      </c>
      <c r="Z852" s="16" t="str">
        <f t="shared" si="84"/>
        <v/>
      </c>
    </row>
    <row r="853" spans="1:26" x14ac:dyDescent="0.4">
      <c r="A853" s="140"/>
      <c r="B853" s="158" t="str">
        <f>IFERROR(VLOOKUP(A853,'1. Applicant Roster'!A:C,2,FALSE)&amp;", "&amp;LEFT(VLOOKUP(A853,'1. Applicant Roster'!A:C,3,FALSE),1)&amp;".","Enter valid WISEid")</f>
        <v>Enter valid WISEid</v>
      </c>
      <c r="C853" s="142"/>
      <c r="D853" s="143"/>
      <c r="E853" s="138" t="str">
        <f>IF(C853="Program",IFERROR(INDEX('3. Programs'!B:B,MATCH(D853,'3. Programs'!A:A,0)),"Enter valid program ID"),"")</f>
        <v/>
      </c>
      <c r="F853" s="289" t="str">
        <f>IF(C853="Program",IFERROR(INDEX('3. Programs'!L:L,MATCH(D853,'3. Programs'!A:A,0)),""),"")</f>
        <v/>
      </c>
      <c r="G853" s="97"/>
      <c r="H853" s="82"/>
      <c r="I853" s="291" t="str">
        <f>IFERROR(IF(C853="Program",(IF(OR(F853="Days",F853="Caseload"),1,G853)*H853)/(IF(OR(F853="Days",F853="Caseload"),1,INDEX('3. Programs'!N:N,MATCH(D853,'3. Programs'!A:A,0)))*INDEX('3. Programs'!O:O,MATCH(D853,'3. Programs'!A:A,0))),""),0)</f>
        <v/>
      </c>
      <c r="J853" s="20" t="str">
        <f>IFERROR(IF($C853="Program",ROUNDDOWN(SUMIF('3. Programs'!$A:$A,$D853,'3. Programs'!Q:Q),2)*IFERROR(INDEX('3. Programs'!$O:$O,MATCH($D853,'3. Programs'!$A:$A,0)),0)*$I853,""),0)</f>
        <v/>
      </c>
      <c r="K853" s="15" t="str">
        <f>IFERROR(IF($C853="Program",ROUNDDOWN(SUMIF('3. Programs'!$A:$A,$D853,'3. Programs'!R:R),2)*IFERROR(INDEX('3. Programs'!$O:$O,MATCH($D853,'3. Programs'!$A:$A,0)),0)*$I853,""),0)</f>
        <v/>
      </c>
      <c r="L853" s="15" t="str">
        <f>IFERROR(IF($C853="Program",ROUNDDOWN(SUMIF('3. Programs'!$A:$A,$D853,'3. Programs'!S:S),2)*IFERROR(INDEX('3. Programs'!$O:$O,MATCH($D853,'3. Programs'!$A:$A,0)),0)*$I853,""),0)</f>
        <v/>
      </c>
      <c r="M853" s="17" t="str">
        <f t="shared" si="86"/>
        <v/>
      </c>
      <c r="N853" s="122"/>
      <c r="O853" s="123"/>
      <c r="P853" s="169"/>
      <c r="Q853" s="245"/>
      <c r="R853" s="124"/>
      <c r="S853" s="125"/>
      <c r="T853" s="125"/>
      <c r="U853" s="126"/>
      <c r="V853" s="19" t="str">
        <f t="shared" si="85"/>
        <v/>
      </c>
      <c r="W853" s="15" t="str">
        <f t="shared" si="81"/>
        <v/>
      </c>
      <c r="X853" s="16" t="str">
        <f t="shared" si="82"/>
        <v/>
      </c>
      <c r="Y853" s="16" t="str">
        <f t="shared" si="83"/>
        <v/>
      </c>
      <c r="Z853" s="16" t="str">
        <f t="shared" si="84"/>
        <v/>
      </c>
    </row>
    <row r="854" spans="1:26" x14ac:dyDescent="0.4">
      <c r="A854" s="140"/>
      <c r="B854" s="158" t="str">
        <f>IFERROR(VLOOKUP(A854,'1. Applicant Roster'!A:C,2,FALSE)&amp;", "&amp;LEFT(VLOOKUP(A854,'1. Applicant Roster'!A:C,3,FALSE),1)&amp;".","Enter valid WISEid")</f>
        <v>Enter valid WISEid</v>
      </c>
      <c r="C854" s="142"/>
      <c r="D854" s="143"/>
      <c r="E854" s="138" t="str">
        <f>IF(C854="Program",IFERROR(INDEX('3. Programs'!B:B,MATCH(D854,'3. Programs'!A:A,0)),"Enter valid program ID"),"")</f>
        <v/>
      </c>
      <c r="F854" s="289" t="str">
        <f>IF(C854="Program",IFERROR(INDEX('3. Programs'!L:L,MATCH(D854,'3. Programs'!A:A,0)),""),"")</f>
        <v/>
      </c>
      <c r="G854" s="97"/>
      <c r="H854" s="82"/>
      <c r="I854" s="291" t="str">
        <f>IFERROR(IF(C854="Program",(IF(OR(F854="Days",F854="Caseload"),1,G854)*H854)/(IF(OR(F854="Days",F854="Caseload"),1,INDEX('3. Programs'!N:N,MATCH(D854,'3. Programs'!A:A,0)))*INDEX('3. Programs'!O:O,MATCH(D854,'3. Programs'!A:A,0))),""),0)</f>
        <v/>
      </c>
      <c r="J854" s="20" t="str">
        <f>IFERROR(IF($C854="Program",ROUNDDOWN(SUMIF('3. Programs'!$A:$A,$D854,'3. Programs'!Q:Q),2)*IFERROR(INDEX('3. Programs'!$O:$O,MATCH($D854,'3. Programs'!$A:$A,0)),0)*$I854,""),0)</f>
        <v/>
      </c>
      <c r="K854" s="15" t="str">
        <f>IFERROR(IF($C854="Program",ROUNDDOWN(SUMIF('3. Programs'!$A:$A,$D854,'3. Programs'!R:R),2)*IFERROR(INDEX('3. Programs'!$O:$O,MATCH($D854,'3. Programs'!$A:$A,0)),0)*$I854,""),0)</f>
        <v/>
      </c>
      <c r="L854" s="15" t="str">
        <f>IFERROR(IF($C854="Program",ROUNDDOWN(SUMIF('3. Programs'!$A:$A,$D854,'3. Programs'!S:S),2)*IFERROR(INDEX('3. Programs'!$O:$O,MATCH($D854,'3. Programs'!$A:$A,0)),0)*$I854,""),0)</f>
        <v/>
      </c>
      <c r="M854" s="17" t="str">
        <f t="shared" si="86"/>
        <v/>
      </c>
      <c r="N854" s="122"/>
      <c r="O854" s="123"/>
      <c r="P854" s="169"/>
      <c r="Q854" s="245"/>
      <c r="R854" s="124"/>
      <c r="S854" s="125"/>
      <c r="T854" s="125"/>
      <c r="U854" s="126"/>
      <c r="V854" s="19" t="str">
        <f t="shared" si="85"/>
        <v/>
      </c>
      <c r="W854" s="15" t="str">
        <f t="shared" si="81"/>
        <v/>
      </c>
      <c r="X854" s="16" t="str">
        <f t="shared" si="82"/>
        <v/>
      </c>
      <c r="Y854" s="16" t="str">
        <f t="shared" si="83"/>
        <v/>
      </c>
      <c r="Z854" s="16" t="str">
        <f t="shared" si="84"/>
        <v/>
      </c>
    </row>
    <row r="855" spans="1:26" x14ac:dyDescent="0.4">
      <c r="A855" s="140"/>
      <c r="B855" s="158" t="str">
        <f>IFERROR(VLOOKUP(A855,'1. Applicant Roster'!A:C,2,FALSE)&amp;", "&amp;LEFT(VLOOKUP(A855,'1. Applicant Roster'!A:C,3,FALSE),1)&amp;".","Enter valid WISEid")</f>
        <v>Enter valid WISEid</v>
      </c>
      <c r="C855" s="142"/>
      <c r="D855" s="143"/>
      <c r="E855" s="138" t="str">
        <f>IF(C855="Program",IFERROR(INDEX('3. Programs'!B:B,MATCH(D855,'3. Programs'!A:A,0)),"Enter valid program ID"),"")</f>
        <v/>
      </c>
      <c r="F855" s="289" t="str">
        <f>IF(C855="Program",IFERROR(INDEX('3. Programs'!L:L,MATCH(D855,'3. Programs'!A:A,0)),""),"")</f>
        <v/>
      </c>
      <c r="G855" s="97"/>
      <c r="H855" s="82"/>
      <c r="I855" s="291" t="str">
        <f>IFERROR(IF(C855="Program",(IF(OR(F855="Days",F855="Caseload"),1,G855)*H855)/(IF(OR(F855="Days",F855="Caseload"),1,INDEX('3. Programs'!N:N,MATCH(D855,'3. Programs'!A:A,0)))*INDEX('3. Programs'!O:O,MATCH(D855,'3. Programs'!A:A,0))),""),0)</f>
        <v/>
      </c>
      <c r="J855" s="20" t="str">
        <f>IFERROR(IF($C855="Program",ROUNDDOWN(SUMIF('3. Programs'!$A:$A,$D855,'3. Programs'!Q:Q),2)*IFERROR(INDEX('3. Programs'!$O:$O,MATCH($D855,'3. Programs'!$A:$A,0)),0)*$I855,""),0)</f>
        <v/>
      </c>
      <c r="K855" s="15" t="str">
        <f>IFERROR(IF($C855="Program",ROUNDDOWN(SUMIF('3. Programs'!$A:$A,$D855,'3. Programs'!R:R),2)*IFERROR(INDEX('3. Programs'!$O:$O,MATCH($D855,'3. Programs'!$A:$A,0)),0)*$I855,""),0)</f>
        <v/>
      </c>
      <c r="L855" s="15" t="str">
        <f>IFERROR(IF($C855="Program",ROUNDDOWN(SUMIF('3. Programs'!$A:$A,$D855,'3. Programs'!S:S),2)*IFERROR(INDEX('3. Programs'!$O:$O,MATCH($D855,'3. Programs'!$A:$A,0)),0)*$I855,""),0)</f>
        <v/>
      </c>
      <c r="M855" s="17" t="str">
        <f t="shared" si="86"/>
        <v/>
      </c>
      <c r="N855" s="122"/>
      <c r="O855" s="123"/>
      <c r="P855" s="169"/>
      <c r="Q855" s="245"/>
      <c r="R855" s="124"/>
      <c r="S855" s="125"/>
      <c r="T855" s="125"/>
      <c r="U855" s="126"/>
      <c r="V855" s="19" t="str">
        <f t="shared" si="85"/>
        <v/>
      </c>
      <c r="W855" s="15" t="str">
        <f t="shared" si="81"/>
        <v/>
      </c>
      <c r="X855" s="16" t="str">
        <f t="shared" si="82"/>
        <v/>
      </c>
      <c r="Y855" s="16" t="str">
        <f t="shared" si="83"/>
        <v/>
      </c>
      <c r="Z855" s="16" t="str">
        <f t="shared" si="84"/>
        <v/>
      </c>
    </row>
    <row r="856" spans="1:26" x14ac:dyDescent="0.4">
      <c r="A856" s="140"/>
      <c r="B856" s="158" t="str">
        <f>IFERROR(VLOOKUP(A856,'1. Applicant Roster'!A:C,2,FALSE)&amp;", "&amp;LEFT(VLOOKUP(A856,'1. Applicant Roster'!A:C,3,FALSE),1)&amp;".","Enter valid WISEid")</f>
        <v>Enter valid WISEid</v>
      </c>
      <c r="C856" s="142"/>
      <c r="D856" s="143"/>
      <c r="E856" s="138" t="str">
        <f>IF(C856="Program",IFERROR(INDEX('3. Programs'!B:B,MATCH(D856,'3. Programs'!A:A,0)),"Enter valid program ID"),"")</f>
        <v/>
      </c>
      <c r="F856" s="289" t="str">
        <f>IF(C856="Program",IFERROR(INDEX('3. Programs'!L:L,MATCH(D856,'3. Programs'!A:A,0)),""),"")</f>
        <v/>
      </c>
      <c r="G856" s="97"/>
      <c r="H856" s="82"/>
      <c r="I856" s="291" t="str">
        <f>IFERROR(IF(C856="Program",(IF(OR(F856="Days",F856="Caseload"),1,G856)*H856)/(IF(OR(F856="Days",F856="Caseload"),1,INDEX('3. Programs'!N:N,MATCH(D856,'3. Programs'!A:A,0)))*INDEX('3. Programs'!O:O,MATCH(D856,'3. Programs'!A:A,0))),""),0)</f>
        <v/>
      </c>
      <c r="J856" s="20" t="str">
        <f>IFERROR(IF($C856="Program",ROUNDDOWN(SUMIF('3. Programs'!$A:$A,$D856,'3. Programs'!Q:Q),2)*IFERROR(INDEX('3. Programs'!$O:$O,MATCH($D856,'3. Programs'!$A:$A,0)),0)*$I856,""),0)</f>
        <v/>
      </c>
      <c r="K856" s="15" t="str">
        <f>IFERROR(IF($C856="Program",ROUNDDOWN(SUMIF('3. Programs'!$A:$A,$D856,'3. Programs'!R:R),2)*IFERROR(INDEX('3. Programs'!$O:$O,MATCH($D856,'3. Programs'!$A:$A,0)),0)*$I856,""),0)</f>
        <v/>
      </c>
      <c r="L856" s="15" t="str">
        <f>IFERROR(IF($C856="Program",ROUNDDOWN(SUMIF('3. Programs'!$A:$A,$D856,'3. Programs'!S:S),2)*IFERROR(INDEX('3. Programs'!$O:$O,MATCH($D856,'3. Programs'!$A:$A,0)),0)*$I856,""),0)</f>
        <v/>
      </c>
      <c r="M856" s="17" t="str">
        <f t="shared" si="86"/>
        <v/>
      </c>
      <c r="N856" s="122"/>
      <c r="O856" s="123"/>
      <c r="P856" s="169"/>
      <c r="Q856" s="245"/>
      <c r="R856" s="124"/>
      <c r="S856" s="125"/>
      <c r="T856" s="125"/>
      <c r="U856" s="126"/>
      <c r="V856" s="19" t="str">
        <f t="shared" si="85"/>
        <v/>
      </c>
      <c r="W856" s="15" t="str">
        <f t="shared" si="81"/>
        <v/>
      </c>
      <c r="X856" s="16" t="str">
        <f t="shared" si="82"/>
        <v/>
      </c>
      <c r="Y856" s="16" t="str">
        <f t="shared" si="83"/>
        <v/>
      </c>
      <c r="Z856" s="16" t="str">
        <f t="shared" si="84"/>
        <v/>
      </c>
    </row>
    <row r="857" spans="1:26" x14ac:dyDescent="0.4">
      <c r="A857" s="140"/>
      <c r="B857" s="158" t="str">
        <f>IFERROR(VLOOKUP(A857,'1. Applicant Roster'!A:C,2,FALSE)&amp;", "&amp;LEFT(VLOOKUP(A857,'1. Applicant Roster'!A:C,3,FALSE),1)&amp;".","Enter valid WISEid")</f>
        <v>Enter valid WISEid</v>
      </c>
      <c r="C857" s="142"/>
      <c r="D857" s="143"/>
      <c r="E857" s="138" t="str">
        <f>IF(C857="Program",IFERROR(INDEX('3. Programs'!B:B,MATCH(D857,'3. Programs'!A:A,0)),"Enter valid program ID"),"")</f>
        <v/>
      </c>
      <c r="F857" s="289" t="str">
        <f>IF(C857="Program",IFERROR(INDEX('3. Programs'!L:L,MATCH(D857,'3. Programs'!A:A,0)),""),"")</f>
        <v/>
      </c>
      <c r="G857" s="97"/>
      <c r="H857" s="82"/>
      <c r="I857" s="291" t="str">
        <f>IFERROR(IF(C857="Program",(IF(OR(F857="Days",F857="Caseload"),1,G857)*H857)/(IF(OR(F857="Days",F857="Caseload"),1,INDEX('3. Programs'!N:N,MATCH(D857,'3. Programs'!A:A,0)))*INDEX('3. Programs'!O:O,MATCH(D857,'3. Programs'!A:A,0))),""),0)</f>
        <v/>
      </c>
      <c r="J857" s="20" t="str">
        <f>IFERROR(IF($C857="Program",ROUNDDOWN(SUMIF('3. Programs'!$A:$A,$D857,'3. Programs'!Q:Q),2)*IFERROR(INDEX('3. Programs'!$O:$O,MATCH($D857,'3. Programs'!$A:$A,0)),0)*$I857,""),0)</f>
        <v/>
      </c>
      <c r="K857" s="15" t="str">
        <f>IFERROR(IF($C857="Program",ROUNDDOWN(SUMIF('3. Programs'!$A:$A,$D857,'3. Programs'!R:R),2)*IFERROR(INDEX('3. Programs'!$O:$O,MATCH($D857,'3. Programs'!$A:$A,0)),0)*$I857,""),0)</f>
        <v/>
      </c>
      <c r="L857" s="15" t="str">
        <f>IFERROR(IF($C857="Program",ROUNDDOWN(SUMIF('3. Programs'!$A:$A,$D857,'3. Programs'!S:S),2)*IFERROR(INDEX('3. Programs'!$O:$O,MATCH($D857,'3. Programs'!$A:$A,0)),0)*$I857,""),0)</f>
        <v/>
      </c>
      <c r="M857" s="17" t="str">
        <f t="shared" si="86"/>
        <v/>
      </c>
      <c r="N857" s="122"/>
      <c r="O857" s="123"/>
      <c r="P857" s="169"/>
      <c r="Q857" s="245"/>
      <c r="R857" s="124"/>
      <c r="S857" s="125"/>
      <c r="T857" s="125"/>
      <c r="U857" s="126"/>
      <c r="V857" s="19" t="str">
        <f t="shared" si="85"/>
        <v/>
      </c>
      <c r="W857" s="15" t="str">
        <f t="shared" si="81"/>
        <v/>
      </c>
      <c r="X857" s="16" t="str">
        <f t="shared" si="82"/>
        <v/>
      </c>
      <c r="Y857" s="16" t="str">
        <f t="shared" si="83"/>
        <v/>
      </c>
      <c r="Z857" s="16" t="str">
        <f t="shared" si="84"/>
        <v/>
      </c>
    </row>
    <row r="858" spans="1:26" x14ac:dyDescent="0.4">
      <c r="A858" s="140"/>
      <c r="B858" s="158" t="str">
        <f>IFERROR(VLOOKUP(A858,'1. Applicant Roster'!A:C,2,FALSE)&amp;", "&amp;LEFT(VLOOKUP(A858,'1. Applicant Roster'!A:C,3,FALSE),1)&amp;".","Enter valid WISEid")</f>
        <v>Enter valid WISEid</v>
      </c>
      <c r="C858" s="142"/>
      <c r="D858" s="143"/>
      <c r="E858" s="138" t="str">
        <f>IF(C858="Program",IFERROR(INDEX('3. Programs'!B:B,MATCH(D858,'3. Programs'!A:A,0)),"Enter valid program ID"),"")</f>
        <v/>
      </c>
      <c r="F858" s="289" t="str">
        <f>IF(C858="Program",IFERROR(INDEX('3. Programs'!L:L,MATCH(D858,'3. Programs'!A:A,0)),""),"")</f>
        <v/>
      </c>
      <c r="G858" s="97"/>
      <c r="H858" s="82"/>
      <c r="I858" s="291" t="str">
        <f>IFERROR(IF(C858="Program",(IF(OR(F858="Days",F858="Caseload"),1,G858)*H858)/(IF(OR(F858="Days",F858="Caseload"),1,INDEX('3. Programs'!N:N,MATCH(D858,'3. Programs'!A:A,0)))*INDEX('3. Programs'!O:O,MATCH(D858,'3. Programs'!A:A,0))),""),0)</f>
        <v/>
      </c>
      <c r="J858" s="20" t="str">
        <f>IFERROR(IF($C858="Program",ROUNDDOWN(SUMIF('3. Programs'!$A:$A,$D858,'3. Programs'!Q:Q),2)*IFERROR(INDEX('3. Programs'!$O:$O,MATCH($D858,'3. Programs'!$A:$A,0)),0)*$I858,""),0)</f>
        <v/>
      </c>
      <c r="K858" s="15" t="str">
        <f>IFERROR(IF($C858="Program",ROUNDDOWN(SUMIF('3. Programs'!$A:$A,$D858,'3. Programs'!R:R),2)*IFERROR(INDEX('3. Programs'!$O:$O,MATCH($D858,'3. Programs'!$A:$A,0)),0)*$I858,""),0)</f>
        <v/>
      </c>
      <c r="L858" s="15" t="str">
        <f>IFERROR(IF($C858="Program",ROUNDDOWN(SUMIF('3. Programs'!$A:$A,$D858,'3. Programs'!S:S),2)*IFERROR(INDEX('3. Programs'!$O:$O,MATCH($D858,'3. Programs'!$A:$A,0)),0)*$I858,""),0)</f>
        <v/>
      </c>
      <c r="M858" s="17" t="str">
        <f t="shared" si="86"/>
        <v/>
      </c>
      <c r="N858" s="122"/>
      <c r="O858" s="123"/>
      <c r="P858" s="169"/>
      <c r="Q858" s="245"/>
      <c r="R858" s="124"/>
      <c r="S858" s="125"/>
      <c r="T858" s="125"/>
      <c r="U858" s="126"/>
      <c r="V858" s="19" t="str">
        <f t="shared" si="85"/>
        <v/>
      </c>
      <c r="W858" s="15" t="str">
        <f t="shared" si="81"/>
        <v/>
      </c>
      <c r="X858" s="16" t="str">
        <f t="shared" si="82"/>
        <v/>
      </c>
      <c r="Y858" s="16" t="str">
        <f t="shared" si="83"/>
        <v/>
      </c>
      <c r="Z858" s="16" t="str">
        <f t="shared" si="84"/>
        <v/>
      </c>
    </row>
    <row r="859" spans="1:26" x14ac:dyDescent="0.4">
      <c r="A859" s="140"/>
      <c r="B859" s="158" t="str">
        <f>IFERROR(VLOOKUP(A859,'1. Applicant Roster'!A:C,2,FALSE)&amp;", "&amp;LEFT(VLOOKUP(A859,'1. Applicant Roster'!A:C,3,FALSE),1)&amp;".","Enter valid WISEid")</f>
        <v>Enter valid WISEid</v>
      </c>
      <c r="C859" s="142"/>
      <c r="D859" s="143"/>
      <c r="E859" s="138" t="str">
        <f>IF(C859="Program",IFERROR(INDEX('3. Programs'!B:B,MATCH(D859,'3. Programs'!A:A,0)),"Enter valid program ID"),"")</f>
        <v/>
      </c>
      <c r="F859" s="289" t="str">
        <f>IF(C859="Program",IFERROR(INDEX('3. Programs'!L:L,MATCH(D859,'3. Programs'!A:A,0)),""),"")</f>
        <v/>
      </c>
      <c r="G859" s="97"/>
      <c r="H859" s="82"/>
      <c r="I859" s="291" t="str">
        <f>IFERROR(IF(C859="Program",(IF(OR(F859="Days",F859="Caseload"),1,G859)*H859)/(IF(OR(F859="Days",F859="Caseload"),1,INDEX('3. Programs'!N:N,MATCH(D859,'3. Programs'!A:A,0)))*INDEX('3. Programs'!O:O,MATCH(D859,'3. Programs'!A:A,0))),""),0)</f>
        <v/>
      </c>
      <c r="J859" s="20" t="str">
        <f>IFERROR(IF($C859="Program",ROUNDDOWN(SUMIF('3. Programs'!$A:$A,$D859,'3. Programs'!Q:Q),2)*IFERROR(INDEX('3. Programs'!$O:$O,MATCH($D859,'3. Programs'!$A:$A,0)),0)*$I859,""),0)</f>
        <v/>
      </c>
      <c r="K859" s="15" t="str">
        <f>IFERROR(IF($C859="Program",ROUNDDOWN(SUMIF('3. Programs'!$A:$A,$D859,'3. Programs'!R:R),2)*IFERROR(INDEX('3. Programs'!$O:$O,MATCH($D859,'3. Programs'!$A:$A,0)),0)*$I859,""),0)</f>
        <v/>
      </c>
      <c r="L859" s="15" t="str">
        <f>IFERROR(IF($C859="Program",ROUNDDOWN(SUMIF('3. Programs'!$A:$A,$D859,'3. Programs'!S:S),2)*IFERROR(INDEX('3. Programs'!$O:$O,MATCH($D859,'3. Programs'!$A:$A,0)),0)*$I859,""),0)</f>
        <v/>
      </c>
      <c r="M859" s="17" t="str">
        <f t="shared" si="86"/>
        <v/>
      </c>
      <c r="N859" s="122"/>
      <c r="O859" s="123"/>
      <c r="P859" s="169"/>
      <c r="Q859" s="245"/>
      <c r="R859" s="124"/>
      <c r="S859" s="125"/>
      <c r="T859" s="125"/>
      <c r="U859" s="126"/>
      <c r="V859" s="19" t="str">
        <f t="shared" si="85"/>
        <v/>
      </c>
      <c r="W859" s="15" t="str">
        <f t="shared" si="81"/>
        <v/>
      </c>
      <c r="X859" s="16" t="str">
        <f t="shared" si="82"/>
        <v/>
      </c>
      <c r="Y859" s="16" t="str">
        <f t="shared" si="83"/>
        <v/>
      </c>
      <c r="Z859" s="16" t="str">
        <f t="shared" si="84"/>
        <v/>
      </c>
    </row>
    <row r="860" spans="1:26" x14ac:dyDescent="0.4">
      <c r="A860" s="140"/>
      <c r="B860" s="158" t="str">
        <f>IFERROR(VLOOKUP(A860,'1. Applicant Roster'!A:C,2,FALSE)&amp;", "&amp;LEFT(VLOOKUP(A860,'1. Applicant Roster'!A:C,3,FALSE),1)&amp;".","Enter valid WISEid")</f>
        <v>Enter valid WISEid</v>
      </c>
      <c r="C860" s="142"/>
      <c r="D860" s="143"/>
      <c r="E860" s="138" t="str">
        <f>IF(C860="Program",IFERROR(INDEX('3. Programs'!B:B,MATCH(D860,'3. Programs'!A:A,0)),"Enter valid program ID"),"")</f>
        <v/>
      </c>
      <c r="F860" s="289" t="str">
        <f>IF(C860="Program",IFERROR(INDEX('3. Programs'!L:L,MATCH(D860,'3. Programs'!A:A,0)),""),"")</f>
        <v/>
      </c>
      <c r="G860" s="97"/>
      <c r="H860" s="82"/>
      <c r="I860" s="291" t="str">
        <f>IFERROR(IF(C860="Program",(IF(OR(F860="Days",F860="Caseload"),1,G860)*H860)/(IF(OR(F860="Days",F860="Caseload"),1,INDEX('3. Programs'!N:N,MATCH(D860,'3. Programs'!A:A,0)))*INDEX('3. Programs'!O:O,MATCH(D860,'3. Programs'!A:A,0))),""),0)</f>
        <v/>
      </c>
      <c r="J860" s="20" t="str">
        <f>IFERROR(IF($C860="Program",ROUNDDOWN(SUMIF('3. Programs'!$A:$A,$D860,'3. Programs'!Q:Q),2)*IFERROR(INDEX('3. Programs'!$O:$O,MATCH($D860,'3. Programs'!$A:$A,0)),0)*$I860,""),0)</f>
        <v/>
      </c>
      <c r="K860" s="15" t="str">
        <f>IFERROR(IF($C860="Program",ROUNDDOWN(SUMIF('3. Programs'!$A:$A,$D860,'3. Programs'!R:R),2)*IFERROR(INDEX('3. Programs'!$O:$O,MATCH($D860,'3. Programs'!$A:$A,0)),0)*$I860,""),0)</f>
        <v/>
      </c>
      <c r="L860" s="15" t="str">
        <f>IFERROR(IF($C860="Program",ROUNDDOWN(SUMIF('3. Programs'!$A:$A,$D860,'3. Programs'!S:S),2)*IFERROR(INDEX('3. Programs'!$O:$O,MATCH($D860,'3. Programs'!$A:$A,0)),0)*$I860,""),0)</f>
        <v/>
      </c>
      <c r="M860" s="17" t="str">
        <f t="shared" si="86"/>
        <v/>
      </c>
      <c r="N860" s="122"/>
      <c r="O860" s="123"/>
      <c r="P860" s="169"/>
      <c r="Q860" s="245"/>
      <c r="R860" s="124"/>
      <c r="S860" s="125"/>
      <c r="T860" s="125"/>
      <c r="U860" s="126"/>
      <c r="V860" s="19" t="str">
        <f t="shared" si="85"/>
        <v/>
      </c>
      <c r="W860" s="15" t="str">
        <f t="shared" si="81"/>
        <v/>
      </c>
      <c r="X860" s="16" t="str">
        <f t="shared" si="82"/>
        <v/>
      </c>
      <c r="Y860" s="16" t="str">
        <f t="shared" si="83"/>
        <v/>
      </c>
      <c r="Z860" s="16" t="str">
        <f t="shared" si="84"/>
        <v/>
      </c>
    </row>
    <row r="861" spans="1:26" x14ac:dyDescent="0.4">
      <c r="A861" s="140"/>
      <c r="B861" s="158" t="str">
        <f>IFERROR(VLOOKUP(A861,'1. Applicant Roster'!A:C,2,FALSE)&amp;", "&amp;LEFT(VLOOKUP(A861,'1. Applicant Roster'!A:C,3,FALSE),1)&amp;".","Enter valid WISEid")</f>
        <v>Enter valid WISEid</v>
      </c>
      <c r="C861" s="142"/>
      <c r="D861" s="143"/>
      <c r="E861" s="138" t="str">
        <f>IF(C861="Program",IFERROR(INDEX('3. Programs'!B:B,MATCH(D861,'3. Programs'!A:A,0)),"Enter valid program ID"),"")</f>
        <v/>
      </c>
      <c r="F861" s="289" t="str">
        <f>IF(C861="Program",IFERROR(INDEX('3. Programs'!L:L,MATCH(D861,'3. Programs'!A:A,0)),""),"")</f>
        <v/>
      </c>
      <c r="G861" s="97"/>
      <c r="H861" s="82"/>
      <c r="I861" s="291" t="str">
        <f>IFERROR(IF(C861="Program",(IF(OR(F861="Days",F861="Caseload"),1,G861)*H861)/(IF(OR(F861="Days",F861="Caseload"),1,INDEX('3. Programs'!N:N,MATCH(D861,'3. Programs'!A:A,0)))*INDEX('3. Programs'!O:O,MATCH(D861,'3. Programs'!A:A,0))),""),0)</f>
        <v/>
      </c>
      <c r="J861" s="20" t="str">
        <f>IFERROR(IF($C861="Program",ROUNDDOWN(SUMIF('3. Programs'!$A:$A,$D861,'3. Programs'!Q:Q),2)*IFERROR(INDEX('3. Programs'!$O:$O,MATCH($D861,'3. Programs'!$A:$A,0)),0)*$I861,""),0)</f>
        <v/>
      </c>
      <c r="K861" s="15" t="str">
        <f>IFERROR(IF($C861="Program",ROUNDDOWN(SUMIF('3. Programs'!$A:$A,$D861,'3. Programs'!R:R),2)*IFERROR(INDEX('3. Programs'!$O:$O,MATCH($D861,'3. Programs'!$A:$A,0)),0)*$I861,""),0)</f>
        <v/>
      </c>
      <c r="L861" s="15" t="str">
        <f>IFERROR(IF($C861="Program",ROUNDDOWN(SUMIF('3. Programs'!$A:$A,$D861,'3. Programs'!S:S),2)*IFERROR(INDEX('3. Programs'!$O:$O,MATCH($D861,'3. Programs'!$A:$A,0)),0)*$I861,""),0)</f>
        <v/>
      </c>
      <c r="M861" s="17" t="str">
        <f t="shared" si="86"/>
        <v/>
      </c>
      <c r="N861" s="122"/>
      <c r="O861" s="123"/>
      <c r="P861" s="169"/>
      <c r="Q861" s="245"/>
      <c r="R861" s="124"/>
      <c r="S861" s="125"/>
      <c r="T861" s="125"/>
      <c r="U861" s="126"/>
      <c r="V861" s="19" t="str">
        <f t="shared" si="85"/>
        <v/>
      </c>
      <c r="W861" s="15" t="str">
        <f t="shared" si="81"/>
        <v/>
      </c>
      <c r="X861" s="16" t="str">
        <f t="shared" si="82"/>
        <v/>
      </c>
      <c r="Y861" s="16" t="str">
        <f t="shared" si="83"/>
        <v/>
      </c>
      <c r="Z861" s="16" t="str">
        <f t="shared" si="84"/>
        <v/>
      </c>
    </row>
    <row r="862" spans="1:26" x14ac:dyDescent="0.4">
      <c r="A862" s="140"/>
      <c r="B862" s="158" t="str">
        <f>IFERROR(VLOOKUP(A862,'1. Applicant Roster'!A:C,2,FALSE)&amp;", "&amp;LEFT(VLOOKUP(A862,'1. Applicant Roster'!A:C,3,FALSE),1)&amp;".","Enter valid WISEid")</f>
        <v>Enter valid WISEid</v>
      </c>
      <c r="C862" s="142"/>
      <c r="D862" s="143"/>
      <c r="E862" s="138" t="str">
        <f>IF(C862="Program",IFERROR(INDEX('3. Programs'!B:B,MATCH(D862,'3. Programs'!A:A,0)),"Enter valid program ID"),"")</f>
        <v/>
      </c>
      <c r="F862" s="289" t="str">
        <f>IF(C862="Program",IFERROR(INDEX('3. Programs'!L:L,MATCH(D862,'3. Programs'!A:A,0)),""),"")</f>
        <v/>
      </c>
      <c r="G862" s="97"/>
      <c r="H862" s="82"/>
      <c r="I862" s="291" t="str">
        <f>IFERROR(IF(C862="Program",(IF(OR(F862="Days",F862="Caseload"),1,G862)*H862)/(IF(OR(F862="Days",F862="Caseload"),1,INDEX('3. Programs'!N:N,MATCH(D862,'3. Programs'!A:A,0)))*INDEX('3. Programs'!O:O,MATCH(D862,'3. Programs'!A:A,0))),""),0)</f>
        <v/>
      </c>
      <c r="J862" s="20" t="str">
        <f>IFERROR(IF($C862="Program",ROUNDDOWN(SUMIF('3. Programs'!$A:$A,$D862,'3. Programs'!Q:Q),2)*IFERROR(INDEX('3. Programs'!$O:$O,MATCH($D862,'3. Programs'!$A:$A,0)),0)*$I862,""),0)</f>
        <v/>
      </c>
      <c r="K862" s="15" t="str">
        <f>IFERROR(IF($C862="Program",ROUNDDOWN(SUMIF('3. Programs'!$A:$A,$D862,'3. Programs'!R:R),2)*IFERROR(INDEX('3. Programs'!$O:$O,MATCH($D862,'3. Programs'!$A:$A,0)),0)*$I862,""),0)</f>
        <v/>
      </c>
      <c r="L862" s="15" t="str">
        <f>IFERROR(IF($C862="Program",ROUNDDOWN(SUMIF('3. Programs'!$A:$A,$D862,'3. Programs'!S:S),2)*IFERROR(INDEX('3. Programs'!$O:$O,MATCH($D862,'3. Programs'!$A:$A,0)),0)*$I862,""),0)</f>
        <v/>
      </c>
      <c r="M862" s="17" t="str">
        <f t="shared" si="86"/>
        <v/>
      </c>
      <c r="N862" s="122"/>
      <c r="O862" s="123"/>
      <c r="P862" s="169"/>
      <c r="Q862" s="245"/>
      <c r="R862" s="124"/>
      <c r="S862" s="125"/>
      <c r="T862" s="125"/>
      <c r="U862" s="126"/>
      <c r="V862" s="19" t="str">
        <f t="shared" si="85"/>
        <v/>
      </c>
      <c r="W862" s="15" t="str">
        <f t="shared" si="81"/>
        <v/>
      </c>
      <c r="X862" s="16" t="str">
        <f t="shared" si="82"/>
        <v/>
      </c>
      <c r="Y862" s="16" t="str">
        <f t="shared" si="83"/>
        <v/>
      </c>
      <c r="Z862" s="16" t="str">
        <f t="shared" si="84"/>
        <v/>
      </c>
    </row>
    <row r="863" spans="1:26" x14ac:dyDescent="0.4">
      <c r="A863" s="140"/>
      <c r="B863" s="158" t="str">
        <f>IFERROR(VLOOKUP(A863,'1. Applicant Roster'!A:C,2,FALSE)&amp;", "&amp;LEFT(VLOOKUP(A863,'1. Applicant Roster'!A:C,3,FALSE),1)&amp;".","Enter valid WISEid")</f>
        <v>Enter valid WISEid</v>
      </c>
      <c r="C863" s="142"/>
      <c r="D863" s="143"/>
      <c r="E863" s="138" t="str">
        <f>IF(C863="Program",IFERROR(INDEX('3. Programs'!B:B,MATCH(D863,'3. Programs'!A:A,0)),"Enter valid program ID"),"")</f>
        <v/>
      </c>
      <c r="F863" s="289" t="str">
        <f>IF(C863="Program",IFERROR(INDEX('3. Programs'!L:L,MATCH(D863,'3. Programs'!A:A,0)),""),"")</f>
        <v/>
      </c>
      <c r="G863" s="97"/>
      <c r="H863" s="82"/>
      <c r="I863" s="291" t="str">
        <f>IFERROR(IF(C863="Program",(IF(OR(F863="Days",F863="Caseload"),1,G863)*H863)/(IF(OR(F863="Days",F863="Caseload"),1,INDEX('3. Programs'!N:N,MATCH(D863,'3. Programs'!A:A,0)))*INDEX('3. Programs'!O:O,MATCH(D863,'3. Programs'!A:A,0))),""),0)</f>
        <v/>
      </c>
      <c r="J863" s="20" t="str">
        <f>IFERROR(IF($C863="Program",ROUNDDOWN(SUMIF('3. Programs'!$A:$A,$D863,'3. Programs'!Q:Q),2)*IFERROR(INDEX('3. Programs'!$O:$O,MATCH($D863,'3. Programs'!$A:$A,0)),0)*$I863,""),0)</f>
        <v/>
      </c>
      <c r="K863" s="15" t="str">
        <f>IFERROR(IF($C863="Program",ROUNDDOWN(SUMIF('3. Programs'!$A:$A,$D863,'3. Programs'!R:R),2)*IFERROR(INDEX('3. Programs'!$O:$O,MATCH($D863,'3. Programs'!$A:$A,0)),0)*$I863,""),0)</f>
        <v/>
      </c>
      <c r="L863" s="15" t="str">
        <f>IFERROR(IF($C863="Program",ROUNDDOWN(SUMIF('3. Programs'!$A:$A,$D863,'3. Programs'!S:S),2)*IFERROR(INDEX('3. Programs'!$O:$O,MATCH($D863,'3. Programs'!$A:$A,0)),0)*$I863,""),0)</f>
        <v/>
      </c>
      <c r="M863" s="17" t="str">
        <f t="shared" si="86"/>
        <v/>
      </c>
      <c r="N863" s="122"/>
      <c r="O863" s="123"/>
      <c r="P863" s="169"/>
      <c r="Q863" s="245"/>
      <c r="R863" s="124"/>
      <c r="S863" s="125"/>
      <c r="T863" s="125"/>
      <c r="U863" s="126"/>
      <c r="V863" s="19" t="str">
        <f t="shared" si="85"/>
        <v/>
      </c>
      <c r="W863" s="15" t="str">
        <f t="shared" si="81"/>
        <v/>
      </c>
      <c r="X863" s="16" t="str">
        <f t="shared" si="82"/>
        <v/>
      </c>
      <c r="Y863" s="16" t="str">
        <f t="shared" si="83"/>
        <v/>
      </c>
      <c r="Z863" s="16" t="str">
        <f t="shared" si="84"/>
        <v/>
      </c>
    </row>
    <row r="864" spans="1:26" x14ac:dyDescent="0.4">
      <c r="A864" s="140"/>
      <c r="B864" s="158" t="str">
        <f>IFERROR(VLOOKUP(A864,'1. Applicant Roster'!A:C,2,FALSE)&amp;", "&amp;LEFT(VLOOKUP(A864,'1. Applicant Roster'!A:C,3,FALSE),1)&amp;".","Enter valid WISEid")</f>
        <v>Enter valid WISEid</v>
      </c>
      <c r="C864" s="142"/>
      <c r="D864" s="143"/>
      <c r="E864" s="138" t="str">
        <f>IF(C864="Program",IFERROR(INDEX('3. Programs'!B:B,MATCH(D864,'3. Programs'!A:A,0)),"Enter valid program ID"),"")</f>
        <v/>
      </c>
      <c r="F864" s="289" t="str">
        <f>IF(C864="Program",IFERROR(INDEX('3. Programs'!L:L,MATCH(D864,'3. Programs'!A:A,0)),""),"")</f>
        <v/>
      </c>
      <c r="G864" s="97"/>
      <c r="H864" s="82"/>
      <c r="I864" s="291" t="str">
        <f>IFERROR(IF(C864="Program",(IF(OR(F864="Days",F864="Caseload"),1,G864)*H864)/(IF(OR(F864="Days",F864="Caseload"),1,INDEX('3. Programs'!N:N,MATCH(D864,'3. Programs'!A:A,0)))*INDEX('3. Programs'!O:O,MATCH(D864,'3. Programs'!A:A,0))),""),0)</f>
        <v/>
      </c>
      <c r="J864" s="20" t="str">
        <f>IFERROR(IF($C864="Program",ROUNDDOWN(SUMIF('3. Programs'!$A:$A,$D864,'3. Programs'!Q:Q),2)*IFERROR(INDEX('3. Programs'!$O:$O,MATCH($D864,'3. Programs'!$A:$A,0)),0)*$I864,""),0)</f>
        <v/>
      </c>
      <c r="K864" s="15" t="str">
        <f>IFERROR(IF($C864="Program",ROUNDDOWN(SUMIF('3. Programs'!$A:$A,$D864,'3. Programs'!R:R),2)*IFERROR(INDEX('3. Programs'!$O:$O,MATCH($D864,'3. Programs'!$A:$A,0)),0)*$I864,""),0)</f>
        <v/>
      </c>
      <c r="L864" s="15" t="str">
        <f>IFERROR(IF($C864="Program",ROUNDDOWN(SUMIF('3. Programs'!$A:$A,$D864,'3. Programs'!S:S),2)*IFERROR(INDEX('3. Programs'!$O:$O,MATCH($D864,'3. Programs'!$A:$A,0)),0)*$I864,""),0)</f>
        <v/>
      </c>
      <c r="M864" s="17" t="str">
        <f t="shared" si="86"/>
        <v/>
      </c>
      <c r="N864" s="122"/>
      <c r="O864" s="123"/>
      <c r="P864" s="169"/>
      <c r="Q864" s="245"/>
      <c r="R864" s="124"/>
      <c r="S864" s="125"/>
      <c r="T864" s="125"/>
      <c r="U864" s="126"/>
      <c r="V864" s="19" t="str">
        <f t="shared" si="85"/>
        <v/>
      </c>
      <c r="W864" s="15" t="str">
        <f t="shared" si="81"/>
        <v/>
      </c>
      <c r="X864" s="16" t="str">
        <f t="shared" si="82"/>
        <v/>
      </c>
      <c r="Y864" s="16" t="str">
        <f t="shared" si="83"/>
        <v/>
      </c>
      <c r="Z864" s="16" t="str">
        <f t="shared" si="84"/>
        <v/>
      </c>
    </row>
    <row r="865" spans="1:26" x14ac:dyDescent="0.4">
      <c r="A865" s="140"/>
      <c r="B865" s="158" t="str">
        <f>IFERROR(VLOOKUP(A865,'1. Applicant Roster'!A:C,2,FALSE)&amp;", "&amp;LEFT(VLOOKUP(A865,'1. Applicant Roster'!A:C,3,FALSE),1)&amp;".","Enter valid WISEid")</f>
        <v>Enter valid WISEid</v>
      </c>
      <c r="C865" s="142"/>
      <c r="D865" s="143"/>
      <c r="E865" s="138" t="str">
        <f>IF(C865="Program",IFERROR(INDEX('3. Programs'!B:B,MATCH(D865,'3. Programs'!A:A,0)),"Enter valid program ID"),"")</f>
        <v/>
      </c>
      <c r="F865" s="289" t="str">
        <f>IF(C865="Program",IFERROR(INDEX('3. Programs'!L:L,MATCH(D865,'3. Programs'!A:A,0)),""),"")</f>
        <v/>
      </c>
      <c r="G865" s="97"/>
      <c r="H865" s="82"/>
      <c r="I865" s="291" t="str">
        <f>IFERROR(IF(C865="Program",(IF(OR(F865="Days",F865="Caseload"),1,G865)*H865)/(IF(OR(F865="Days",F865="Caseload"),1,INDEX('3. Programs'!N:N,MATCH(D865,'3. Programs'!A:A,0)))*INDEX('3. Programs'!O:O,MATCH(D865,'3. Programs'!A:A,0))),""),0)</f>
        <v/>
      </c>
      <c r="J865" s="20" t="str">
        <f>IFERROR(IF($C865="Program",ROUNDDOWN(SUMIF('3. Programs'!$A:$A,$D865,'3. Programs'!Q:Q),2)*IFERROR(INDEX('3. Programs'!$O:$O,MATCH($D865,'3. Programs'!$A:$A,0)),0)*$I865,""),0)</f>
        <v/>
      </c>
      <c r="K865" s="15" t="str">
        <f>IFERROR(IF($C865="Program",ROUNDDOWN(SUMIF('3. Programs'!$A:$A,$D865,'3. Programs'!R:R),2)*IFERROR(INDEX('3. Programs'!$O:$O,MATCH($D865,'3. Programs'!$A:$A,0)),0)*$I865,""),0)</f>
        <v/>
      </c>
      <c r="L865" s="15" t="str">
        <f>IFERROR(IF($C865="Program",ROUNDDOWN(SUMIF('3. Programs'!$A:$A,$D865,'3. Programs'!S:S),2)*IFERROR(INDEX('3. Programs'!$O:$O,MATCH($D865,'3. Programs'!$A:$A,0)),0)*$I865,""),0)</f>
        <v/>
      </c>
      <c r="M865" s="17" t="str">
        <f t="shared" si="86"/>
        <v/>
      </c>
      <c r="N865" s="122"/>
      <c r="O865" s="123"/>
      <c r="P865" s="169"/>
      <c r="Q865" s="245"/>
      <c r="R865" s="124"/>
      <c r="S865" s="125"/>
      <c r="T865" s="125"/>
      <c r="U865" s="126"/>
      <c r="V865" s="19" t="str">
        <f t="shared" si="85"/>
        <v/>
      </c>
      <c r="W865" s="15" t="str">
        <f t="shared" si="81"/>
        <v/>
      </c>
      <c r="X865" s="16" t="str">
        <f t="shared" si="82"/>
        <v/>
      </c>
      <c r="Y865" s="16" t="str">
        <f t="shared" si="83"/>
        <v/>
      </c>
      <c r="Z865" s="16" t="str">
        <f t="shared" si="84"/>
        <v/>
      </c>
    </row>
    <row r="866" spans="1:26" x14ac:dyDescent="0.4">
      <c r="A866" s="140"/>
      <c r="B866" s="158" t="str">
        <f>IFERROR(VLOOKUP(A866,'1. Applicant Roster'!A:C,2,FALSE)&amp;", "&amp;LEFT(VLOOKUP(A866,'1. Applicant Roster'!A:C,3,FALSE),1)&amp;".","Enter valid WISEid")</f>
        <v>Enter valid WISEid</v>
      </c>
      <c r="C866" s="142"/>
      <c r="D866" s="143"/>
      <c r="E866" s="138" t="str">
        <f>IF(C866="Program",IFERROR(INDEX('3. Programs'!B:B,MATCH(D866,'3. Programs'!A:A,0)),"Enter valid program ID"),"")</f>
        <v/>
      </c>
      <c r="F866" s="289" t="str">
        <f>IF(C866="Program",IFERROR(INDEX('3. Programs'!L:L,MATCH(D866,'3. Programs'!A:A,0)),""),"")</f>
        <v/>
      </c>
      <c r="G866" s="97"/>
      <c r="H866" s="82"/>
      <c r="I866" s="291" t="str">
        <f>IFERROR(IF(C866="Program",(IF(OR(F866="Days",F866="Caseload"),1,G866)*H866)/(IF(OR(F866="Days",F866="Caseload"),1,INDEX('3. Programs'!N:N,MATCH(D866,'3. Programs'!A:A,0)))*INDEX('3. Programs'!O:O,MATCH(D866,'3. Programs'!A:A,0))),""),0)</f>
        <v/>
      </c>
      <c r="J866" s="20" t="str">
        <f>IFERROR(IF($C866="Program",ROUNDDOWN(SUMIF('3. Programs'!$A:$A,$D866,'3. Programs'!Q:Q),2)*IFERROR(INDEX('3. Programs'!$O:$O,MATCH($D866,'3. Programs'!$A:$A,0)),0)*$I866,""),0)</f>
        <v/>
      </c>
      <c r="K866" s="15" t="str">
        <f>IFERROR(IF($C866="Program",ROUNDDOWN(SUMIF('3. Programs'!$A:$A,$D866,'3. Programs'!R:R),2)*IFERROR(INDEX('3. Programs'!$O:$O,MATCH($D866,'3. Programs'!$A:$A,0)),0)*$I866,""),0)</f>
        <v/>
      </c>
      <c r="L866" s="15" t="str">
        <f>IFERROR(IF($C866="Program",ROUNDDOWN(SUMIF('3. Programs'!$A:$A,$D866,'3. Programs'!S:S),2)*IFERROR(INDEX('3. Programs'!$O:$O,MATCH($D866,'3. Programs'!$A:$A,0)),0)*$I866,""),0)</f>
        <v/>
      </c>
      <c r="M866" s="17" t="str">
        <f t="shared" si="86"/>
        <v/>
      </c>
      <c r="N866" s="122"/>
      <c r="O866" s="123"/>
      <c r="P866" s="169"/>
      <c r="Q866" s="245"/>
      <c r="R866" s="124"/>
      <c r="S866" s="125"/>
      <c r="T866" s="125"/>
      <c r="U866" s="126"/>
      <c r="V866" s="19" t="str">
        <f t="shared" si="85"/>
        <v/>
      </c>
      <c r="W866" s="15" t="str">
        <f t="shared" si="81"/>
        <v/>
      </c>
      <c r="X866" s="16" t="str">
        <f t="shared" si="82"/>
        <v/>
      </c>
      <c r="Y866" s="16" t="str">
        <f t="shared" si="83"/>
        <v/>
      </c>
      <c r="Z866" s="16" t="str">
        <f t="shared" si="84"/>
        <v/>
      </c>
    </row>
    <row r="867" spans="1:26" x14ac:dyDescent="0.4">
      <c r="A867" s="140"/>
      <c r="B867" s="158" t="str">
        <f>IFERROR(VLOOKUP(A867,'1. Applicant Roster'!A:C,2,FALSE)&amp;", "&amp;LEFT(VLOOKUP(A867,'1. Applicant Roster'!A:C,3,FALSE),1)&amp;".","Enter valid WISEid")</f>
        <v>Enter valid WISEid</v>
      </c>
      <c r="C867" s="142"/>
      <c r="D867" s="143"/>
      <c r="E867" s="138" t="str">
        <f>IF(C867="Program",IFERROR(INDEX('3. Programs'!B:B,MATCH(D867,'3. Programs'!A:A,0)),"Enter valid program ID"),"")</f>
        <v/>
      </c>
      <c r="F867" s="289" t="str">
        <f>IF(C867="Program",IFERROR(INDEX('3. Programs'!L:L,MATCH(D867,'3. Programs'!A:A,0)),""),"")</f>
        <v/>
      </c>
      <c r="G867" s="97"/>
      <c r="H867" s="82"/>
      <c r="I867" s="291" t="str">
        <f>IFERROR(IF(C867="Program",(IF(OR(F867="Days",F867="Caseload"),1,G867)*H867)/(IF(OR(F867="Days",F867="Caseload"),1,INDEX('3. Programs'!N:N,MATCH(D867,'3. Programs'!A:A,0)))*INDEX('3. Programs'!O:O,MATCH(D867,'3. Programs'!A:A,0))),""),0)</f>
        <v/>
      </c>
      <c r="J867" s="20" t="str">
        <f>IFERROR(IF($C867="Program",ROUNDDOWN(SUMIF('3. Programs'!$A:$A,$D867,'3. Programs'!Q:Q),2)*IFERROR(INDEX('3. Programs'!$O:$O,MATCH($D867,'3. Programs'!$A:$A,0)),0)*$I867,""),0)</f>
        <v/>
      </c>
      <c r="K867" s="15" t="str">
        <f>IFERROR(IF($C867="Program",ROUNDDOWN(SUMIF('3. Programs'!$A:$A,$D867,'3. Programs'!R:R),2)*IFERROR(INDEX('3. Programs'!$O:$O,MATCH($D867,'3. Programs'!$A:$A,0)),0)*$I867,""),0)</f>
        <v/>
      </c>
      <c r="L867" s="15" t="str">
        <f>IFERROR(IF($C867="Program",ROUNDDOWN(SUMIF('3. Programs'!$A:$A,$D867,'3. Programs'!S:S),2)*IFERROR(INDEX('3. Programs'!$O:$O,MATCH($D867,'3. Programs'!$A:$A,0)),0)*$I867,""),0)</f>
        <v/>
      </c>
      <c r="M867" s="17" t="str">
        <f t="shared" si="86"/>
        <v/>
      </c>
      <c r="N867" s="122"/>
      <c r="O867" s="123"/>
      <c r="P867" s="169"/>
      <c r="Q867" s="245"/>
      <c r="R867" s="124"/>
      <c r="S867" s="125"/>
      <c r="T867" s="125"/>
      <c r="U867" s="126"/>
      <c r="V867" s="19" t="str">
        <f t="shared" si="85"/>
        <v/>
      </c>
      <c r="W867" s="15" t="str">
        <f t="shared" si="81"/>
        <v/>
      </c>
      <c r="X867" s="16" t="str">
        <f t="shared" si="82"/>
        <v/>
      </c>
      <c r="Y867" s="16" t="str">
        <f t="shared" si="83"/>
        <v/>
      </c>
      <c r="Z867" s="16" t="str">
        <f t="shared" si="84"/>
        <v/>
      </c>
    </row>
    <row r="868" spans="1:26" x14ac:dyDescent="0.4">
      <c r="A868" s="140"/>
      <c r="B868" s="158" t="str">
        <f>IFERROR(VLOOKUP(A868,'1. Applicant Roster'!A:C,2,FALSE)&amp;", "&amp;LEFT(VLOOKUP(A868,'1. Applicant Roster'!A:C,3,FALSE),1)&amp;".","Enter valid WISEid")</f>
        <v>Enter valid WISEid</v>
      </c>
      <c r="C868" s="142"/>
      <c r="D868" s="143"/>
      <c r="E868" s="138" t="str">
        <f>IF(C868="Program",IFERROR(INDEX('3. Programs'!B:B,MATCH(D868,'3. Programs'!A:A,0)),"Enter valid program ID"),"")</f>
        <v/>
      </c>
      <c r="F868" s="289" t="str">
        <f>IF(C868="Program",IFERROR(INDEX('3. Programs'!L:L,MATCH(D868,'3. Programs'!A:A,0)),""),"")</f>
        <v/>
      </c>
      <c r="G868" s="97"/>
      <c r="H868" s="82"/>
      <c r="I868" s="291" t="str">
        <f>IFERROR(IF(C868="Program",(IF(OR(F868="Days",F868="Caseload"),1,G868)*H868)/(IF(OR(F868="Days",F868="Caseload"),1,INDEX('3. Programs'!N:N,MATCH(D868,'3. Programs'!A:A,0)))*INDEX('3. Programs'!O:O,MATCH(D868,'3. Programs'!A:A,0))),""),0)</f>
        <v/>
      </c>
      <c r="J868" s="20" t="str">
        <f>IFERROR(IF($C868="Program",ROUNDDOWN(SUMIF('3. Programs'!$A:$A,$D868,'3. Programs'!Q:Q),2)*IFERROR(INDEX('3. Programs'!$O:$O,MATCH($D868,'3. Programs'!$A:$A,0)),0)*$I868,""),0)</f>
        <v/>
      </c>
      <c r="K868" s="15" t="str">
        <f>IFERROR(IF($C868="Program",ROUNDDOWN(SUMIF('3. Programs'!$A:$A,$D868,'3. Programs'!R:R),2)*IFERROR(INDEX('3. Programs'!$O:$O,MATCH($D868,'3. Programs'!$A:$A,0)),0)*$I868,""),0)</f>
        <v/>
      </c>
      <c r="L868" s="15" t="str">
        <f>IFERROR(IF($C868="Program",ROUNDDOWN(SUMIF('3. Programs'!$A:$A,$D868,'3. Programs'!S:S),2)*IFERROR(INDEX('3. Programs'!$O:$O,MATCH($D868,'3. Programs'!$A:$A,0)),0)*$I868,""),0)</f>
        <v/>
      </c>
      <c r="M868" s="17" t="str">
        <f t="shared" si="86"/>
        <v/>
      </c>
      <c r="N868" s="122"/>
      <c r="O868" s="123"/>
      <c r="P868" s="169"/>
      <c r="Q868" s="245"/>
      <c r="R868" s="124"/>
      <c r="S868" s="125"/>
      <c r="T868" s="125"/>
      <c r="U868" s="126"/>
      <c r="V868" s="19" t="str">
        <f t="shared" si="85"/>
        <v/>
      </c>
      <c r="W868" s="15" t="str">
        <f t="shared" si="81"/>
        <v/>
      </c>
      <c r="X868" s="16" t="str">
        <f t="shared" si="82"/>
        <v/>
      </c>
      <c r="Y868" s="16" t="str">
        <f t="shared" si="83"/>
        <v/>
      </c>
      <c r="Z868" s="16" t="str">
        <f t="shared" si="84"/>
        <v/>
      </c>
    </row>
    <row r="869" spans="1:26" x14ac:dyDescent="0.4">
      <c r="A869" s="140"/>
      <c r="B869" s="158" t="str">
        <f>IFERROR(VLOOKUP(A869,'1. Applicant Roster'!A:C,2,FALSE)&amp;", "&amp;LEFT(VLOOKUP(A869,'1. Applicant Roster'!A:C,3,FALSE),1)&amp;".","Enter valid WISEid")</f>
        <v>Enter valid WISEid</v>
      </c>
      <c r="C869" s="142"/>
      <c r="D869" s="143"/>
      <c r="E869" s="138" t="str">
        <f>IF(C869="Program",IFERROR(INDEX('3. Programs'!B:B,MATCH(D869,'3. Programs'!A:A,0)),"Enter valid program ID"),"")</f>
        <v/>
      </c>
      <c r="F869" s="289" t="str">
        <f>IF(C869="Program",IFERROR(INDEX('3. Programs'!L:L,MATCH(D869,'3. Programs'!A:A,0)),""),"")</f>
        <v/>
      </c>
      <c r="G869" s="97"/>
      <c r="H869" s="82"/>
      <c r="I869" s="291" t="str">
        <f>IFERROR(IF(C869="Program",(IF(OR(F869="Days",F869="Caseload"),1,G869)*H869)/(IF(OR(F869="Days",F869="Caseload"),1,INDEX('3. Programs'!N:N,MATCH(D869,'3. Programs'!A:A,0)))*INDEX('3. Programs'!O:O,MATCH(D869,'3. Programs'!A:A,0))),""),0)</f>
        <v/>
      </c>
      <c r="J869" s="20" t="str">
        <f>IFERROR(IF($C869="Program",ROUNDDOWN(SUMIF('3. Programs'!$A:$A,$D869,'3. Programs'!Q:Q),2)*IFERROR(INDEX('3. Programs'!$O:$O,MATCH($D869,'3. Programs'!$A:$A,0)),0)*$I869,""),0)</f>
        <v/>
      </c>
      <c r="K869" s="15" t="str">
        <f>IFERROR(IF($C869="Program",ROUNDDOWN(SUMIF('3. Programs'!$A:$A,$D869,'3. Programs'!R:R),2)*IFERROR(INDEX('3. Programs'!$O:$O,MATCH($D869,'3. Programs'!$A:$A,0)),0)*$I869,""),0)</f>
        <v/>
      </c>
      <c r="L869" s="15" t="str">
        <f>IFERROR(IF($C869="Program",ROUNDDOWN(SUMIF('3. Programs'!$A:$A,$D869,'3. Programs'!S:S),2)*IFERROR(INDEX('3. Programs'!$O:$O,MATCH($D869,'3. Programs'!$A:$A,0)),0)*$I869,""),0)</f>
        <v/>
      </c>
      <c r="M869" s="17" t="str">
        <f t="shared" si="86"/>
        <v/>
      </c>
      <c r="N869" s="122"/>
      <c r="O869" s="123"/>
      <c r="P869" s="169"/>
      <c r="Q869" s="245"/>
      <c r="R869" s="124"/>
      <c r="S869" s="125"/>
      <c r="T869" s="125"/>
      <c r="U869" s="126"/>
      <c r="V869" s="19" t="str">
        <f t="shared" si="85"/>
        <v/>
      </c>
      <c r="W869" s="15" t="str">
        <f t="shared" si="81"/>
        <v/>
      </c>
      <c r="X869" s="16" t="str">
        <f t="shared" si="82"/>
        <v/>
      </c>
      <c r="Y869" s="16" t="str">
        <f t="shared" si="83"/>
        <v/>
      </c>
      <c r="Z869" s="16" t="str">
        <f t="shared" si="84"/>
        <v/>
      </c>
    </row>
    <row r="870" spans="1:26" x14ac:dyDescent="0.4">
      <c r="A870" s="140"/>
      <c r="B870" s="158" t="str">
        <f>IFERROR(VLOOKUP(A870,'1. Applicant Roster'!A:C,2,FALSE)&amp;", "&amp;LEFT(VLOOKUP(A870,'1. Applicant Roster'!A:C,3,FALSE),1)&amp;".","Enter valid WISEid")</f>
        <v>Enter valid WISEid</v>
      </c>
      <c r="C870" s="142"/>
      <c r="D870" s="143"/>
      <c r="E870" s="138" t="str">
        <f>IF(C870="Program",IFERROR(INDEX('3. Programs'!B:B,MATCH(D870,'3. Programs'!A:A,0)),"Enter valid program ID"),"")</f>
        <v/>
      </c>
      <c r="F870" s="289" t="str">
        <f>IF(C870="Program",IFERROR(INDEX('3. Programs'!L:L,MATCH(D870,'3. Programs'!A:A,0)),""),"")</f>
        <v/>
      </c>
      <c r="G870" s="97"/>
      <c r="H870" s="82"/>
      <c r="I870" s="291" t="str">
        <f>IFERROR(IF(C870="Program",(IF(OR(F870="Days",F870="Caseload"),1,G870)*H870)/(IF(OR(F870="Days",F870="Caseload"),1,INDEX('3. Programs'!N:N,MATCH(D870,'3. Programs'!A:A,0)))*INDEX('3. Programs'!O:O,MATCH(D870,'3. Programs'!A:A,0))),""),0)</f>
        <v/>
      </c>
      <c r="J870" s="20" t="str">
        <f>IFERROR(IF($C870="Program",ROUNDDOWN(SUMIF('3. Programs'!$A:$A,$D870,'3. Programs'!Q:Q),2)*IFERROR(INDEX('3. Programs'!$O:$O,MATCH($D870,'3. Programs'!$A:$A,0)),0)*$I870,""),0)</f>
        <v/>
      </c>
      <c r="K870" s="15" t="str">
        <f>IFERROR(IF($C870="Program",ROUNDDOWN(SUMIF('3. Programs'!$A:$A,$D870,'3. Programs'!R:R),2)*IFERROR(INDEX('3. Programs'!$O:$O,MATCH($D870,'3. Programs'!$A:$A,0)),0)*$I870,""),0)</f>
        <v/>
      </c>
      <c r="L870" s="15" t="str">
        <f>IFERROR(IF($C870="Program",ROUNDDOWN(SUMIF('3. Programs'!$A:$A,$D870,'3. Programs'!S:S),2)*IFERROR(INDEX('3. Programs'!$O:$O,MATCH($D870,'3. Programs'!$A:$A,0)),0)*$I870,""),0)</f>
        <v/>
      </c>
      <c r="M870" s="17" t="str">
        <f t="shared" si="86"/>
        <v/>
      </c>
      <c r="N870" s="122"/>
      <c r="O870" s="123"/>
      <c r="P870" s="169"/>
      <c r="Q870" s="245"/>
      <c r="R870" s="124"/>
      <c r="S870" s="125"/>
      <c r="T870" s="125"/>
      <c r="U870" s="126"/>
      <c r="V870" s="19" t="str">
        <f t="shared" si="85"/>
        <v/>
      </c>
      <c r="W870" s="15" t="str">
        <f t="shared" si="81"/>
        <v/>
      </c>
      <c r="X870" s="16" t="str">
        <f t="shared" si="82"/>
        <v/>
      </c>
      <c r="Y870" s="16" t="str">
        <f t="shared" si="83"/>
        <v/>
      </c>
      <c r="Z870" s="16" t="str">
        <f t="shared" si="84"/>
        <v/>
      </c>
    </row>
    <row r="871" spans="1:26" x14ac:dyDescent="0.4">
      <c r="A871" s="140"/>
      <c r="B871" s="158" t="str">
        <f>IFERROR(VLOOKUP(A871,'1. Applicant Roster'!A:C,2,FALSE)&amp;", "&amp;LEFT(VLOOKUP(A871,'1. Applicant Roster'!A:C,3,FALSE),1)&amp;".","Enter valid WISEid")</f>
        <v>Enter valid WISEid</v>
      </c>
      <c r="C871" s="142"/>
      <c r="D871" s="143"/>
      <c r="E871" s="138" t="str">
        <f>IF(C871="Program",IFERROR(INDEX('3. Programs'!B:B,MATCH(D871,'3. Programs'!A:A,0)),"Enter valid program ID"),"")</f>
        <v/>
      </c>
      <c r="F871" s="289" t="str">
        <f>IF(C871="Program",IFERROR(INDEX('3. Programs'!L:L,MATCH(D871,'3. Programs'!A:A,0)),""),"")</f>
        <v/>
      </c>
      <c r="G871" s="97"/>
      <c r="H871" s="82"/>
      <c r="I871" s="291" t="str">
        <f>IFERROR(IF(C871="Program",(IF(OR(F871="Days",F871="Caseload"),1,G871)*H871)/(IF(OR(F871="Days",F871="Caseload"),1,INDEX('3. Programs'!N:N,MATCH(D871,'3. Programs'!A:A,0)))*INDEX('3. Programs'!O:O,MATCH(D871,'3. Programs'!A:A,0))),""),0)</f>
        <v/>
      </c>
      <c r="J871" s="20" t="str">
        <f>IFERROR(IF($C871="Program",ROUNDDOWN(SUMIF('3. Programs'!$A:$A,$D871,'3. Programs'!Q:Q),2)*IFERROR(INDEX('3. Programs'!$O:$O,MATCH($D871,'3. Programs'!$A:$A,0)),0)*$I871,""),0)</f>
        <v/>
      </c>
      <c r="K871" s="15" t="str">
        <f>IFERROR(IF($C871="Program",ROUNDDOWN(SUMIF('3. Programs'!$A:$A,$D871,'3. Programs'!R:R),2)*IFERROR(INDEX('3. Programs'!$O:$O,MATCH($D871,'3. Programs'!$A:$A,0)),0)*$I871,""),0)</f>
        <v/>
      </c>
      <c r="L871" s="15" t="str">
        <f>IFERROR(IF($C871="Program",ROUNDDOWN(SUMIF('3. Programs'!$A:$A,$D871,'3. Programs'!S:S),2)*IFERROR(INDEX('3. Programs'!$O:$O,MATCH($D871,'3. Programs'!$A:$A,0)),0)*$I871,""),0)</f>
        <v/>
      </c>
      <c r="M871" s="17" t="str">
        <f t="shared" si="86"/>
        <v/>
      </c>
      <c r="N871" s="122"/>
      <c r="O871" s="123"/>
      <c r="P871" s="169"/>
      <c r="Q871" s="245"/>
      <c r="R871" s="124"/>
      <c r="S871" s="125"/>
      <c r="T871" s="125"/>
      <c r="U871" s="126"/>
      <c r="V871" s="19" t="str">
        <f t="shared" si="85"/>
        <v/>
      </c>
      <c r="W871" s="15" t="str">
        <f t="shared" si="81"/>
        <v/>
      </c>
      <c r="X871" s="16" t="str">
        <f t="shared" si="82"/>
        <v/>
      </c>
      <c r="Y871" s="16" t="str">
        <f t="shared" si="83"/>
        <v/>
      </c>
      <c r="Z871" s="16" t="str">
        <f t="shared" si="84"/>
        <v/>
      </c>
    </row>
    <row r="872" spans="1:26" x14ac:dyDescent="0.4">
      <c r="A872" s="140"/>
      <c r="B872" s="158" t="str">
        <f>IFERROR(VLOOKUP(A872,'1. Applicant Roster'!A:C,2,FALSE)&amp;", "&amp;LEFT(VLOOKUP(A872,'1. Applicant Roster'!A:C,3,FALSE),1)&amp;".","Enter valid WISEid")</f>
        <v>Enter valid WISEid</v>
      </c>
      <c r="C872" s="142"/>
      <c r="D872" s="143"/>
      <c r="E872" s="138" t="str">
        <f>IF(C872="Program",IFERROR(INDEX('3. Programs'!B:B,MATCH(D872,'3. Programs'!A:A,0)),"Enter valid program ID"),"")</f>
        <v/>
      </c>
      <c r="F872" s="289" t="str">
        <f>IF(C872="Program",IFERROR(INDEX('3. Programs'!L:L,MATCH(D872,'3. Programs'!A:A,0)),""),"")</f>
        <v/>
      </c>
      <c r="G872" s="97"/>
      <c r="H872" s="82"/>
      <c r="I872" s="291" t="str">
        <f>IFERROR(IF(C872="Program",(IF(OR(F872="Days",F872="Caseload"),1,G872)*H872)/(IF(OR(F872="Days",F872="Caseload"),1,INDEX('3. Programs'!N:N,MATCH(D872,'3. Programs'!A:A,0)))*INDEX('3. Programs'!O:O,MATCH(D872,'3. Programs'!A:A,0))),""),0)</f>
        <v/>
      </c>
      <c r="J872" s="20" t="str">
        <f>IFERROR(IF($C872="Program",ROUNDDOWN(SUMIF('3. Programs'!$A:$A,$D872,'3. Programs'!Q:Q),2)*IFERROR(INDEX('3. Programs'!$O:$O,MATCH($D872,'3. Programs'!$A:$A,0)),0)*$I872,""),0)</f>
        <v/>
      </c>
      <c r="K872" s="15" t="str">
        <f>IFERROR(IF($C872="Program",ROUNDDOWN(SUMIF('3. Programs'!$A:$A,$D872,'3. Programs'!R:R),2)*IFERROR(INDEX('3. Programs'!$O:$O,MATCH($D872,'3. Programs'!$A:$A,0)),0)*$I872,""),0)</f>
        <v/>
      </c>
      <c r="L872" s="15" t="str">
        <f>IFERROR(IF($C872="Program",ROUNDDOWN(SUMIF('3. Programs'!$A:$A,$D872,'3. Programs'!S:S),2)*IFERROR(INDEX('3. Programs'!$O:$O,MATCH($D872,'3. Programs'!$A:$A,0)),0)*$I872,""),0)</f>
        <v/>
      </c>
      <c r="M872" s="17" t="str">
        <f t="shared" si="86"/>
        <v/>
      </c>
      <c r="N872" s="122"/>
      <c r="O872" s="123"/>
      <c r="P872" s="169"/>
      <c r="Q872" s="245"/>
      <c r="R872" s="124"/>
      <c r="S872" s="125"/>
      <c r="T872" s="125"/>
      <c r="U872" s="126"/>
      <c r="V872" s="19" t="str">
        <f t="shared" si="85"/>
        <v/>
      </c>
      <c r="W872" s="15" t="str">
        <f t="shared" si="81"/>
        <v/>
      </c>
      <c r="X872" s="16" t="str">
        <f t="shared" si="82"/>
        <v/>
      </c>
      <c r="Y872" s="16" t="str">
        <f t="shared" si="83"/>
        <v/>
      </c>
      <c r="Z872" s="16" t="str">
        <f t="shared" si="84"/>
        <v/>
      </c>
    </row>
    <row r="873" spans="1:26" x14ac:dyDescent="0.4">
      <c r="A873" s="140"/>
      <c r="B873" s="158" t="str">
        <f>IFERROR(VLOOKUP(A873,'1. Applicant Roster'!A:C,2,FALSE)&amp;", "&amp;LEFT(VLOOKUP(A873,'1. Applicant Roster'!A:C,3,FALSE),1)&amp;".","Enter valid WISEid")</f>
        <v>Enter valid WISEid</v>
      </c>
      <c r="C873" s="142"/>
      <c r="D873" s="143"/>
      <c r="E873" s="138" t="str">
        <f>IF(C873="Program",IFERROR(INDEX('3. Programs'!B:B,MATCH(D873,'3. Programs'!A:A,0)),"Enter valid program ID"),"")</f>
        <v/>
      </c>
      <c r="F873" s="289" t="str">
        <f>IF(C873="Program",IFERROR(INDEX('3. Programs'!L:L,MATCH(D873,'3. Programs'!A:A,0)),""),"")</f>
        <v/>
      </c>
      <c r="G873" s="97"/>
      <c r="H873" s="82"/>
      <c r="I873" s="291" t="str">
        <f>IFERROR(IF(C873="Program",(IF(OR(F873="Days",F873="Caseload"),1,G873)*H873)/(IF(OR(F873="Days",F873="Caseload"),1,INDEX('3. Programs'!N:N,MATCH(D873,'3. Programs'!A:A,0)))*INDEX('3. Programs'!O:O,MATCH(D873,'3. Programs'!A:A,0))),""),0)</f>
        <v/>
      </c>
      <c r="J873" s="20" t="str">
        <f>IFERROR(IF($C873="Program",ROUNDDOWN(SUMIF('3. Programs'!$A:$A,$D873,'3. Programs'!Q:Q),2)*IFERROR(INDEX('3. Programs'!$O:$O,MATCH($D873,'3. Programs'!$A:$A,0)),0)*$I873,""),0)</f>
        <v/>
      </c>
      <c r="K873" s="15" t="str">
        <f>IFERROR(IF($C873="Program",ROUNDDOWN(SUMIF('3. Programs'!$A:$A,$D873,'3. Programs'!R:R),2)*IFERROR(INDEX('3. Programs'!$O:$O,MATCH($D873,'3. Programs'!$A:$A,0)),0)*$I873,""),0)</f>
        <v/>
      </c>
      <c r="L873" s="15" t="str">
        <f>IFERROR(IF($C873="Program",ROUNDDOWN(SUMIF('3. Programs'!$A:$A,$D873,'3. Programs'!S:S),2)*IFERROR(INDEX('3. Programs'!$O:$O,MATCH($D873,'3. Programs'!$A:$A,0)),0)*$I873,""),0)</f>
        <v/>
      </c>
      <c r="M873" s="17" t="str">
        <f t="shared" si="86"/>
        <v/>
      </c>
      <c r="N873" s="122"/>
      <c r="O873" s="123"/>
      <c r="P873" s="169"/>
      <c r="Q873" s="245"/>
      <c r="R873" s="124"/>
      <c r="S873" s="125"/>
      <c r="T873" s="125"/>
      <c r="U873" s="126"/>
      <c r="V873" s="19" t="str">
        <f t="shared" si="85"/>
        <v/>
      </c>
      <c r="W873" s="15" t="str">
        <f t="shared" si="81"/>
        <v/>
      </c>
      <c r="X873" s="16" t="str">
        <f t="shared" si="82"/>
        <v/>
      </c>
      <c r="Y873" s="16" t="str">
        <f t="shared" si="83"/>
        <v/>
      </c>
      <c r="Z873" s="16" t="str">
        <f t="shared" si="84"/>
        <v/>
      </c>
    </row>
    <row r="874" spans="1:26" x14ac:dyDescent="0.4">
      <c r="A874" s="140"/>
      <c r="B874" s="158" t="str">
        <f>IFERROR(VLOOKUP(A874,'1. Applicant Roster'!A:C,2,FALSE)&amp;", "&amp;LEFT(VLOOKUP(A874,'1. Applicant Roster'!A:C,3,FALSE),1)&amp;".","Enter valid WISEid")</f>
        <v>Enter valid WISEid</v>
      </c>
      <c r="C874" s="142"/>
      <c r="D874" s="143"/>
      <c r="E874" s="138" t="str">
        <f>IF(C874="Program",IFERROR(INDEX('3. Programs'!B:B,MATCH(D874,'3. Programs'!A:A,0)),"Enter valid program ID"),"")</f>
        <v/>
      </c>
      <c r="F874" s="289" t="str">
        <f>IF(C874="Program",IFERROR(INDEX('3. Programs'!L:L,MATCH(D874,'3. Programs'!A:A,0)),""),"")</f>
        <v/>
      </c>
      <c r="G874" s="97"/>
      <c r="H874" s="82"/>
      <c r="I874" s="291" t="str">
        <f>IFERROR(IF(C874="Program",(IF(OR(F874="Days",F874="Caseload"),1,G874)*H874)/(IF(OR(F874="Days",F874="Caseload"),1,INDEX('3. Programs'!N:N,MATCH(D874,'3. Programs'!A:A,0)))*INDEX('3. Programs'!O:O,MATCH(D874,'3. Programs'!A:A,0))),""),0)</f>
        <v/>
      </c>
      <c r="J874" s="20" t="str">
        <f>IFERROR(IF($C874="Program",ROUNDDOWN(SUMIF('3. Programs'!$A:$A,$D874,'3. Programs'!Q:Q),2)*IFERROR(INDEX('3. Programs'!$O:$O,MATCH($D874,'3. Programs'!$A:$A,0)),0)*$I874,""),0)</f>
        <v/>
      </c>
      <c r="K874" s="15" t="str">
        <f>IFERROR(IF($C874="Program",ROUNDDOWN(SUMIF('3. Programs'!$A:$A,$D874,'3. Programs'!R:R),2)*IFERROR(INDEX('3. Programs'!$O:$O,MATCH($D874,'3. Programs'!$A:$A,0)),0)*$I874,""),0)</f>
        <v/>
      </c>
      <c r="L874" s="15" t="str">
        <f>IFERROR(IF($C874="Program",ROUNDDOWN(SUMIF('3. Programs'!$A:$A,$D874,'3. Programs'!S:S),2)*IFERROR(INDEX('3. Programs'!$O:$O,MATCH($D874,'3. Programs'!$A:$A,0)),0)*$I874,""),0)</f>
        <v/>
      </c>
      <c r="M874" s="17" t="str">
        <f t="shared" si="86"/>
        <v/>
      </c>
      <c r="N874" s="122"/>
      <c r="O874" s="123"/>
      <c r="P874" s="169"/>
      <c r="Q874" s="245"/>
      <c r="R874" s="124"/>
      <c r="S874" s="125"/>
      <c r="T874" s="125"/>
      <c r="U874" s="126"/>
      <c r="V874" s="19" t="str">
        <f t="shared" si="85"/>
        <v/>
      </c>
      <c r="W874" s="15" t="str">
        <f t="shared" si="81"/>
        <v/>
      </c>
      <c r="X874" s="16" t="str">
        <f t="shared" si="82"/>
        <v/>
      </c>
      <c r="Y874" s="16" t="str">
        <f t="shared" si="83"/>
        <v/>
      </c>
      <c r="Z874" s="16" t="str">
        <f t="shared" si="84"/>
        <v/>
      </c>
    </row>
    <row r="875" spans="1:26" x14ac:dyDescent="0.4">
      <c r="A875" s="140"/>
      <c r="B875" s="158" t="str">
        <f>IFERROR(VLOOKUP(A875,'1. Applicant Roster'!A:C,2,FALSE)&amp;", "&amp;LEFT(VLOOKUP(A875,'1. Applicant Roster'!A:C,3,FALSE),1)&amp;".","Enter valid WISEid")</f>
        <v>Enter valid WISEid</v>
      </c>
      <c r="C875" s="142"/>
      <c r="D875" s="143"/>
      <c r="E875" s="138" t="str">
        <f>IF(C875="Program",IFERROR(INDEX('3. Programs'!B:B,MATCH(D875,'3. Programs'!A:A,0)),"Enter valid program ID"),"")</f>
        <v/>
      </c>
      <c r="F875" s="289" t="str">
        <f>IF(C875="Program",IFERROR(INDEX('3. Programs'!L:L,MATCH(D875,'3. Programs'!A:A,0)),""),"")</f>
        <v/>
      </c>
      <c r="G875" s="97"/>
      <c r="H875" s="82"/>
      <c r="I875" s="291" t="str">
        <f>IFERROR(IF(C875="Program",(IF(OR(F875="Days",F875="Caseload"),1,G875)*H875)/(IF(OR(F875="Days",F875="Caseload"),1,INDEX('3. Programs'!N:N,MATCH(D875,'3. Programs'!A:A,0)))*INDEX('3. Programs'!O:O,MATCH(D875,'3. Programs'!A:A,0))),""),0)</f>
        <v/>
      </c>
      <c r="J875" s="20" t="str">
        <f>IFERROR(IF($C875="Program",ROUNDDOWN(SUMIF('3. Programs'!$A:$A,$D875,'3. Programs'!Q:Q),2)*IFERROR(INDEX('3. Programs'!$O:$O,MATCH($D875,'3. Programs'!$A:$A,0)),0)*$I875,""),0)</f>
        <v/>
      </c>
      <c r="K875" s="15" t="str">
        <f>IFERROR(IF($C875="Program",ROUNDDOWN(SUMIF('3. Programs'!$A:$A,$D875,'3. Programs'!R:R),2)*IFERROR(INDEX('3. Programs'!$O:$O,MATCH($D875,'3. Programs'!$A:$A,0)),0)*$I875,""),0)</f>
        <v/>
      </c>
      <c r="L875" s="15" t="str">
        <f>IFERROR(IF($C875="Program",ROUNDDOWN(SUMIF('3. Programs'!$A:$A,$D875,'3. Programs'!S:S),2)*IFERROR(INDEX('3. Programs'!$O:$O,MATCH($D875,'3. Programs'!$A:$A,0)),0)*$I875,""),0)</f>
        <v/>
      </c>
      <c r="M875" s="17" t="str">
        <f t="shared" si="86"/>
        <v/>
      </c>
      <c r="N875" s="122"/>
      <c r="O875" s="123"/>
      <c r="P875" s="169"/>
      <c r="Q875" s="245"/>
      <c r="R875" s="124"/>
      <c r="S875" s="125"/>
      <c r="T875" s="125"/>
      <c r="U875" s="126"/>
      <c r="V875" s="19" t="str">
        <f t="shared" si="85"/>
        <v/>
      </c>
      <c r="W875" s="15" t="str">
        <f t="shared" si="81"/>
        <v/>
      </c>
      <c r="X875" s="16" t="str">
        <f t="shared" si="82"/>
        <v/>
      </c>
      <c r="Y875" s="16" t="str">
        <f t="shared" si="83"/>
        <v/>
      </c>
      <c r="Z875" s="16" t="str">
        <f t="shared" si="84"/>
        <v/>
      </c>
    </row>
    <row r="876" spans="1:26" x14ac:dyDescent="0.4">
      <c r="A876" s="140"/>
      <c r="B876" s="158" t="str">
        <f>IFERROR(VLOOKUP(A876,'1. Applicant Roster'!A:C,2,FALSE)&amp;", "&amp;LEFT(VLOOKUP(A876,'1. Applicant Roster'!A:C,3,FALSE),1)&amp;".","Enter valid WISEid")</f>
        <v>Enter valid WISEid</v>
      </c>
      <c r="C876" s="142"/>
      <c r="D876" s="143"/>
      <c r="E876" s="138" t="str">
        <f>IF(C876="Program",IFERROR(INDEX('3. Programs'!B:B,MATCH(D876,'3. Programs'!A:A,0)),"Enter valid program ID"),"")</f>
        <v/>
      </c>
      <c r="F876" s="289" t="str">
        <f>IF(C876="Program",IFERROR(INDEX('3. Programs'!L:L,MATCH(D876,'3. Programs'!A:A,0)),""),"")</f>
        <v/>
      </c>
      <c r="G876" s="97"/>
      <c r="H876" s="82"/>
      <c r="I876" s="291" t="str">
        <f>IFERROR(IF(C876="Program",(IF(OR(F876="Days",F876="Caseload"),1,G876)*H876)/(IF(OR(F876="Days",F876="Caseload"),1,INDEX('3. Programs'!N:N,MATCH(D876,'3. Programs'!A:A,0)))*INDEX('3. Programs'!O:O,MATCH(D876,'3. Programs'!A:A,0))),""),0)</f>
        <v/>
      </c>
      <c r="J876" s="20" t="str">
        <f>IFERROR(IF($C876="Program",ROUNDDOWN(SUMIF('3. Programs'!$A:$A,$D876,'3. Programs'!Q:Q),2)*IFERROR(INDEX('3. Programs'!$O:$O,MATCH($D876,'3. Programs'!$A:$A,0)),0)*$I876,""),0)</f>
        <v/>
      </c>
      <c r="K876" s="15" t="str">
        <f>IFERROR(IF($C876="Program",ROUNDDOWN(SUMIF('3. Programs'!$A:$A,$D876,'3. Programs'!R:R),2)*IFERROR(INDEX('3. Programs'!$O:$O,MATCH($D876,'3. Programs'!$A:$A,0)),0)*$I876,""),0)</f>
        <v/>
      </c>
      <c r="L876" s="15" t="str">
        <f>IFERROR(IF($C876="Program",ROUNDDOWN(SUMIF('3. Programs'!$A:$A,$D876,'3. Programs'!S:S),2)*IFERROR(INDEX('3. Programs'!$O:$O,MATCH($D876,'3. Programs'!$A:$A,0)),0)*$I876,""),0)</f>
        <v/>
      </c>
      <c r="M876" s="17" t="str">
        <f t="shared" si="86"/>
        <v/>
      </c>
      <c r="N876" s="122"/>
      <c r="O876" s="123"/>
      <c r="P876" s="169"/>
      <c r="Q876" s="245"/>
      <c r="R876" s="124"/>
      <c r="S876" s="125"/>
      <c r="T876" s="125"/>
      <c r="U876" s="126"/>
      <c r="V876" s="19" t="str">
        <f t="shared" si="85"/>
        <v/>
      </c>
      <c r="W876" s="15" t="str">
        <f t="shared" si="81"/>
        <v/>
      </c>
      <c r="X876" s="16" t="str">
        <f t="shared" si="82"/>
        <v/>
      </c>
      <c r="Y876" s="16" t="str">
        <f t="shared" si="83"/>
        <v/>
      </c>
      <c r="Z876" s="16" t="str">
        <f t="shared" si="84"/>
        <v/>
      </c>
    </row>
    <row r="877" spans="1:26" x14ac:dyDescent="0.4">
      <c r="A877" s="140"/>
      <c r="B877" s="158" t="str">
        <f>IFERROR(VLOOKUP(A877,'1. Applicant Roster'!A:C,2,FALSE)&amp;", "&amp;LEFT(VLOOKUP(A877,'1. Applicant Roster'!A:C,3,FALSE),1)&amp;".","Enter valid WISEid")</f>
        <v>Enter valid WISEid</v>
      </c>
      <c r="C877" s="142"/>
      <c r="D877" s="143"/>
      <c r="E877" s="138" t="str">
        <f>IF(C877="Program",IFERROR(INDEX('3. Programs'!B:B,MATCH(D877,'3. Programs'!A:A,0)),"Enter valid program ID"),"")</f>
        <v/>
      </c>
      <c r="F877" s="289" t="str">
        <f>IF(C877="Program",IFERROR(INDEX('3. Programs'!L:L,MATCH(D877,'3. Programs'!A:A,0)),""),"")</f>
        <v/>
      </c>
      <c r="G877" s="97"/>
      <c r="H877" s="82"/>
      <c r="I877" s="291" t="str">
        <f>IFERROR(IF(C877="Program",(IF(OR(F877="Days",F877="Caseload"),1,G877)*H877)/(IF(OR(F877="Days",F877="Caseload"),1,INDEX('3. Programs'!N:N,MATCH(D877,'3. Programs'!A:A,0)))*INDEX('3. Programs'!O:O,MATCH(D877,'3. Programs'!A:A,0))),""),0)</f>
        <v/>
      </c>
      <c r="J877" s="20" t="str">
        <f>IFERROR(IF($C877="Program",ROUNDDOWN(SUMIF('3. Programs'!$A:$A,$D877,'3. Programs'!Q:Q),2)*IFERROR(INDEX('3. Programs'!$O:$O,MATCH($D877,'3. Programs'!$A:$A,0)),0)*$I877,""),0)</f>
        <v/>
      </c>
      <c r="K877" s="15" t="str">
        <f>IFERROR(IF($C877="Program",ROUNDDOWN(SUMIF('3. Programs'!$A:$A,$D877,'3. Programs'!R:R),2)*IFERROR(INDEX('3. Programs'!$O:$O,MATCH($D877,'3. Programs'!$A:$A,0)),0)*$I877,""),0)</f>
        <v/>
      </c>
      <c r="L877" s="15" t="str">
        <f>IFERROR(IF($C877="Program",ROUNDDOWN(SUMIF('3. Programs'!$A:$A,$D877,'3. Programs'!S:S),2)*IFERROR(INDEX('3. Programs'!$O:$O,MATCH($D877,'3. Programs'!$A:$A,0)),0)*$I877,""),0)</f>
        <v/>
      </c>
      <c r="M877" s="17" t="str">
        <f t="shared" si="86"/>
        <v/>
      </c>
      <c r="N877" s="122"/>
      <c r="O877" s="123"/>
      <c r="P877" s="169"/>
      <c r="Q877" s="245"/>
      <c r="R877" s="124"/>
      <c r="S877" s="125"/>
      <c r="T877" s="125"/>
      <c r="U877" s="126"/>
      <c r="V877" s="19" t="str">
        <f t="shared" si="85"/>
        <v/>
      </c>
      <c r="W877" s="15" t="str">
        <f t="shared" si="81"/>
        <v/>
      </c>
      <c r="X877" s="16" t="str">
        <f t="shared" si="82"/>
        <v/>
      </c>
      <c r="Y877" s="16" t="str">
        <f t="shared" si="83"/>
        <v/>
      </c>
      <c r="Z877" s="16" t="str">
        <f t="shared" si="84"/>
        <v/>
      </c>
    </row>
    <row r="878" spans="1:26" x14ac:dyDescent="0.4">
      <c r="A878" s="140"/>
      <c r="B878" s="158" t="str">
        <f>IFERROR(VLOOKUP(A878,'1. Applicant Roster'!A:C,2,FALSE)&amp;", "&amp;LEFT(VLOOKUP(A878,'1. Applicant Roster'!A:C,3,FALSE),1)&amp;".","Enter valid WISEid")</f>
        <v>Enter valid WISEid</v>
      </c>
      <c r="C878" s="142"/>
      <c r="D878" s="143"/>
      <c r="E878" s="138" t="str">
        <f>IF(C878="Program",IFERROR(INDEX('3. Programs'!B:B,MATCH(D878,'3. Programs'!A:A,0)),"Enter valid program ID"),"")</f>
        <v/>
      </c>
      <c r="F878" s="289" t="str">
        <f>IF(C878="Program",IFERROR(INDEX('3. Programs'!L:L,MATCH(D878,'3. Programs'!A:A,0)),""),"")</f>
        <v/>
      </c>
      <c r="G878" s="97"/>
      <c r="H878" s="82"/>
      <c r="I878" s="291" t="str">
        <f>IFERROR(IF(C878="Program",(IF(OR(F878="Days",F878="Caseload"),1,G878)*H878)/(IF(OR(F878="Days",F878="Caseload"),1,INDEX('3. Programs'!N:N,MATCH(D878,'3. Programs'!A:A,0)))*INDEX('3. Programs'!O:O,MATCH(D878,'3. Programs'!A:A,0))),""),0)</f>
        <v/>
      </c>
      <c r="J878" s="20" t="str">
        <f>IFERROR(IF($C878="Program",ROUNDDOWN(SUMIF('3. Programs'!$A:$A,$D878,'3. Programs'!Q:Q),2)*IFERROR(INDEX('3. Programs'!$O:$O,MATCH($D878,'3. Programs'!$A:$A,0)),0)*$I878,""),0)</f>
        <v/>
      </c>
      <c r="K878" s="15" t="str">
        <f>IFERROR(IF($C878="Program",ROUNDDOWN(SUMIF('3. Programs'!$A:$A,$D878,'3. Programs'!R:R),2)*IFERROR(INDEX('3. Programs'!$O:$O,MATCH($D878,'3. Programs'!$A:$A,0)),0)*$I878,""),0)</f>
        <v/>
      </c>
      <c r="L878" s="15" t="str">
        <f>IFERROR(IF($C878="Program",ROUNDDOWN(SUMIF('3. Programs'!$A:$A,$D878,'3. Programs'!S:S),2)*IFERROR(INDEX('3. Programs'!$O:$O,MATCH($D878,'3. Programs'!$A:$A,0)),0)*$I878,""),0)</f>
        <v/>
      </c>
      <c r="M878" s="17" t="str">
        <f t="shared" si="86"/>
        <v/>
      </c>
      <c r="N878" s="122"/>
      <c r="O878" s="123"/>
      <c r="P878" s="169"/>
      <c r="Q878" s="245"/>
      <c r="R878" s="124"/>
      <c r="S878" s="125"/>
      <c r="T878" s="125"/>
      <c r="U878" s="126"/>
      <c r="V878" s="19" t="str">
        <f t="shared" si="85"/>
        <v/>
      </c>
      <c r="W878" s="15" t="str">
        <f t="shared" si="81"/>
        <v/>
      </c>
      <c r="X878" s="16" t="str">
        <f t="shared" si="82"/>
        <v/>
      </c>
      <c r="Y878" s="16" t="str">
        <f t="shared" si="83"/>
        <v/>
      </c>
      <c r="Z878" s="16" t="str">
        <f t="shared" si="84"/>
        <v/>
      </c>
    </row>
    <row r="879" spans="1:26" x14ac:dyDescent="0.4">
      <c r="A879" s="140"/>
      <c r="B879" s="158" t="str">
        <f>IFERROR(VLOOKUP(A879,'1. Applicant Roster'!A:C,2,FALSE)&amp;", "&amp;LEFT(VLOOKUP(A879,'1. Applicant Roster'!A:C,3,FALSE),1)&amp;".","Enter valid WISEid")</f>
        <v>Enter valid WISEid</v>
      </c>
      <c r="C879" s="142"/>
      <c r="D879" s="143"/>
      <c r="E879" s="138" t="str">
        <f>IF(C879="Program",IFERROR(INDEX('3. Programs'!B:B,MATCH(D879,'3. Programs'!A:A,0)),"Enter valid program ID"),"")</f>
        <v/>
      </c>
      <c r="F879" s="289" t="str">
        <f>IF(C879="Program",IFERROR(INDEX('3. Programs'!L:L,MATCH(D879,'3. Programs'!A:A,0)),""),"")</f>
        <v/>
      </c>
      <c r="G879" s="97"/>
      <c r="H879" s="82"/>
      <c r="I879" s="291" t="str">
        <f>IFERROR(IF(C879="Program",(IF(OR(F879="Days",F879="Caseload"),1,G879)*H879)/(IF(OR(F879="Days",F879="Caseload"),1,INDEX('3. Programs'!N:N,MATCH(D879,'3. Programs'!A:A,0)))*INDEX('3. Programs'!O:O,MATCH(D879,'3. Programs'!A:A,0))),""),0)</f>
        <v/>
      </c>
      <c r="J879" s="20" t="str">
        <f>IFERROR(IF($C879="Program",ROUNDDOWN(SUMIF('3. Programs'!$A:$A,$D879,'3. Programs'!Q:Q),2)*IFERROR(INDEX('3. Programs'!$O:$O,MATCH($D879,'3. Programs'!$A:$A,0)),0)*$I879,""),0)</f>
        <v/>
      </c>
      <c r="K879" s="15" t="str">
        <f>IFERROR(IF($C879="Program",ROUNDDOWN(SUMIF('3. Programs'!$A:$A,$D879,'3. Programs'!R:R),2)*IFERROR(INDEX('3. Programs'!$O:$O,MATCH($D879,'3. Programs'!$A:$A,0)),0)*$I879,""),0)</f>
        <v/>
      </c>
      <c r="L879" s="15" t="str">
        <f>IFERROR(IF($C879="Program",ROUNDDOWN(SUMIF('3. Programs'!$A:$A,$D879,'3. Programs'!S:S),2)*IFERROR(INDEX('3. Programs'!$O:$O,MATCH($D879,'3. Programs'!$A:$A,0)),0)*$I879,""),0)</f>
        <v/>
      </c>
      <c r="M879" s="17" t="str">
        <f t="shared" si="86"/>
        <v/>
      </c>
      <c r="N879" s="122"/>
      <c r="O879" s="123"/>
      <c r="P879" s="169"/>
      <c r="Q879" s="245"/>
      <c r="R879" s="124"/>
      <c r="S879" s="125"/>
      <c r="T879" s="125"/>
      <c r="U879" s="126"/>
      <c r="V879" s="19" t="str">
        <f t="shared" si="85"/>
        <v/>
      </c>
      <c r="W879" s="15" t="str">
        <f t="shared" si="81"/>
        <v/>
      </c>
      <c r="X879" s="16" t="str">
        <f t="shared" si="82"/>
        <v/>
      </c>
      <c r="Y879" s="16" t="str">
        <f t="shared" si="83"/>
        <v/>
      </c>
      <c r="Z879" s="16" t="str">
        <f t="shared" si="84"/>
        <v/>
      </c>
    </row>
    <row r="880" spans="1:26" x14ac:dyDescent="0.4">
      <c r="A880" s="140"/>
      <c r="B880" s="158" t="str">
        <f>IFERROR(VLOOKUP(A880,'1. Applicant Roster'!A:C,2,FALSE)&amp;", "&amp;LEFT(VLOOKUP(A880,'1. Applicant Roster'!A:C,3,FALSE),1)&amp;".","Enter valid WISEid")</f>
        <v>Enter valid WISEid</v>
      </c>
      <c r="C880" s="142"/>
      <c r="D880" s="143"/>
      <c r="E880" s="138" t="str">
        <f>IF(C880="Program",IFERROR(INDEX('3. Programs'!B:B,MATCH(D880,'3. Programs'!A:A,0)),"Enter valid program ID"),"")</f>
        <v/>
      </c>
      <c r="F880" s="289" t="str">
        <f>IF(C880="Program",IFERROR(INDEX('3. Programs'!L:L,MATCH(D880,'3. Programs'!A:A,0)),""),"")</f>
        <v/>
      </c>
      <c r="G880" s="97"/>
      <c r="H880" s="82"/>
      <c r="I880" s="291" t="str">
        <f>IFERROR(IF(C880="Program",(IF(OR(F880="Days",F880="Caseload"),1,G880)*H880)/(IF(OR(F880="Days",F880="Caseload"),1,INDEX('3. Programs'!N:N,MATCH(D880,'3. Programs'!A:A,0)))*INDEX('3. Programs'!O:O,MATCH(D880,'3. Programs'!A:A,0))),""),0)</f>
        <v/>
      </c>
      <c r="J880" s="20" t="str">
        <f>IFERROR(IF($C880="Program",ROUNDDOWN(SUMIF('3. Programs'!$A:$A,$D880,'3. Programs'!Q:Q),2)*IFERROR(INDEX('3. Programs'!$O:$O,MATCH($D880,'3. Programs'!$A:$A,0)),0)*$I880,""),0)</f>
        <v/>
      </c>
      <c r="K880" s="15" t="str">
        <f>IFERROR(IF($C880="Program",ROUNDDOWN(SUMIF('3. Programs'!$A:$A,$D880,'3. Programs'!R:R),2)*IFERROR(INDEX('3. Programs'!$O:$O,MATCH($D880,'3. Programs'!$A:$A,0)),0)*$I880,""),0)</f>
        <v/>
      </c>
      <c r="L880" s="15" t="str">
        <f>IFERROR(IF($C880="Program",ROUNDDOWN(SUMIF('3. Programs'!$A:$A,$D880,'3. Programs'!S:S),2)*IFERROR(INDEX('3. Programs'!$O:$O,MATCH($D880,'3. Programs'!$A:$A,0)),0)*$I880,""),0)</f>
        <v/>
      </c>
      <c r="M880" s="17" t="str">
        <f t="shared" si="86"/>
        <v/>
      </c>
      <c r="N880" s="122"/>
      <c r="O880" s="123"/>
      <c r="P880" s="169"/>
      <c r="Q880" s="245"/>
      <c r="R880" s="124"/>
      <c r="S880" s="125"/>
      <c r="T880" s="125"/>
      <c r="U880" s="126"/>
      <c r="V880" s="19" t="str">
        <f t="shared" si="85"/>
        <v/>
      </c>
      <c r="W880" s="15" t="str">
        <f t="shared" si="81"/>
        <v/>
      </c>
      <c r="X880" s="16" t="str">
        <f t="shared" si="82"/>
        <v/>
      </c>
      <c r="Y880" s="16" t="str">
        <f t="shared" si="83"/>
        <v/>
      </c>
      <c r="Z880" s="16" t="str">
        <f t="shared" si="84"/>
        <v/>
      </c>
    </row>
    <row r="881" spans="1:26" x14ac:dyDescent="0.4">
      <c r="A881" s="140"/>
      <c r="B881" s="158" t="str">
        <f>IFERROR(VLOOKUP(A881,'1. Applicant Roster'!A:C,2,FALSE)&amp;", "&amp;LEFT(VLOOKUP(A881,'1. Applicant Roster'!A:C,3,FALSE),1)&amp;".","Enter valid WISEid")</f>
        <v>Enter valid WISEid</v>
      </c>
      <c r="C881" s="142"/>
      <c r="D881" s="143"/>
      <c r="E881" s="138" t="str">
        <f>IF(C881="Program",IFERROR(INDEX('3. Programs'!B:B,MATCH(D881,'3. Programs'!A:A,0)),"Enter valid program ID"),"")</f>
        <v/>
      </c>
      <c r="F881" s="289" t="str">
        <f>IF(C881="Program",IFERROR(INDEX('3. Programs'!L:L,MATCH(D881,'3. Programs'!A:A,0)),""),"")</f>
        <v/>
      </c>
      <c r="G881" s="97"/>
      <c r="H881" s="82"/>
      <c r="I881" s="291" t="str">
        <f>IFERROR(IF(C881="Program",(IF(OR(F881="Days",F881="Caseload"),1,G881)*H881)/(IF(OR(F881="Days",F881="Caseload"),1,INDEX('3. Programs'!N:N,MATCH(D881,'3. Programs'!A:A,0)))*INDEX('3. Programs'!O:O,MATCH(D881,'3. Programs'!A:A,0))),""),0)</f>
        <v/>
      </c>
      <c r="J881" s="20" t="str">
        <f>IFERROR(IF($C881="Program",ROUNDDOWN(SUMIF('3. Programs'!$A:$A,$D881,'3. Programs'!Q:Q),2)*IFERROR(INDEX('3. Programs'!$O:$O,MATCH($D881,'3. Programs'!$A:$A,0)),0)*$I881,""),0)</f>
        <v/>
      </c>
      <c r="K881" s="15" t="str">
        <f>IFERROR(IF($C881="Program",ROUNDDOWN(SUMIF('3. Programs'!$A:$A,$D881,'3. Programs'!R:R),2)*IFERROR(INDEX('3. Programs'!$O:$O,MATCH($D881,'3. Programs'!$A:$A,0)),0)*$I881,""),0)</f>
        <v/>
      </c>
      <c r="L881" s="15" t="str">
        <f>IFERROR(IF($C881="Program",ROUNDDOWN(SUMIF('3. Programs'!$A:$A,$D881,'3. Programs'!S:S),2)*IFERROR(INDEX('3. Programs'!$O:$O,MATCH($D881,'3. Programs'!$A:$A,0)),0)*$I881,""),0)</f>
        <v/>
      </c>
      <c r="M881" s="17" t="str">
        <f t="shared" si="86"/>
        <v/>
      </c>
      <c r="N881" s="122"/>
      <c r="O881" s="123"/>
      <c r="P881" s="169"/>
      <c r="Q881" s="245"/>
      <c r="R881" s="124"/>
      <c r="S881" s="125"/>
      <c r="T881" s="125"/>
      <c r="U881" s="126"/>
      <c r="V881" s="19" t="str">
        <f t="shared" si="85"/>
        <v/>
      </c>
      <c r="W881" s="15" t="str">
        <f t="shared" si="81"/>
        <v/>
      </c>
      <c r="X881" s="16" t="str">
        <f t="shared" si="82"/>
        <v/>
      </c>
      <c r="Y881" s="16" t="str">
        <f t="shared" si="83"/>
        <v/>
      </c>
      <c r="Z881" s="16" t="str">
        <f t="shared" si="84"/>
        <v/>
      </c>
    </row>
    <row r="882" spans="1:26" x14ac:dyDescent="0.4">
      <c r="A882" s="140"/>
      <c r="B882" s="158" t="str">
        <f>IFERROR(VLOOKUP(A882,'1. Applicant Roster'!A:C,2,FALSE)&amp;", "&amp;LEFT(VLOOKUP(A882,'1. Applicant Roster'!A:C,3,FALSE),1)&amp;".","Enter valid WISEid")</f>
        <v>Enter valid WISEid</v>
      </c>
      <c r="C882" s="142"/>
      <c r="D882" s="143"/>
      <c r="E882" s="138" t="str">
        <f>IF(C882="Program",IFERROR(INDEX('3. Programs'!B:B,MATCH(D882,'3. Programs'!A:A,0)),"Enter valid program ID"),"")</f>
        <v/>
      </c>
      <c r="F882" s="289" t="str">
        <f>IF(C882="Program",IFERROR(INDEX('3. Programs'!L:L,MATCH(D882,'3. Programs'!A:A,0)),""),"")</f>
        <v/>
      </c>
      <c r="G882" s="97"/>
      <c r="H882" s="82"/>
      <c r="I882" s="291" t="str">
        <f>IFERROR(IF(C882="Program",(IF(OR(F882="Days",F882="Caseload"),1,G882)*H882)/(IF(OR(F882="Days",F882="Caseload"),1,INDEX('3. Programs'!N:N,MATCH(D882,'3. Programs'!A:A,0)))*INDEX('3. Programs'!O:O,MATCH(D882,'3. Programs'!A:A,0))),""),0)</f>
        <v/>
      </c>
      <c r="J882" s="20" t="str">
        <f>IFERROR(IF($C882="Program",ROUNDDOWN(SUMIF('3. Programs'!$A:$A,$D882,'3. Programs'!Q:Q),2)*IFERROR(INDEX('3. Programs'!$O:$O,MATCH($D882,'3. Programs'!$A:$A,0)),0)*$I882,""),0)</f>
        <v/>
      </c>
      <c r="K882" s="15" t="str">
        <f>IFERROR(IF($C882="Program",ROUNDDOWN(SUMIF('3. Programs'!$A:$A,$D882,'3. Programs'!R:R),2)*IFERROR(INDEX('3. Programs'!$O:$O,MATCH($D882,'3. Programs'!$A:$A,0)),0)*$I882,""),0)</f>
        <v/>
      </c>
      <c r="L882" s="15" t="str">
        <f>IFERROR(IF($C882="Program",ROUNDDOWN(SUMIF('3. Programs'!$A:$A,$D882,'3. Programs'!S:S),2)*IFERROR(INDEX('3. Programs'!$O:$O,MATCH($D882,'3. Programs'!$A:$A,0)),0)*$I882,""),0)</f>
        <v/>
      </c>
      <c r="M882" s="17" t="str">
        <f t="shared" si="86"/>
        <v/>
      </c>
      <c r="N882" s="122"/>
      <c r="O882" s="123"/>
      <c r="P882" s="169"/>
      <c r="Q882" s="245"/>
      <c r="R882" s="124"/>
      <c r="S882" s="125"/>
      <c r="T882" s="125"/>
      <c r="U882" s="126"/>
      <c r="V882" s="19" t="str">
        <f t="shared" si="85"/>
        <v/>
      </c>
      <c r="W882" s="15" t="str">
        <f t="shared" si="81"/>
        <v/>
      </c>
      <c r="X882" s="16" t="str">
        <f t="shared" si="82"/>
        <v/>
      </c>
      <c r="Y882" s="16" t="str">
        <f t="shared" si="83"/>
        <v/>
      </c>
      <c r="Z882" s="16" t="str">
        <f t="shared" si="84"/>
        <v/>
      </c>
    </row>
    <row r="883" spans="1:26" x14ac:dyDescent="0.4">
      <c r="A883" s="140"/>
      <c r="B883" s="158" t="str">
        <f>IFERROR(VLOOKUP(A883,'1. Applicant Roster'!A:C,2,FALSE)&amp;", "&amp;LEFT(VLOOKUP(A883,'1. Applicant Roster'!A:C,3,FALSE),1)&amp;".","Enter valid WISEid")</f>
        <v>Enter valid WISEid</v>
      </c>
      <c r="C883" s="142"/>
      <c r="D883" s="143"/>
      <c r="E883" s="138" t="str">
        <f>IF(C883="Program",IFERROR(INDEX('3. Programs'!B:B,MATCH(D883,'3. Programs'!A:A,0)),"Enter valid program ID"),"")</f>
        <v/>
      </c>
      <c r="F883" s="289" t="str">
        <f>IF(C883="Program",IFERROR(INDEX('3. Programs'!L:L,MATCH(D883,'3. Programs'!A:A,0)),""),"")</f>
        <v/>
      </c>
      <c r="G883" s="97"/>
      <c r="H883" s="82"/>
      <c r="I883" s="291" t="str">
        <f>IFERROR(IF(C883="Program",(IF(OR(F883="Days",F883="Caseload"),1,G883)*H883)/(IF(OR(F883="Days",F883="Caseload"),1,INDEX('3. Programs'!N:N,MATCH(D883,'3. Programs'!A:A,0)))*INDEX('3. Programs'!O:O,MATCH(D883,'3. Programs'!A:A,0))),""),0)</f>
        <v/>
      </c>
      <c r="J883" s="20" t="str">
        <f>IFERROR(IF($C883="Program",ROUNDDOWN(SUMIF('3. Programs'!$A:$A,$D883,'3. Programs'!Q:Q),2)*IFERROR(INDEX('3. Programs'!$O:$O,MATCH($D883,'3. Programs'!$A:$A,0)),0)*$I883,""),0)</f>
        <v/>
      </c>
      <c r="K883" s="15" t="str">
        <f>IFERROR(IF($C883="Program",ROUNDDOWN(SUMIF('3. Programs'!$A:$A,$D883,'3. Programs'!R:R),2)*IFERROR(INDEX('3. Programs'!$O:$O,MATCH($D883,'3. Programs'!$A:$A,0)),0)*$I883,""),0)</f>
        <v/>
      </c>
      <c r="L883" s="15" t="str">
        <f>IFERROR(IF($C883="Program",ROUNDDOWN(SUMIF('3. Programs'!$A:$A,$D883,'3. Programs'!S:S),2)*IFERROR(INDEX('3. Programs'!$O:$O,MATCH($D883,'3. Programs'!$A:$A,0)),0)*$I883,""),0)</f>
        <v/>
      </c>
      <c r="M883" s="17" t="str">
        <f t="shared" si="86"/>
        <v/>
      </c>
      <c r="N883" s="122"/>
      <c r="O883" s="123"/>
      <c r="P883" s="169"/>
      <c r="Q883" s="245"/>
      <c r="R883" s="124"/>
      <c r="S883" s="125"/>
      <c r="T883" s="125"/>
      <c r="U883" s="126"/>
      <c r="V883" s="19" t="str">
        <f t="shared" si="85"/>
        <v/>
      </c>
      <c r="W883" s="15" t="str">
        <f t="shared" si="81"/>
        <v/>
      </c>
      <c r="X883" s="16" t="str">
        <f t="shared" si="82"/>
        <v/>
      </c>
      <c r="Y883" s="16" t="str">
        <f t="shared" si="83"/>
        <v/>
      </c>
      <c r="Z883" s="16" t="str">
        <f t="shared" si="84"/>
        <v/>
      </c>
    </row>
    <row r="884" spans="1:26" x14ac:dyDescent="0.4">
      <c r="A884" s="140"/>
      <c r="B884" s="158" t="str">
        <f>IFERROR(VLOOKUP(A884,'1. Applicant Roster'!A:C,2,FALSE)&amp;", "&amp;LEFT(VLOOKUP(A884,'1. Applicant Roster'!A:C,3,FALSE),1)&amp;".","Enter valid WISEid")</f>
        <v>Enter valid WISEid</v>
      </c>
      <c r="C884" s="142"/>
      <c r="D884" s="143"/>
      <c r="E884" s="138" t="str">
        <f>IF(C884="Program",IFERROR(INDEX('3. Programs'!B:B,MATCH(D884,'3. Programs'!A:A,0)),"Enter valid program ID"),"")</f>
        <v/>
      </c>
      <c r="F884" s="289" t="str">
        <f>IF(C884="Program",IFERROR(INDEX('3. Programs'!L:L,MATCH(D884,'3. Programs'!A:A,0)),""),"")</f>
        <v/>
      </c>
      <c r="G884" s="97"/>
      <c r="H884" s="82"/>
      <c r="I884" s="291" t="str">
        <f>IFERROR(IF(C884="Program",(IF(OR(F884="Days",F884="Caseload"),1,G884)*H884)/(IF(OR(F884="Days",F884="Caseload"),1,INDEX('3. Programs'!N:N,MATCH(D884,'3. Programs'!A:A,0)))*INDEX('3. Programs'!O:O,MATCH(D884,'3. Programs'!A:A,0))),""),0)</f>
        <v/>
      </c>
      <c r="J884" s="20" t="str">
        <f>IFERROR(IF($C884="Program",ROUNDDOWN(SUMIF('3. Programs'!$A:$A,$D884,'3. Programs'!Q:Q),2)*IFERROR(INDEX('3. Programs'!$O:$O,MATCH($D884,'3. Programs'!$A:$A,0)),0)*$I884,""),0)</f>
        <v/>
      </c>
      <c r="K884" s="15" t="str">
        <f>IFERROR(IF($C884="Program",ROUNDDOWN(SUMIF('3. Programs'!$A:$A,$D884,'3. Programs'!R:R),2)*IFERROR(INDEX('3. Programs'!$O:$O,MATCH($D884,'3. Programs'!$A:$A,0)),0)*$I884,""),0)</f>
        <v/>
      </c>
      <c r="L884" s="15" t="str">
        <f>IFERROR(IF($C884="Program",ROUNDDOWN(SUMIF('3. Programs'!$A:$A,$D884,'3. Programs'!S:S),2)*IFERROR(INDEX('3. Programs'!$O:$O,MATCH($D884,'3. Programs'!$A:$A,0)),0)*$I884,""),0)</f>
        <v/>
      </c>
      <c r="M884" s="17" t="str">
        <f t="shared" si="86"/>
        <v/>
      </c>
      <c r="N884" s="122"/>
      <c r="O884" s="123"/>
      <c r="P884" s="169"/>
      <c r="Q884" s="245"/>
      <c r="R884" s="124"/>
      <c r="S884" s="125"/>
      <c r="T884" s="125"/>
      <c r="U884" s="126"/>
      <c r="V884" s="19" t="str">
        <f t="shared" si="85"/>
        <v/>
      </c>
      <c r="W884" s="15" t="str">
        <f t="shared" si="81"/>
        <v/>
      </c>
      <c r="X884" s="16" t="str">
        <f t="shared" si="82"/>
        <v/>
      </c>
      <c r="Y884" s="16" t="str">
        <f t="shared" si="83"/>
        <v/>
      </c>
      <c r="Z884" s="16" t="str">
        <f t="shared" si="84"/>
        <v/>
      </c>
    </row>
    <row r="885" spans="1:26" x14ac:dyDescent="0.4">
      <c r="A885" s="140"/>
      <c r="B885" s="158" t="str">
        <f>IFERROR(VLOOKUP(A885,'1. Applicant Roster'!A:C,2,FALSE)&amp;", "&amp;LEFT(VLOOKUP(A885,'1. Applicant Roster'!A:C,3,FALSE),1)&amp;".","Enter valid WISEid")</f>
        <v>Enter valid WISEid</v>
      </c>
      <c r="C885" s="142"/>
      <c r="D885" s="143"/>
      <c r="E885" s="138" t="str">
        <f>IF(C885="Program",IFERROR(INDEX('3. Programs'!B:B,MATCH(D885,'3. Programs'!A:A,0)),"Enter valid program ID"),"")</f>
        <v/>
      </c>
      <c r="F885" s="289" t="str">
        <f>IF(C885="Program",IFERROR(INDEX('3. Programs'!L:L,MATCH(D885,'3. Programs'!A:A,0)),""),"")</f>
        <v/>
      </c>
      <c r="G885" s="97"/>
      <c r="H885" s="82"/>
      <c r="I885" s="291" t="str">
        <f>IFERROR(IF(C885="Program",(IF(OR(F885="Days",F885="Caseload"),1,G885)*H885)/(IF(OR(F885="Days",F885="Caseload"),1,INDEX('3. Programs'!N:N,MATCH(D885,'3. Programs'!A:A,0)))*INDEX('3. Programs'!O:O,MATCH(D885,'3. Programs'!A:A,0))),""),0)</f>
        <v/>
      </c>
      <c r="J885" s="20" t="str">
        <f>IFERROR(IF($C885="Program",ROUNDDOWN(SUMIF('3. Programs'!$A:$A,$D885,'3. Programs'!Q:Q),2)*IFERROR(INDEX('3. Programs'!$O:$O,MATCH($D885,'3. Programs'!$A:$A,0)),0)*$I885,""),0)</f>
        <v/>
      </c>
      <c r="K885" s="15" t="str">
        <f>IFERROR(IF($C885="Program",ROUNDDOWN(SUMIF('3. Programs'!$A:$A,$D885,'3. Programs'!R:R),2)*IFERROR(INDEX('3. Programs'!$O:$O,MATCH($D885,'3. Programs'!$A:$A,0)),0)*$I885,""),0)</f>
        <v/>
      </c>
      <c r="L885" s="15" t="str">
        <f>IFERROR(IF($C885="Program",ROUNDDOWN(SUMIF('3. Programs'!$A:$A,$D885,'3. Programs'!S:S),2)*IFERROR(INDEX('3. Programs'!$O:$O,MATCH($D885,'3. Programs'!$A:$A,0)),0)*$I885,""),0)</f>
        <v/>
      </c>
      <c r="M885" s="17" t="str">
        <f t="shared" si="86"/>
        <v/>
      </c>
      <c r="N885" s="122"/>
      <c r="O885" s="123"/>
      <c r="P885" s="169"/>
      <c r="Q885" s="245"/>
      <c r="R885" s="124"/>
      <c r="S885" s="125"/>
      <c r="T885" s="125"/>
      <c r="U885" s="126"/>
      <c r="V885" s="19" t="str">
        <f t="shared" si="85"/>
        <v/>
      </c>
      <c r="W885" s="15" t="str">
        <f t="shared" si="81"/>
        <v/>
      </c>
      <c r="X885" s="16" t="str">
        <f t="shared" si="82"/>
        <v/>
      </c>
      <c r="Y885" s="16" t="str">
        <f t="shared" si="83"/>
        <v/>
      </c>
      <c r="Z885" s="16" t="str">
        <f t="shared" si="84"/>
        <v/>
      </c>
    </row>
    <row r="886" spans="1:26" x14ac:dyDescent="0.4">
      <c r="A886" s="140"/>
      <c r="B886" s="158" t="str">
        <f>IFERROR(VLOOKUP(A886,'1. Applicant Roster'!A:C,2,FALSE)&amp;", "&amp;LEFT(VLOOKUP(A886,'1. Applicant Roster'!A:C,3,FALSE),1)&amp;".","Enter valid WISEid")</f>
        <v>Enter valid WISEid</v>
      </c>
      <c r="C886" s="142"/>
      <c r="D886" s="143"/>
      <c r="E886" s="138" t="str">
        <f>IF(C886="Program",IFERROR(INDEX('3. Programs'!B:B,MATCH(D886,'3. Programs'!A:A,0)),"Enter valid program ID"),"")</f>
        <v/>
      </c>
      <c r="F886" s="289" t="str">
        <f>IF(C886="Program",IFERROR(INDEX('3. Programs'!L:L,MATCH(D886,'3. Programs'!A:A,0)),""),"")</f>
        <v/>
      </c>
      <c r="G886" s="97"/>
      <c r="H886" s="82"/>
      <c r="I886" s="291" t="str">
        <f>IFERROR(IF(C886="Program",(IF(OR(F886="Days",F886="Caseload"),1,G886)*H886)/(IF(OR(F886="Days",F886="Caseload"),1,INDEX('3. Programs'!N:N,MATCH(D886,'3. Programs'!A:A,0)))*INDEX('3. Programs'!O:O,MATCH(D886,'3. Programs'!A:A,0))),""),0)</f>
        <v/>
      </c>
      <c r="J886" s="20" t="str">
        <f>IFERROR(IF($C886="Program",ROUNDDOWN(SUMIF('3. Programs'!$A:$A,$D886,'3. Programs'!Q:Q),2)*IFERROR(INDEX('3. Programs'!$O:$O,MATCH($D886,'3. Programs'!$A:$A,0)),0)*$I886,""),0)</f>
        <v/>
      </c>
      <c r="K886" s="15" t="str">
        <f>IFERROR(IF($C886="Program",ROUNDDOWN(SUMIF('3. Programs'!$A:$A,$D886,'3. Programs'!R:R),2)*IFERROR(INDEX('3. Programs'!$O:$O,MATCH($D886,'3. Programs'!$A:$A,0)),0)*$I886,""),0)</f>
        <v/>
      </c>
      <c r="L886" s="15" t="str">
        <f>IFERROR(IF($C886="Program",ROUNDDOWN(SUMIF('3. Programs'!$A:$A,$D886,'3. Programs'!S:S),2)*IFERROR(INDEX('3. Programs'!$O:$O,MATCH($D886,'3. Programs'!$A:$A,0)),0)*$I886,""),0)</f>
        <v/>
      </c>
      <c r="M886" s="17" t="str">
        <f t="shared" si="86"/>
        <v/>
      </c>
      <c r="N886" s="122"/>
      <c r="O886" s="123"/>
      <c r="P886" s="169"/>
      <c r="Q886" s="245"/>
      <c r="R886" s="124"/>
      <c r="S886" s="125"/>
      <c r="T886" s="125"/>
      <c r="U886" s="126"/>
      <c r="V886" s="19" t="str">
        <f t="shared" si="85"/>
        <v/>
      </c>
      <c r="W886" s="15" t="str">
        <f t="shared" si="81"/>
        <v/>
      </c>
      <c r="X886" s="16" t="str">
        <f t="shared" si="82"/>
        <v/>
      </c>
      <c r="Y886" s="16" t="str">
        <f t="shared" si="83"/>
        <v/>
      </c>
      <c r="Z886" s="16" t="str">
        <f t="shared" si="84"/>
        <v/>
      </c>
    </row>
    <row r="887" spans="1:26" x14ac:dyDescent="0.4">
      <c r="A887" s="140"/>
      <c r="B887" s="158" t="str">
        <f>IFERROR(VLOOKUP(A887,'1. Applicant Roster'!A:C,2,FALSE)&amp;", "&amp;LEFT(VLOOKUP(A887,'1. Applicant Roster'!A:C,3,FALSE),1)&amp;".","Enter valid WISEid")</f>
        <v>Enter valid WISEid</v>
      </c>
      <c r="C887" s="142"/>
      <c r="D887" s="143"/>
      <c r="E887" s="138" t="str">
        <f>IF(C887="Program",IFERROR(INDEX('3. Programs'!B:B,MATCH(D887,'3. Programs'!A:A,0)),"Enter valid program ID"),"")</f>
        <v/>
      </c>
      <c r="F887" s="289" t="str">
        <f>IF(C887="Program",IFERROR(INDEX('3. Programs'!L:L,MATCH(D887,'3. Programs'!A:A,0)),""),"")</f>
        <v/>
      </c>
      <c r="G887" s="97"/>
      <c r="H887" s="82"/>
      <c r="I887" s="291" t="str">
        <f>IFERROR(IF(C887="Program",(IF(OR(F887="Days",F887="Caseload"),1,G887)*H887)/(IF(OR(F887="Days",F887="Caseload"),1,INDEX('3. Programs'!N:N,MATCH(D887,'3. Programs'!A:A,0)))*INDEX('3. Programs'!O:O,MATCH(D887,'3. Programs'!A:A,0))),""),0)</f>
        <v/>
      </c>
      <c r="J887" s="20" t="str">
        <f>IFERROR(IF($C887="Program",ROUNDDOWN(SUMIF('3. Programs'!$A:$A,$D887,'3. Programs'!Q:Q),2)*IFERROR(INDEX('3. Programs'!$O:$O,MATCH($D887,'3. Programs'!$A:$A,0)),0)*$I887,""),0)</f>
        <v/>
      </c>
      <c r="K887" s="15" t="str">
        <f>IFERROR(IF($C887="Program",ROUNDDOWN(SUMIF('3. Programs'!$A:$A,$D887,'3. Programs'!R:R),2)*IFERROR(INDEX('3. Programs'!$O:$O,MATCH($D887,'3. Programs'!$A:$A,0)),0)*$I887,""),0)</f>
        <v/>
      </c>
      <c r="L887" s="15" t="str">
        <f>IFERROR(IF($C887="Program",ROUNDDOWN(SUMIF('3. Programs'!$A:$A,$D887,'3. Programs'!S:S),2)*IFERROR(INDEX('3. Programs'!$O:$O,MATCH($D887,'3. Programs'!$A:$A,0)),0)*$I887,""),0)</f>
        <v/>
      </c>
      <c r="M887" s="17" t="str">
        <f t="shared" si="86"/>
        <v/>
      </c>
      <c r="N887" s="122"/>
      <c r="O887" s="123"/>
      <c r="P887" s="169"/>
      <c r="Q887" s="245"/>
      <c r="R887" s="124"/>
      <c r="S887" s="125"/>
      <c r="T887" s="125"/>
      <c r="U887" s="126"/>
      <c r="V887" s="19" t="str">
        <f t="shared" si="85"/>
        <v/>
      </c>
      <c r="W887" s="15" t="str">
        <f t="shared" si="81"/>
        <v/>
      </c>
      <c r="X887" s="16" t="str">
        <f t="shared" si="82"/>
        <v/>
      </c>
      <c r="Y887" s="16" t="str">
        <f t="shared" si="83"/>
        <v/>
      </c>
      <c r="Z887" s="16" t="str">
        <f t="shared" si="84"/>
        <v/>
      </c>
    </row>
    <row r="888" spans="1:26" x14ac:dyDescent="0.4">
      <c r="A888" s="140"/>
      <c r="B888" s="158" t="str">
        <f>IFERROR(VLOOKUP(A888,'1. Applicant Roster'!A:C,2,FALSE)&amp;", "&amp;LEFT(VLOOKUP(A888,'1. Applicant Roster'!A:C,3,FALSE),1)&amp;".","Enter valid WISEid")</f>
        <v>Enter valid WISEid</v>
      </c>
      <c r="C888" s="142"/>
      <c r="D888" s="143"/>
      <c r="E888" s="138" t="str">
        <f>IF(C888="Program",IFERROR(INDEX('3. Programs'!B:B,MATCH(D888,'3. Programs'!A:A,0)),"Enter valid program ID"),"")</f>
        <v/>
      </c>
      <c r="F888" s="289" t="str">
        <f>IF(C888="Program",IFERROR(INDEX('3. Programs'!L:L,MATCH(D888,'3. Programs'!A:A,0)),""),"")</f>
        <v/>
      </c>
      <c r="G888" s="97"/>
      <c r="H888" s="82"/>
      <c r="I888" s="291" t="str">
        <f>IFERROR(IF(C888="Program",(IF(OR(F888="Days",F888="Caseload"),1,G888)*H888)/(IF(OR(F888="Days",F888="Caseload"),1,INDEX('3. Programs'!N:N,MATCH(D888,'3. Programs'!A:A,0)))*INDEX('3. Programs'!O:O,MATCH(D888,'3. Programs'!A:A,0))),""),0)</f>
        <v/>
      </c>
      <c r="J888" s="20" t="str">
        <f>IFERROR(IF($C888="Program",ROUNDDOWN(SUMIF('3. Programs'!$A:$A,$D888,'3. Programs'!Q:Q),2)*IFERROR(INDEX('3. Programs'!$O:$O,MATCH($D888,'3. Programs'!$A:$A,0)),0)*$I888,""),0)</f>
        <v/>
      </c>
      <c r="K888" s="15" t="str">
        <f>IFERROR(IF($C888="Program",ROUNDDOWN(SUMIF('3. Programs'!$A:$A,$D888,'3. Programs'!R:R),2)*IFERROR(INDEX('3. Programs'!$O:$O,MATCH($D888,'3. Programs'!$A:$A,0)),0)*$I888,""),0)</f>
        <v/>
      </c>
      <c r="L888" s="15" t="str">
        <f>IFERROR(IF($C888="Program",ROUNDDOWN(SUMIF('3. Programs'!$A:$A,$D888,'3. Programs'!S:S),2)*IFERROR(INDEX('3. Programs'!$O:$O,MATCH($D888,'3. Programs'!$A:$A,0)),0)*$I888,""),0)</f>
        <v/>
      </c>
      <c r="M888" s="17" t="str">
        <f t="shared" si="86"/>
        <v/>
      </c>
      <c r="N888" s="122"/>
      <c r="O888" s="123"/>
      <c r="P888" s="169"/>
      <c r="Q888" s="245"/>
      <c r="R888" s="124"/>
      <c r="S888" s="125"/>
      <c r="T888" s="125"/>
      <c r="U888" s="126"/>
      <c r="V888" s="19" t="str">
        <f t="shared" si="85"/>
        <v/>
      </c>
      <c r="W888" s="15" t="str">
        <f t="shared" si="81"/>
        <v/>
      </c>
      <c r="X888" s="16" t="str">
        <f t="shared" si="82"/>
        <v/>
      </c>
      <c r="Y888" s="16" t="str">
        <f t="shared" si="83"/>
        <v/>
      </c>
      <c r="Z888" s="16" t="str">
        <f t="shared" si="84"/>
        <v/>
      </c>
    </row>
    <row r="889" spans="1:26" x14ac:dyDescent="0.4">
      <c r="A889" s="140"/>
      <c r="B889" s="158" t="str">
        <f>IFERROR(VLOOKUP(A889,'1. Applicant Roster'!A:C,2,FALSE)&amp;", "&amp;LEFT(VLOOKUP(A889,'1. Applicant Roster'!A:C,3,FALSE),1)&amp;".","Enter valid WISEid")</f>
        <v>Enter valid WISEid</v>
      </c>
      <c r="C889" s="142"/>
      <c r="D889" s="143"/>
      <c r="E889" s="138" t="str">
        <f>IF(C889="Program",IFERROR(INDEX('3. Programs'!B:B,MATCH(D889,'3. Programs'!A:A,0)),"Enter valid program ID"),"")</f>
        <v/>
      </c>
      <c r="F889" s="289" t="str">
        <f>IF(C889="Program",IFERROR(INDEX('3. Programs'!L:L,MATCH(D889,'3. Programs'!A:A,0)),""),"")</f>
        <v/>
      </c>
      <c r="G889" s="97"/>
      <c r="H889" s="82"/>
      <c r="I889" s="291" t="str">
        <f>IFERROR(IF(C889="Program",(IF(OR(F889="Days",F889="Caseload"),1,G889)*H889)/(IF(OR(F889="Days",F889="Caseload"),1,INDEX('3. Programs'!N:N,MATCH(D889,'3. Programs'!A:A,0)))*INDEX('3. Programs'!O:O,MATCH(D889,'3. Programs'!A:A,0))),""),0)</f>
        <v/>
      </c>
      <c r="J889" s="20" t="str">
        <f>IFERROR(IF($C889="Program",ROUNDDOWN(SUMIF('3. Programs'!$A:$A,$D889,'3. Programs'!Q:Q),2)*IFERROR(INDEX('3. Programs'!$O:$O,MATCH($D889,'3. Programs'!$A:$A,0)),0)*$I889,""),0)</f>
        <v/>
      </c>
      <c r="K889" s="15" t="str">
        <f>IFERROR(IF($C889="Program",ROUNDDOWN(SUMIF('3. Programs'!$A:$A,$D889,'3. Programs'!R:R),2)*IFERROR(INDEX('3. Programs'!$O:$O,MATCH($D889,'3. Programs'!$A:$A,0)),0)*$I889,""),0)</f>
        <v/>
      </c>
      <c r="L889" s="15" t="str">
        <f>IFERROR(IF($C889="Program",ROUNDDOWN(SUMIF('3. Programs'!$A:$A,$D889,'3. Programs'!S:S),2)*IFERROR(INDEX('3. Programs'!$O:$O,MATCH($D889,'3. Programs'!$A:$A,0)),0)*$I889,""),0)</f>
        <v/>
      </c>
      <c r="M889" s="17" t="str">
        <f t="shared" si="86"/>
        <v/>
      </c>
      <c r="N889" s="122"/>
      <c r="O889" s="123"/>
      <c r="P889" s="169"/>
      <c r="Q889" s="245"/>
      <c r="R889" s="124"/>
      <c r="S889" s="125"/>
      <c r="T889" s="125"/>
      <c r="U889" s="126"/>
      <c r="V889" s="19" t="str">
        <f t="shared" si="85"/>
        <v/>
      </c>
      <c r="W889" s="15" t="str">
        <f t="shared" si="81"/>
        <v/>
      </c>
      <c r="X889" s="16" t="str">
        <f t="shared" si="82"/>
        <v/>
      </c>
      <c r="Y889" s="16" t="str">
        <f t="shared" si="83"/>
        <v/>
      </c>
      <c r="Z889" s="16" t="str">
        <f t="shared" si="84"/>
        <v/>
      </c>
    </row>
    <row r="890" spans="1:26" x14ac:dyDescent="0.4">
      <c r="A890" s="140"/>
      <c r="B890" s="158" t="str">
        <f>IFERROR(VLOOKUP(A890,'1. Applicant Roster'!A:C,2,FALSE)&amp;", "&amp;LEFT(VLOOKUP(A890,'1. Applicant Roster'!A:C,3,FALSE),1)&amp;".","Enter valid WISEid")</f>
        <v>Enter valid WISEid</v>
      </c>
      <c r="C890" s="142"/>
      <c r="D890" s="143"/>
      <c r="E890" s="138" t="str">
        <f>IF(C890="Program",IFERROR(INDEX('3. Programs'!B:B,MATCH(D890,'3. Programs'!A:A,0)),"Enter valid program ID"),"")</f>
        <v/>
      </c>
      <c r="F890" s="289" t="str">
        <f>IF(C890="Program",IFERROR(INDEX('3. Programs'!L:L,MATCH(D890,'3. Programs'!A:A,0)),""),"")</f>
        <v/>
      </c>
      <c r="G890" s="97"/>
      <c r="H890" s="82"/>
      <c r="I890" s="291" t="str">
        <f>IFERROR(IF(C890="Program",(IF(OR(F890="Days",F890="Caseload"),1,G890)*H890)/(IF(OR(F890="Days",F890="Caseload"),1,INDEX('3. Programs'!N:N,MATCH(D890,'3. Programs'!A:A,0)))*INDEX('3. Programs'!O:O,MATCH(D890,'3. Programs'!A:A,0))),""),0)</f>
        <v/>
      </c>
      <c r="J890" s="20" t="str">
        <f>IFERROR(IF($C890="Program",ROUNDDOWN(SUMIF('3. Programs'!$A:$A,$D890,'3. Programs'!Q:Q),2)*IFERROR(INDEX('3. Programs'!$O:$O,MATCH($D890,'3. Programs'!$A:$A,0)),0)*$I890,""),0)</f>
        <v/>
      </c>
      <c r="K890" s="15" t="str">
        <f>IFERROR(IF($C890="Program",ROUNDDOWN(SUMIF('3. Programs'!$A:$A,$D890,'3. Programs'!R:R),2)*IFERROR(INDEX('3. Programs'!$O:$O,MATCH($D890,'3. Programs'!$A:$A,0)),0)*$I890,""),0)</f>
        <v/>
      </c>
      <c r="L890" s="15" t="str">
        <f>IFERROR(IF($C890="Program",ROUNDDOWN(SUMIF('3. Programs'!$A:$A,$D890,'3. Programs'!S:S),2)*IFERROR(INDEX('3. Programs'!$O:$O,MATCH($D890,'3. Programs'!$A:$A,0)),0)*$I890,""),0)</f>
        <v/>
      </c>
      <c r="M890" s="17" t="str">
        <f t="shared" si="86"/>
        <v/>
      </c>
      <c r="N890" s="122"/>
      <c r="O890" s="123"/>
      <c r="P890" s="169"/>
      <c r="Q890" s="245"/>
      <c r="R890" s="124"/>
      <c r="S890" s="125"/>
      <c r="T890" s="125"/>
      <c r="U890" s="126"/>
      <c r="V890" s="19" t="str">
        <f t="shared" si="85"/>
        <v/>
      </c>
      <c r="W890" s="15" t="str">
        <f t="shared" si="81"/>
        <v/>
      </c>
      <c r="X890" s="16" t="str">
        <f t="shared" si="82"/>
        <v/>
      </c>
      <c r="Y890" s="16" t="str">
        <f t="shared" si="83"/>
        <v/>
      </c>
      <c r="Z890" s="16" t="str">
        <f t="shared" si="84"/>
        <v/>
      </c>
    </row>
    <row r="891" spans="1:26" x14ac:dyDescent="0.4">
      <c r="A891" s="140"/>
      <c r="B891" s="158" t="str">
        <f>IFERROR(VLOOKUP(A891,'1. Applicant Roster'!A:C,2,FALSE)&amp;", "&amp;LEFT(VLOOKUP(A891,'1. Applicant Roster'!A:C,3,FALSE),1)&amp;".","Enter valid WISEid")</f>
        <v>Enter valid WISEid</v>
      </c>
      <c r="C891" s="142"/>
      <c r="D891" s="143"/>
      <c r="E891" s="138" t="str">
        <f>IF(C891="Program",IFERROR(INDEX('3. Programs'!B:B,MATCH(D891,'3. Programs'!A:A,0)),"Enter valid program ID"),"")</f>
        <v/>
      </c>
      <c r="F891" s="289" t="str">
        <f>IF(C891="Program",IFERROR(INDEX('3. Programs'!L:L,MATCH(D891,'3. Programs'!A:A,0)),""),"")</f>
        <v/>
      </c>
      <c r="G891" s="97"/>
      <c r="H891" s="82"/>
      <c r="I891" s="291" t="str">
        <f>IFERROR(IF(C891="Program",(IF(OR(F891="Days",F891="Caseload"),1,G891)*H891)/(IF(OR(F891="Days",F891="Caseload"),1,INDEX('3. Programs'!N:N,MATCH(D891,'3. Programs'!A:A,0)))*INDEX('3. Programs'!O:O,MATCH(D891,'3. Programs'!A:A,0))),""),0)</f>
        <v/>
      </c>
      <c r="J891" s="20" t="str">
        <f>IFERROR(IF($C891="Program",ROUNDDOWN(SUMIF('3. Programs'!$A:$A,$D891,'3. Programs'!Q:Q),2)*IFERROR(INDEX('3. Programs'!$O:$O,MATCH($D891,'3. Programs'!$A:$A,0)),0)*$I891,""),0)</f>
        <v/>
      </c>
      <c r="K891" s="15" t="str">
        <f>IFERROR(IF($C891="Program",ROUNDDOWN(SUMIF('3. Programs'!$A:$A,$D891,'3. Programs'!R:R),2)*IFERROR(INDEX('3. Programs'!$O:$O,MATCH($D891,'3. Programs'!$A:$A,0)),0)*$I891,""),0)</f>
        <v/>
      </c>
      <c r="L891" s="15" t="str">
        <f>IFERROR(IF($C891="Program",ROUNDDOWN(SUMIF('3. Programs'!$A:$A,$D891,'3. Programs'!S:S),2)*IFERROR(INDEX('3. Programs'!$O:$O,MATCH($D891,'3. Programs'!$A:$A,0)),0)*$I891,""),0)</f>
        <v/>
      </c>
      <c r="M891" s="17" t="str">
        <f t="shared" si="86"/>
        <v/>
      </c>
      <c r="N891" s="122"/>
      <c r="O891" s="123"/>
      <c r="P891" s="169"/>
      <c r="Q891" s="245"/>
      <c r="R891" s="124"/>
      <c r="S891" s="125"/>
      <c r="T891" s="125"/>
      <c r="U891" s="126"/>
      <c r="V891" s="19" t="str">
        <f t="shared" si="85"/>
        <v/>
      </c>
      <c r="W891" s="15" t="str">
        <f t="shared" si="81"/>
        <v/>
      </c>
      <c r="X891" s="16" t="str">
        <f t="shared" si="82"/>
        <v/>
      </c>
      <c r="Y891" s="16" t="str">
        <f t="shared" si="83"/>
        <v/>
      </c>
      <c r="Z891" s="16" t="str">
        <f t="shared" si="84"/>
        <v/>
      </c>
    </row>
    <row r="892" spans="1:26" x14ac:dyDescent="0.4">
      <c r="A892" s="140"/>
      <c r="B892" s="158" t="str">
        <f>IFERROR(VLOOKUP(A892,'1. Applicant Roster'!A:C,2,FALSE)&amp;", "&amp;LEFT(VLOOKUP(A892,'1. Applicant Roster'!A:C,3,FALSE),1)&amp;".","Enter valid WISEid")</f>
        <v>Enter valid WISEid</v>
      </c>
      <c r="C892" s="142"/>
      <c r="D892" s="143"/>
      <c r="E892" s="138" t="str">
        <f>IF(C892="Program",IFERROR(INDEX('3. Programs'!B:B,MATCH(D892,'3. Programs'!A:A,0)),"Enter valid program ID"),"")</f>
        <v/>
      </c>
      <c r="F892" s="289" t="str">
        <f>IF(C892="Program",IFERROR(INDEX('3. Programs'!L:L,MATCH(D892,'3. Programs'!A:A,0)),""),"")</f>
        <v/>
      </c>
      <c r="G892" s="97"/>
      <c r="H892" s="82"/>
      <c r="I892" s="291" t="str">
        <f>IFERROR(IF(C892="Program",(IF(OR(F892="Days",F892="Caseload"),1,G892)*H892)/(IF(OR(F892="Days",F892="Caseload"),1,INDEX('3. Programs'!N:N,MATCH(D892,'3. Programs'!A:A,0)))*INDEX('3. Programs'!O:O,MATCH(D892,'3. Programs'!A:A,0))),""),0)</f>
        <v/>
      </c>
      <c r="J892" s="20" t="str">
        <f>IFERROR(IF($C892="Program",ROUNDDOWN(SUMIF('3. Programs'!$A:$A,$D892,'3. Programs'!Q:Q),2)*IFERROR(INDEX('3. Programs'!$O:$O,MATCH($D892,'3. Programs'!$A:$A,0)),0)*$I892,""),0)</f>
        <v/>
      </c>
      <c r="K892" s="15" t="str">
        <f>IFERROR(IF($C892="Program",ROUNDDOWN(SUMIF('3. Programs'!$A:$A,$D892,'3. Programs'!R:R),2)*IFERROR(INDEX('3. Programs'!$O:$O,MATCH($D892,'3. Programs'!$A:$A,0)),0)*$I892,""),0)</f>
        <v/>
      </c>
      <c r="L892" s="15" t="str">
        <f>IFERROR(IF($C892="Program",ROUNDDOWN(SUMIF('3. Programs'!$A:$A,$D892,'3. Programs'!S:S),2)*IFERROR(INDEX('3. Programs'!$O:$O,MATCH($D892,'3. Programs'!$A:$A,0)),0)*$I892,""),0)</f>
        <v/>
      </c>
      <c r="M892" s="17" t="str">
        <f t="shared" si="86"/>
        <v/>
      </c>
      <c r="N892" s="122"/>
      <c r="O892" s="123"/>
      <c r="P892" s="169"/>
      <c r="Q892" s="245"/>
      <c r="R892" s="124"/>
      <c r="S892" s="125"/>
      <c r="T892" s="125"/>
      <c r="U892" s="126"/>
      <c r="V892" s="19" t="str">
        <f t="shared" si="85"/>
        <v/>
      </c>
      <c r="W892" s="15" t="str">
        <f t="shared" si="81"/>
        <v/>
      </c>
      <c r="X892" s="16" t="str">
        <f t="shared" si="82"/>
        <v/>
      </c>
      <c r="Y892" s="16" t="str">
        <f t="shared" si="83"/>
        <v/>
      </c>
      <c r="Z892" s="16" t="str">
        <f t="shared" si="84"/>
        <v/>
      </c>
    </row>
    <row r="893" spans="1:26" x14ac:dyDescent="0.4">
      <c r="A893" s="140"/>
      <c r="B893" s="158" t="str">
        <f>IFERROR(VLOOKUP(A893,'1. Applicant Roster'!A:C,2,FALSE)&amp;", "&amp;LEFT(VLOOKUP(A893,'1. Applicant Roster'!A:C,3,FALSE),1)&amp;".","Enter valid WISEid")</f>
        <v>Enter valid WISEid</v>
      </c>
      <c r="C893" s="142"/>
      <c r="D893" s="143"/>
      <c r="E893" s="138" t="str">
        <f>IF(C893="Program",IFERROR(INDEX('3. Programs'!B:B,MATCH(D893,'3. Programs'!A:A,0)),"Enter valid program ID"),"")</f>
        <v/>
      </c>
      <c r="F893" s="289" t="str">
        <f>IF(C893="Program",IFERROR(INDEX('3. Programs'!L:L,MATCH(D893,'3. Programs'!A:A,0)),""),"")</f>
        <v/>
      </c>
      <c r="G893" s="97"/>
      <c r="H893" s="82"/>
      <c r="I893" s="291" t="str">
        <f>IFERROR(IF(C893="Program",(IF(OR(F893="Days",F893="Caseload"),1,G893)*H893)/(IF(OR(F893="Days",F893="Caseload"),1,INDEX('3. Programs'!N:N,MATCH(D893,'3. Programs'!A:A,0)))*INDEX('3. Programs'!O:O,MATCH(D893,'3. Programs'!A:A,0))),""),0)</f>
        <v/>
      </c>
      <c r="J893" s="20" t="str">
        <f>IFERROR(IF($C893="Program",ROUNDDOWN(SUMIF('3. Programs'!$A:$A,$D893,'3. Programs'!Q:Q),2)*IFERROR(INDEX('3. Programs'!$O:$O,MATCH($D893,'3. Programs'!$A:$A,0)),0)*$I893,""),0)</f>
        <v/>
      </c>
      <c r="K893" s="15" t="str">
        <f>IFERROR(IF($C893="Program",ROUNDDOWN(SUMIF('3. Programs'!$A:$A,$D893,'3. Programs'!R:R),2)*IFERROR(INDEX('3. Programs'!$O:$O,MATCH($D893,'3. Programs'!$A:$A,0)),0)*$I893,""),0)</f>
        <v/>
      </c>
      <c r="L893" s="15" t="str">
        <f>IFERROR(IF($C893="Program",ROUNDDOWN(SUMIF('3. Programs'!$A:$A,$D893,'3. Programs'!S:S),2)*IFERROR(INDEX('3. Programs'!$O:$O,MATCH($D893,'3. Programs'!$A:$A,0)),0)*$I893,""),0)</f>
        <v/>
      </c>
      <c r="M893" s="17" t="str">
        <f t="shared" si="86"/>
        <v/>
      </c>
      <c r="N893" s="122"/>
      <c r="O893" s="123"/>
      <c r="P893" s="169"/>
      <c r="Q893" s="245"/>
      <c r="R893" s="124"/>
      <c r="S893" s="125"/>
      <c r="T893" s="125"/>
      <c r="U893" s="126"/>
      <c r="V893" s="19" t="str">
        <f t="shared" si="85"/>
        <v/>
      </c>
      <c r="W893" s="15" t="str">
        <f t="shared" si="81"/>
        <v/>
      </c>
      <c r="X893" s="16" t="str">
        <f t="shared" si="82"/>
        <v/>
      </c>
      <c r="Y893" s="16" t="str">
        <f t="shared" si="83"/>
        <v/>
      </c>
      <c r="Z893" s="16" t="str">
        <f t="shared" si="84"/>
        <v/>
      </c>
    </row>
    <row r="894" spans="1:26" x14ac:dyDescent="0.4">
      <c r="A894" s="140"/>
      <c r="B894" s="158" t="str">
        <f>IFERROR(VLOOKUP(A894,'1. Applicant Roster'!A:C,2,FALSE)&amp;", "&amp;LEFT(VLOOKUP(A894,'1. Applicant Roster'!A:C,3,FALSE),1)&amp;".","Enter valid WISEid")</f>
        <v>Enter valid WISEid</v>
      </c>
      <c r="C894" s="142"/>
      <c r="D894" s="143"/>
      <c r="E894" s="138" t="str">
        <f>IF(C894="Program",IFERROR(INDEX('3. Programs'!B:B,MATCH(D894,'3. Programs'!A:A,0)),"Enter valid program ID"),"")</f>
        <v/>
      </c>
      <c r="F894" s="289" t="str">
        <f>IF(C894="Program",IFERROR(INDEX('3. Programs'!L:L,MATCH(D894,'3. Programs'!A:A,0)),""),"")</f>
        <v/>
      </c>
      <c r="G894" s="97"/>
      <c r="H894" s="82"/>
      <c r="I894" s="291" t="str">
        <f>IFERROR(IF(C894="Program",(IF(OR(F894="Days",F894="Caseload"),1,G894)*H894)/(IF(OR(F894="Days",F894="Caseload"),1,INDEX('3. Programs'!N:N,MATCH(D894,'3. Programs'!A:A,0)))*INDEX('3. Programs'!O:O,MATCH(D894,'3. Programs'!A:A,0))),""),0)</f>
        <v/>
      </c>
      <c r="J894" s="20" t="str">
        <f>IFERROR(IF($C894="Program",ROUNDDOWN(SUMIF('3. Programs'!$A:$A,$D894,'3. Programs'!Q:Q),2)*IFERROR(INDEX('3. Programs'!$O:$O,MATCH($D894,'3. Programs'!$A:$A,0)),0)*$I894,""),0)</f>
        <v/>
      </c>
      <c r="K894" s="15" t="str">
        <f>IFERROR(IF($C894="Program",ROUNDDOWN(SUMIF('3. Programs'!$A:$A,$D894,'3. Programs'!R:R),2)*IFERROR(INDEX('3. Programs'!$O:$O,MATCH($D894,'3. Programs'!$A:$A,0)),0)*$I894,""),0)</f>
        <v/>
      </c>
      <c r="L894" s="15" t="str">
        <f>IFERROR(IF($C894="Program",ROUNDDOWN(SUMIF('3. Programs'!$A:$A,$D894,'3. Programs'!S:S),2)*IFERROR(INDEX('3. Programs'!$O:$O,MATCH($D894,'3. Programs'!$A:$A,0)),0)*$I894,""),0)</f>
        <v/>
      </c>
      <c r="M894" s="17" t="str">
        <f t="shared" si="86"/>
        <v/>
      </c>
      <c r="N894" s="122"/>
      <c r="O894" s="123"/>
      <c r="P894" s="169"/>
      <c r="Q894" s="245"/>
      <c r="R894" s="124"/>
      <c r="S894" s="125"/>
      <c r="T894" s="125"/>
      <c r="U894" s="126"/>
      <c r="V894" s="19" t="str">
        <f t="shared" si="85"/>
        <v/>
      </c>
      <c r="W894" s="15" t="str">
        <f t="shared" si="81"/>
        <v/>
      </c>
      <c r="X894" s="16" t="str">
        <f t="shared" si="82"/>
        <v/>
      </c>
      <c r="Y894" s="16" t="str">
        <f t="shared" si="83"/>
        <v/>
      </c>
      <c r="Z894" s="16" t="str">
        <f t="shared" si="84"/>
        <v/>
      </c>
    </row>
    <row r="895" spans="1:26" x14ac:dyDescent="0.4">
      <c r="A895" s="140"/>
      <c r="B895" s="158" t="str">
        <f>IFERROR(VLOOKUP(A895,'1. Applicant Roster'!A:C,2,FALSE)&amp;", "&amp;LEFT(VLOOKUP(A895,'1. Applicant Roster'!A:C,3,FALSE),1)&amp;".","Enter valid WISEid")</f>
        <v>Enter valid WISEid</v>
      </c>
      <c r="C895" s="142"/>
      <c r="D895" s="143"/>
      <c r="E895" s="138" t="str">
        <f>IF(C895="Program",IFERROR(INDEX('3. Programs'!B:B,MATCH(D895,'3. Programs'!A:A,0)),"Enter valid program ID"),"")</f>
        <v/>
      </c>
      <c r="F895" s="289" t="str">
        <f>IF(C895="Program",IFERROR(INDEX('3. Programs'!L:L,MATCH(D895,'3. Programs'!A:A,0)),""),"")</f>
        <v/>
      </c>
      <c r="G895" s="97"/>
      <c r="H895" s="82"/>
      <c r="I895" s="291" t="str">
        <f>IFERROR(IF(C895="Program",(IF(OR(F895="Days",F895="Caseload"),1,G895)*H895)/(IF(OR(F895="Days",F895="Caseload"),1,INDEX('3. Programs'!N:N,MATCH(D895,'3. Programs'!A:A,0)))*INDEX('3. Programs'!O:O,MATCH(D895,'3. Programs'!A:A,0))),""),0)</f>
        <v/>
      </c>
      <c r="J895" s="20" t="str">
        <f>IFERROR(IF($C895="Program",ROUNDDOWN(SUMIF('3. Programs'!$A:$A,$D895,'3. Programs'!Q:Q),2)*IFERROR(INDEX('3. Programs'!$O:$O,MATCH($D895,'3. Programs'!$A:$A,0)),0)*$I895,""),0)</f>
        <v/>
      </c>
      <c r="K895" s="15" t="str">
        <f>IFERROR(IF($C895="Program",ROUNDDOWN(SUMIF('3. Programs'!$A:$A,$D895,'3. Programs'!R:R),2)*IFERROR(INDEX('3. Programs'!$O:$O,MATCH($D895,'3. Programs'!$A:$A,0)),0)*$I895,""),0)</f>
        <v/>
      </c>
      <c r="L895" s="15" t="str">
        <f>IFERROR(IF($C895="Program",ROUNDDOWN(SUMIF('3. Programs'!$A:$A,$D895,'3. Programs'!S:S),2)*IFERROR(INDEX('3. Programs'!$O:$O,MATCH($D895,'3. Programs'!$A:$A,0)),0)*$I895,""),0)</f>
        <v/>
      </c>
      <c r="M895" s="17" t="str">
        <f t="shared" si="86"/>
        <v/>
      </c>
      <c r="N895" s="122"/>
      <c r="O895" s="123"/>
      <c r="P895" s="169"/>
      <c r="Q895" s="245"/>
      <c r="R895" s="124"/>
      <c r="S895" s="125"/>
      <c r="T895" s="125"/>
      <c r="U895" s="126"/>
      <c r="V895" s="19" t="str">
        <f t="shared" si="85"/>
        <v/>
      </c>
      <c r="W895" s="15" t="str">
        <f t="shared" si="81"/>
        <v/>
      </c>
      <c r="X895" s="16" t="str">
        <f t="shared" si="82"/>
        <v/>
      </c>
      <c r="Y895" s="16" t="str">
        <f t="shared" si="83"/>
        <v/>
      </c>
      <c r="Z895" s="16" t="str">
        <f t="shared" si="84"/>
        <v/>
      </c>
    </row>
    <row r="896" spans="1:26" x14ac:dyDescent="0.4">
      <c r="A896" s="140"/>
      <c r="B896" s="158" t="str">
        <f>IFERROR(VLOOKUP(A896,'1. Applicant Roster'!A:C,2,FALSE)&amp;", "&amp;LEFT(VLOOKUP(A896,'1. Applicant Roster'!A:C,3,FALSE),1)&amp;".","Enter valid WISEid")</f>
        <v>Enter valid WISEid</v>
      </c>
      <c r="C896" s="142"/>
      <c r="D896" s="143"/>
      <c r="E896" s="138" t="str">
        <f>IF(C896="Program",IFERROR(INDEX('3. Programs'!B:B,MATCH(D896,'3. Programs'!A:A,0)),"Enter valid program ID"),"")</f>
        <v/>
      </c>
      <c r="F896" s="289" t="str">
        <f>IF(C896="Program",IFERROR(INDEX('3. Programs'!L:L,MATCH(D896,'3. Programs'!A:A,0)),""),"")</f>
        <v/>
      </c>
      <c r="G896" s="97"/>
      <c r="H896" s="82"/>
      <c r="I896" s="291" t="str">
        <f>IFERROR(IF(C896="Program",(IF(OR(F896="Days",F896="Caseload"),1,G896)*H896)/(IF(OR(F896="Days",F896="Caseload"),1,INDEX('3. Programs'!N:N,MATCH(D896,'3. Programs'!A:A,0)))*INDEX('3. Programs'!O:O,MATCH(D896,'3. Programs'!A:A,0))),""),0)</f>
        <v/>
      </c>
      <c r="J896" s="20" t="str">
        <f>IFERROR(IF($C896="Program",ROUNDDOWN(SUMIF('3. Programs'!$A:$A,$D896,'3. Programs'!Q:Q),2)*IFERROR(INDEX('3. Programs'!$O:$O,MATCH($D896,'3. Programs'!$A:$A,0)),0)*$I896,""),0)</f>
        <v/>
      </c>
      <c r="K896" s="15" t="str">
        <f>IFERROR(IF($C896="Program",ROUNDDOWN(SUMIF('3. Programs'!$A:$A,$D896,'3. Programs'!R:R),2)*IFERROR(INDEX('3. Programs'!$O:$O,MATCH($D896,'3. Programs'!$A:$A,0)),0)*$I896,""),0)</f>
        <v/>
      </c>
      <c r="L896" s="15" t="str">
        <f>IFERROR(IF($C896="Program",ROUNDDOWN(SUMIF('3. Programs'!$A:$A,$D896,'3. Programs'!S:S),2)*IFERROR(INDEX('3. Programs'!$O:$O,MATCH($D896,'3. Programs'!$A:$A,0)),0)*$I896,""),0)</f>
        <v/>
      </c>
      <c r="M896" s="17" t="str">
        <f t="shared" si="86"/>
        <v/>
      </c>
      <c r="N896" s="122"/>
      <c r="O896" s="123"/>
      <c r="P896" s="169"/>
      <c r="Q896" s="245"/>
      <c r="R896" s="124"/>
      <c r="S896" s="125"/>
      <c r="T896" s="125"/>
      <c r="U896" s="126"/>
      <c r="V896" s="19" t="str">
        <f t="shared" si="85"/>
        <v/>
      </c>
      <c r="W896" s="15" t="str">
        <f t="shared" si="81"/>
        <v/>
      </c>
      <c r="X896" s="16" t="str">
        <f t="shared" si="82"/>
        <v/>
      </c>
      <c r="Y896" s="16" t="str">
        <f t="shared" si="83"/>
        <v/>
      </c>
      <c r="Z896" s="16" t="str">
        <f t="shared" si="84"/>
        <v/>
      </c>
    </row>
    <row r="897" spans="1:26" x14ac:dyDescent="0.4">
      <c r="A897" s="140"/>
      <c r="B897" s="158" t="str">
        <f>IFERROR(VLOOKUP(A897,'1. Applicant Roster'!A:C,2,FALSE)&amp;", "&amp;LEFT(VLOOKUP(A897,'1. Applicant Roster'!A:C,3,FALSE),1)&amp;".","Enter valid WISEid")</f>
        <v>Enter valid WISEid</v>
      </c>
      <c r="C897" s="142"/>
      <c r="D897" s="143"/>
      <c r="E897" s="138" t="str">
        <f>IF(C897="Program",IFERROR(INDEX('3. Programs'!B:B,MATCH(D897,'3. Programs'!A:A,0)),"Enter valid program ID"),"")</f>
        <v/>
      </c>
      <c r="F897" s="289" t="str">
        <f>IF(C897="Program",IFERROR(INDEX('3. Programs'!L:L,MATCH(D897,'3. Programs'!A:A,0)),""),"")</f>
        <v/>
      </c>
      <c r="G897" s="97"/>
      <c r="H897" s="82"/>
      <c r="I897" s="291" t="str">
        <f>IFERROR(IF(C897="Program",(IF(OR(F897="Days",F897="Caseload"),1,G897)*H897)/(IF(OR(F897="Days",F897="Caseload"),1,INDEX('3. Programs'!N:N,MATCH(D897,'3. Programs'!A:A,0)))*INDEX('3. Programs'!O:O,MATCH(D897,'3. Programs'!A:A,0))),""),0)</f>
        <v/>
      </c>
      <c r="J897" s="20" t="str">
        <f>IFERROR(IF($C897="Program",ROUNDDOWN(SUMIF('3. Programs'!$A:$A,$D897,'3. Programs'!Q:Q),2)*IFERROR(INDEX('3. Programs'!$O:$O,MATCH($D897,'3. Programs'!$A:$A,0)),0)*$I897,""),0)</f>
        <v/>
      </c>
      <c r="K897" s="15" t="str">
        <f>IFERROR(IF($C897="Program",ROUNDDOWN(SUMIF('3. Programs'!$A:$A,$D897,'3. Programs'!R:R),2)*IFERROR(INDEX('3. Programs'!$O:$O,MATCH($D897,'3. Programs'!$A:$A,0)),0)*$I897,""),0)</f>
        <v/>
      </c>
      <c r="L897" s="15" t="str">
        <f>IFERROR(IF($C897="Program",ROUNDDOWN(SUMIF('3. Programs'!$A:$A,$D897,'3. Programs'!S:S),2)*IFERROR(INDEX('3. Programs'!$O:$O,MATCH($D897,'3. Programs'!$A:$A,0)),0)*$I897,""),0)</f>
        <v/>
      </c>
      <c r="M897" s="17" t="str">
        <f t="shared" si="86"/>
        <v/>
      </c>
      <c r="N897" s="122"/>
      <c r="O897" s="123"/>
      <c r="P897" s="169"/>
      <c r="Q897" s="245"/>
      <c r="R897" s="124"/>
      <c r="S897" s="125"/>
      <c r="T897" s="125"/>
      <c r="U897" s="126"/>
      <c r="V897" s="19" t="str">
        <f t="shared" si="85"/>
        <v/>
      </c>
      <c r="W897" s="15" t="str">
        <f t="shared" si="81"/>
        <v/>
      </c>
      <c r="X897" s="16" t="str">
        <f t="shared" si="82"/>
        <v/>
      </c>
      <c r="Y897" s="16" t="str">
        <f t="shared" si="83"/>
        <v/>
      </c>
      <c r="Z897" s="16" t="str">
        <f t="shared" si="84"/>
        <v/>
      </c>
    </row>
    <row r="898" spans="1:26" x14ac:dyDescent="0.4">
      <c r="A898" s="140"/>
      <c r="B898" s="158" t="str">
        <f>IFERROR(VLOOKUP(A898,'1. Applicant Roster'!A:C,2,FALSE)&amp;", "&amp;LEFT(VLOOKUP(A898,'1. Applicant Roster'!A:C,3,FALSE),1)&amp;".","Enter valid WISEid")</f>
        <v>Enter valid WISEid</v>
      </c>
      <c r="C898" s="142"/>
      <c r="D898" s="143"/>
      <c r="E898" s="138" t="str">
        <f>IF(C898="Program",IFERROR(INDEX('3. Programs'!B:B,MATCH(D898,'3. Programs'!A:A,0)),"Enter valid program ID"),"")</f>
        <v/>
      </c>
      <c r="F898" s="289" t="str">
        <f>IF(C898="Program",IFERROR(INDEX('3. Programs'!L:L,MATCH(D898,'3. Programs'!A:A,0)),""),"")</f>
        <v/>
      </c>
      <c r="G898" s="97"/>
      <c r="H898" s="82"/>
      <c r="I898" s="291" t="str">
        <f>IFERROR(IF(C898="Program",(IF(OR(F898="Days",F898="Caseload"),1,G898)*H898)/(IF(OR(F898="Days",F898="Caseload"),1,INDEX('3. Programs'!N:N,MATCH(D898,'3. Programs'!A:A,0)))*INDEX('3. Programs'!O:O,MATCH(D898,'3. Programs'!A:A,0))),""),0)</f>
        <v/>
      </c>
      <c r="J898" s="20" t="str">
        <f>IFERROR(IF($C898="Program",ROUNDDOWN(SUMIF('3. Programs'!$A:$A,$D898,'3. Programs'!Q:Q),2)*IFERROR(INDEX('3. Programs'!$O:$O,MATCH($D898,'3. Programs'!$A:$A,0)),0)*$I898,""),0)</f>
        <v/>
      </c>
      <c r="K898" s="15" t="str">
        <f>IFERROR(IF($C898="Program",ROUNDDOWN(SUMIF('3. Programs'!$A:$A,$D898,'3. Programs'!R:R),2)*IFERROR(INDEX('3. Programs'!$O:$O,MATCH($D898,'3. Programs'!$A:$A,0)),0)*$I898,""),0)</f>
        <v/>
      </c>
      <c r="L898" s="15" t="str">
        <f>IFERROR(IF($C898="Program",ROUNDDOWN(SUMIF('3. Programs'!$A:$A,$D898,'3. Programs'!S:S),2)*IFERROR(INDEX('3. Programs'!$O:$O,MATCH($D898,'3. Programs'!$A:$A,0)),0)*$I898,""),0)</f>
        <v/>
      </c>
      <c r="M898" s="17" t="str">
        <f t="shared" si="86"/>
        <v/>
      </c>
      <c r="N898" s="122"/>
      <c r="O898" s="123"/>
      <c r="P898" s="169"/>
      <c r="Q898" s="245"/>
      <c r="R898" s="124"/>
      <c r="S898" s="125"/>
      <c r="T898" s="125"/>
      <c r="U898" s="126"/>
      <c r="V898" s="19" t="str">
        <f t="shared" si="85"/>
        <v/>
      </c>
      <c r="W898" s="15" t="str">
        <f t="shared" si="81"/>
        <v/>
      </c>
      <c r="X898" s="16" t="str">
        <f t="shared" si="82"/>
        <v/>
      </c>
      <c r="Y898" s="16" t="str">
        <f t="shared" si="83"/>
        <v/>
      </c>
      <c r="Z898" s="16" t="str">
        <f t="shared" si="84"/>
        <v/>
      </c>
    </row>
    <row r="899" spans="1:26" x14ac:dyDescent="0.4">
      <c r="A899" s="140"/>
      <c r="B899" s="158" t="str">
        <f>IFERROR(VLOOKUP(A899,'1. Applicant Roster'!A:C,2,FALSE)&amp;", "&amp;LEFT(VLOOKUP(A899,'1. Applicant Roster'!A:C,3,FALSE),1)&amp;".","Enter valid WISEid")</f>
        <v>Enter valid WISEid</v>
      </c>
      <c r="C899" s="142"/>
      <c r="D899" s="143"/>
      <c r="E899" s="138" t="str">
        <f>IF(C899="Program",IFERROR(INDEX('3. Programs'!B:B,MATCH(D899,'3. Programs'!A:A,0)),"Enter valid program ID"),"")</f>
        <v/>
      </c>
      <c r="F899" s="289" t="str">
        <f>IF(C899="Program",IFERROR(INDEX('3. Programs'!L:L,MATCH(D899,'3. Programs'!A:A,0)),""),"")</f>
        <v/>
      </c>
      <c r="G899" s="97"/>
      <c r="H899" s="82"/>
      <c r="I899" s="291" t="str">
        <f>IFERROR(IF(C899="Program",(IF(OR(F899="Days",F899="Caseload"),1,G899)*H899)/(IF(OR(F899="Days",F899="Caseload"),1,INDEX('3. Programs'!N:N,MATCH(D899,'3. Programs'!A:A,0)))*INDEX('3. Programs'!O:O,MATCH(D899,'3. Programs'!A:A,0))),""),0)</f>
        <v/>
      </c>
      <c r="J899" s="20" t="str">
        <f>IFERROR(IF($C899="Program",ROUNDDOWN(SUMIF('3. Programs'!$A:$A,$D899,'3. Programs'!Q:Q),2)*IFERROR(INDEX('3. Programs'!$O:$O,MATCH($D899,'3. Programs'!$A:$A,0)),0)*$I899,""),0)</f>
        <v/>
      </c>
      <c r="K899" s="15" t="str">
        <f>IFERROR(IF($C899="Program",ROUNDDOWN(SUMIF('3. Programs'!$A:$A,$D899,'3. Programs'!R:R),2)*IFERROR(INDEX('3. Programs'!$O:$O,MATCH($D899,'3. Programs'!$A:$A,0)),0)*$I899,""),0)</f>
        <v/>
      </c>
      <c r="L899" s="15" t="str">
        <f>IFERROR(IF($C899="Program",ROUNDDOWN(SUMIF('3. Programs'!$A:$A,$D899,'3. Programs'!S:S),2)*IFERROR(INDEX('3. Programs'!$O:$O,MATCH($D899,'3. Programs'!$A:$A,0)),0)*$I899,""),0)</f>
        <v/>
      </c>
      <c r="M899" s="17" t="str">
        <f t="shared" si="86"/>
        <v/>
      </c>
      <c r="N899" s="122"/>
      <c r="O899" s="123"/>
      <c r="P899" s="169"/>
      <c r="Q899" s="245"/>
      <c r="R899" s="124"/>
      <c r="S899" s="125"/>
      <c r="T899" s="125"/>
      <c r="U899" s="126"/>
      <c r="V899" s="19" t="str">
        <f t="shared" si="85"/>
        <v/>
      </c>
      <c r="W899" s="15" t="str">
        <f t="shared" si="81"/>
        <v/>
      </c>
      <c r="X899" s="16" t="str">
        <f t="shared" si="82"/>
        <v/>
      </c>
      <c r="Y899" s="16" t="str">
        <f t="shared" si="83"/>
        <v/>
      </c>
      <c r="Z899" s="16" t="str">
        <f t="shared" si="84"/>
        <v/>
      </c>
    </row>
    <row r="900" spans="1:26" x14ac:dyDescent="0.4">
      <c r="A900" s="140"/>
      <c r="B900" s="158" t="str">
        <f>IFERROR(VLOOKUP(A900,'1. Applicant Roster'!A:C,2,FALSE)&amp;", "&amp;LEFT(VLOOKUP(A900,'1. Applicant Roster'!A:C,3,FALSE),1)&amp;".","Enter valid WISEid")</f>
        <v>Enter valid WISEid</v>
      </c>
      <c r="C900" s="142"/>
      <c r="D900" s="143"/>
      <c r="E900" s="138" t="str">
        <f>IF(C900="Program",IFERROR(INDEX('3. Programs'!B:B,MATCH(D900,'3. Programs'!A:A,0)),"Enter valid program ID"),"")</f>
        <v/>
      </c>
      <c r="F900" s="289" t="str">
        <f>IF(C900="Program",IFERROR(INDEX('3. Programs'!L:L,MATCH(D900,'3. Programs'!A:A,0)),""),"")</f>
        <v/>
      </c>
      <c r="G900" s="97"/>
      <c r="H900" s="82"/>
      <c r="I900" s="291" t="str">
        <f>IFERROR(IF(C900="Program",(IF(OR(F900="Days",F900="Caseload"),1,G900)*H900)/(IF(OR(F900="Days",F900="Caseload"),1,INDEX('3. Programs'!N:N,MATCH(D900,'3. Programs'!A:A,0)))*INDEX('3. Programs'!O:O,MATCH(D900,'3. Programs'!A:A,0))),""),0)</f>
        <v/>
      </c>
      <c r="J900" s="20" t="str">
        <f>IFERROR(IF($C900="Program",ROUNDDOWN(SUMIF('3. Programs'!$A:$A,$D900,'3. Programs'!Q:Q),2)*IFERROR(INDEX('3. Programs'!$O:$O,MATCH($D900,'3. Programs'!$A:$A,0)),0)*$I900,""),0)</f>
        <v/>
      </c>
      <c r="K900" s="15" t="str">
        <f>IFERROR(IF($C900="Program",ROUNDDOWN(SUMIF('3. Programs'!$A:$A,$D900,'3. Programs'!R:R),2)*IFERROR(INDEX('3. Programs'!$O:$O,MATCH($D900,'3. Programs'!$A:$A,0)),0)*$I900,""),0)</f>
        <v/>
      </c>
      <c r="L900" s="15" t="str">
        <f>IFERROR(IF($C900="Program",ROUNDDOWN(SUMIF('3. Programs'!$A:$A,$D900,'3. Programs'!S:S),2)*IFERROR(INDEX('3. Programs'!$O:$O,MATCH($D900,'3. Programs'!$A:$A,0)),0)*$I900,""),0)</f>
        <v/>
      </c>
      <c r="M900" s="17" t="str">
        <f t="shared" si="86"/>
        <v/>
      </c>
      <c r="N900" s="122"/>
      <c r="O900" s="123"/>
      <c r="P900" s="169"/>
      <c r="Q900" s="245"/>
      <c r="R900" s="124"/>
      <c r="S900" s="125"/>
      <c r="T900" s="125"/>
      <c r="U900" s="126"/>
      <c r="V900" s="19" t="str">
        <f t="shared" si="85"/>
        <v/>
      </c>
      <c r="W900" s="15" t="str">
        <f t="shared" si="81"/>
        <v/>
      </c>
      <c r="X900" s="16" t="str">
        <f t="shared" si="82"/>
        <v/>
      </c>
      <c r="Y900" s="16" t="str">
        <f t="shared" si="83"/>
        <v/>
      </c>
      <c r="Z900" s="16" t="str">
        <f t="shared" si="84"/>
        <v/>
      </c>
    </row>
    <row r="901" spans="1:26" x14ac:dyDescent="0.4">
      <c r="A901" s="140"/>
      <c r="B901" s="158" t="str">
        <f>IFERROR(VLOOKUP(A901,'1. Applicant Roster'!A:C,2,FALSE)&amp;", "&amp;LEFT(VLOOKUP(A901,'1. Applicant Roster'!A:C,3,FALSE),1)&amp;".","Enter valid WISEid")</f>
        <v>Enter valid WISEid</v>
      </c>
      <c r="C901" s="142"/>
      <c r="D901" s="143"/>
      <c r="E901" s="138" t="str">
        <f>IF(C901="Program",IFERROR(INDEX('3. Programs'!B:B,MATCH(D901,'3. Programs'!A:A,0)),"Enter valid program ID"),"")</f>
        <v/>
      </c>
      <c r="F901" s="289" t="str">
        <f>IF(C901="Program",IFERROR(INDEX('3. Programs'!L:L,MATCH(D901,'3. Programs'!A:A,0)),""),"")</f>
        <v/>
      </c>
      <c r="G901" s="97"/>
      <c r="H901" s="82"/>
      <c r="I901" s="291" t="str">
        <f>IFERROR(IF(C901="Program",(IF(OR(F901="Days",F901="Caseload"),1,G901)*H901)/(IF(OR(F901="Days",F901="Caseload"),1,INDEX('3. Programs'!N:N,MATCH(D901,'3. Programs'!A:A,0)))*INDEX('3. Programs'!O:O,MATCH(D901,'3. Programs'!A:A,0))),""),0)</f>
        <v/>
      </c>
      <c r="J901" s="20" t="str">
        <f>IFERROR(IF($C901="Program",ROUNDDOWN(SUMIF('3. Programs'!$A:$A,$D901,'3. Programs'!Q:Q),2)*IFERROR(INDEX('3. Programs'!$O:$O,MATCH($D901,'3. Programs'!$A:$A,0)),0)*$I901,""),0)</f>
        <v/>
      </c>
      <c r="K901" s="15" t="str">
        <f>IFERROR(IF($C901="Program",ROUNDDOWN(SUMIF('3. Programs'!$A:$A,$D901,'3. Programs'!R:R),2)*IFERROR(INDEX('3. Programs'!$O:$O,MATCH($D901,'3. Programs'!$A:$A,0)),0)*$I901,""),0)</f>
        <v/>
      </c>
      <c r="L901" s="15" t="str">
        <f>IFERROR(IF($C901="Program",ROUNDDOWN(SUMIF('3. Programs'!$A:$A,$D901,'3. Programs'!S:S),2)*IFERROR(INDEX('3. Programs'!$O:$O,MATCH($D901,'3. Programs'!$A:$A,0)),0)*$I901,""),0)</f>
        <v/>
      </c>
      <c r="M901" s="17" t="str">
        <f t="shared" si="86"/>
        <v/>
      </c>
      <c r="N901" s="122"/>
      <c r="O901" s="123"/>
      <c r="P901" s="169"/>
      <c r="Q901" s="245"/>
      <c r="R901" s="124"/>
      <c r="S901" s="125"/>
      <c r="T901" s="125"/>
      <c r="U901" s="126"/>
      <c r="V901" s="19" t="str">
        <f t="shared" si="85"/>
        <v/>
      </c>
      <c r="W901" s="15" t="str">
        <f t="shared" si="81"/>
        <v/>
      </c>
      <c r="X901" s="16" t="str">
        <f t="shared" si="82"/>
        <v/>
      </c>
      <c r="Y901" s="16" t="str">
        <f t="shared" si="83"/>
        <v/>
      </c>
      <c r="Z901" s="16" t="str">
        <f t="shared" si="84"/>
        <v/>
      </c>
    </row>
    <row r="902" spans="1:26" x14ac:dyDescent="0.4">
      <c r="A902" s="140"/>
      <c r="B902" s="158" t="str">
        <f>IFERROR(VLOOKUP(A902,'1. Applicant Roster'!A:C,2,FALSE)&amp;", "&amp;LEFT(VLOOKUP(A902,'1. Applicant Roster'!A:C,3,FALSE),1)&amp;".","Enter valid WISEid")</f>
        <v>Enter valid WISEid</v>
      </c>
      <c r="C902" s="142"/>
      <c r="D902" s="143"/>
      <c r="E902" s="138" t="str">
        <f>IF(C902="Program",IFERROR(INDEX('3. Programs'!B:B,MATCH(D902,'3. Programs'!A:A,0)),"Enter valid program ID"),"")</f>
        <v/>
      </c>
      <c r="F902" s="289" t="str">
        <f>IF(C902="Program",IFERROR(INDEX('3. Programs'!L:L,MATCH(D902,'3. Programs'!A:A,0)),""),"")</f>
        <v/>
      </c>
      <c r="G902" s="97"/>
      <c r="H902" s="82"/>
      <c r="I902" s="291" t="str">
        <f>IFERROR(IF(C902="Program",(IF(OR(F902="Days",F902="Caseload"),1,G902)*H902)/(IF(OR(F902="Days",F902="Caseload"),1,INDEX('3. Programs'!N:N,MATCH(D902,'3. Programs'!A:A,0)))*INDEX('3. Programs'!O:O,MATCH(D902,'3. Programs'!A:A,0))),""),0)</f>
        <v/>
      </c>
      <c r="J902" s="20" t="str">
        <f>IFERROR(IF($C902="Program",ROUNDDOWN(SUMIF('3. Programs'!$A:$A,$D902,'3. Programs'!Q:Q),2)*IFERROR(INDEX('3. Programs'!$O:$O,MATCH($D902,'3. Programs'!$A:$A,0)),0)*$I902,""),0)</f>
        <v/>
      </c>
      <c r="K902" s="15" t="str">
        <f>IFERROR(IF($C902="Program",ROUNDDOWN(SUMIF('3. Programs'!$A:$A,$D902,'3. Programs'!R:R),2)*IFERROR(INDEX('3. Programs'!$O:$O,MATCH($D902,'3. Programs'!$A:$A,0)),0)*$I902,""),0)</f>
        <v/>
      </c>
      <c r="L902" s="15" t="str">
        <f>IFERROR(IF($C902="Program",ROUNDDOWN(SUMIF('3. Programs'!$A:$A,$D902,'3. Programs'!S:S),2)*IFERROR(INDEX('3. Programs'!$O:$O,MATCH($D902,'3. Programs'!$A:$A,0)),0)*$I902,""),0)</f>
        <v/>
      </c>
      <c r="M902" s="17" t="str">
        <f t="shared" si="86"/>
        <v/>
      </c>
      <c r="N902" s="122"/>
      <c r="O902" s="123"/>
      <c r="P902" s="169"/>
      <c r="Q902" s="245"/>
      <c r="R902" s="124"/>
      <c r="S902" s="125"/>
      <c r="T902" s="125"/>
      <c r="U902" s="126"/>
      <c r="V902" s="19" t="str">
        <f t="shared" si="85"/>
        <v/>
      </c>
      <c r="W902" s="15" t="str">
        <f t="shared" si="81"/>
        <v/>
      </c>
      <c r="X902" s="16" t="str">
        <f t="shared" si="82"/>
        <v/>
      </c>
      <c r="Y902" s="16" t="str">
        <f t="shared" si="83"/>
        <v/>
      </c>
      <c r="Z902" s="16" t="str">
        <f t="shared" si="84"/>
        <v/>
      </c>
    </row>
    <row r="903" spans="1:26" x14ac:dyDescent="0.4">
      <c r="A903" s="140"/>
      <c r="B903" s="158" t="str">
        <f>IFERROR(VLOOKUP(A903,'1. Applicant Roster'!A:C,2,FALSE)&amp;", "&amp;LEFT(VLOOKUP(A903,'1. Applicant Roster'!A:C,3,FALSE),1)&amp;".","Enter valid WISEid")</f>
        <v>Enter valid WISEid</v>
      </c>
      <c r="C903" s="142"/>
      <c r="D903" s="143"/>
      <c r="E903" s="138" t="str">
        <f>IF(C903="Program",IFERROR(INDEX('3. Programs'!B:B,MATCH(D903,'3. Programs'!A:A,0)),"Enter valid program ID"),"")</f>
        <v/>
      </c>
      <c r="F903" s="289" t="str">
        <f>IF(C903="Program",IFERROR(INDEX('3. Programs'!L:L,MATCH(D903,'3. Programs'!A:A,0)),""),"")</f>
        <v/>
      </c>
      <c r="G903" s="97"/>
      <c r="H903" s="82"/>
      <c r="I903" s="291" t="str">
        <f>IFERROR(IF(C903="Program",(IF(OR(F903="Days",F903="Caseload"),1,G903)*H903)/(IF(OR(F903="Days",F903="Caseload"),1,INDEX('3. Programs'!N:N,MATCH(D903,'3. Programs'!A:A,0)))*INDEX('3. Programs'!O:O,MATCH(D903,'3. Programs'!A:A,0))),""),0)</f>
        <v/>
      </c>
      <c r="J903" s="20" t="str">
        <f>IFERROR(IF($C903="Program",ROUNDDOWN(SUMIF('3. Programs'!$A:$A,$D903,'3. Programs'!Q:Q),2)*IFERROR(INDEX('3. Programs'!$O:$O,MATCH($D903,'3. Programs'!$A:$A,0)),0)*$I903,""),0)</f>
        <v/>
      </c>
      <c r="K903" s="15" t="str">
        <f>IFERROR(IF($C903="Program",ROUNDDOWN(SUMIF('3. Programs'!$A:$A,$D903,'3. Programs'!R:R),2)*IFERROR(INDEX('3. Programs'!$O:$O,MATCH($D903,'3. Programs'!$A:$A,0)),0)*$I903,""),0)</f>
        <v/>
      </c>
      <c r="L903" s="15" t="str">
        <f>IFERROR(IF($C903="Program",ROUNDDOWN(SUMIF('3. Programs'!$A:$A,$D903,'3. Programs'!S:S),2)*IFERROR(INDEX('3. Programs'!$O:$O,MATCH($D903,'3. Programs'!$A:$A,0)),0)*$I903,""),0)</f>
        <v/>
      </c>
      <c r="M903" s="17" t="str">
        <f t="shared" si="86"/>
        <v/>
      </c>
      <c r="N903" s="122"/>
      <c r="O903" s="123"/>
      <c r="P903" s="169"/>
      <c r="Q903" s="245"/>
      <c r="R903" s="124"/>
      <c r="S903" s="125"/>
      <c r="T903" s="125"/>
      <c r="U903" s="126"/>
      <c r="V903" s="19" t="str">
        <f t="shared" si="85"/>
        <v/>
      </c>
      <c r="W903" s="15" t="str">
        <f t="shared" si="81"/>
        <v/>
      </c>
      <c r="X903" s="16" t="str">
        <f t="shared" si="82"/>
        <v/>
      </c>
      <c r="Y903" s="16" t="str">
        <f t="shared" si="83"/>
        <v/>
      </c>
      <c r="Z903" s="16" t="str">
        <f t="shared" si="84"/>
        <v/>
      </c>
    </row>
    <row r="904" spans="1:26" x14ac:dyDescent="0.4">
      <c r="A904" s="140"/>
      <c r="B904" s="158" t="str">
        <f>IFERROR(VLOOKUP(A904,'1. Applicant Roster'!A:C,2,FALSE)&amp;", "&amp;LEFT(VLOOKUP(A904,'1. Applicant Roster'!A:C,3,FALSE),1)&amp;".","Enter valid WISEid")</f>
        <v>Enter valid WISEid</v>
      </c>
      <c r="C904" s="142"/>
      <c r="D904" s="143"/>
      <c r="E904" s="138" t="str">
        <f>IF(C904="Program",IFERROR(INDEX('3. Programs'!B:B,MATCH(D904,'3. Programs'!A:A,0)),"Enter valid program ID"),"")</f>
        <v/>
      </c>
      <c r="F904" s="289" t="str">
        <f>IF(C904="Program",IFERROR(INDEX('3. Programs'!L:L,MATCH(D904,'3. Programs'!A:A,0)),""),"")</f>
        <v/>
      </c>
      <c r="G904" s="97"/>
      <c r="H904" s="82"/>
      <c r="I904" s="291" t="str">
        <f>IFERROR(IF(C904="Program",(IF(OR(F904="Days",F904="Caseload"),1,G904)*H904)/(IF(OR(F904="Days",F904="Caseload"),1,INDEX('3. Programs'!N:N,MATCH(D904,'3. Programs'!A:A,0)))*INDEX('3. Programs'!O:O,MATCH(D904,'3. Programs'!A:A,0))),""),0)</f>
        <v/>
      </c>
      <c r="J904" s="20" t="str">
        <f>IFERROR(IF($C904="Program",ROUNDDOWN(SUMIF('3. Programs'!$A:$A,$D904,'3. Programs'!Q:Q),2)*IFERROR(INDEX('3. Programs'!$O:$O,MATCH($D904,'3. Programs'!$A:$A,0)),0)*$I904,""),0)</f>
        <v/>
      </c>
      <c r="K904" s="15" t="str">
        <f>IFERROR(IF($C904="Program",ROUNDDOWN(SUMIF('3. Programs'!$A:$A,$D904,'3. Programs'!R:R),2)*IFERROR(INDEX('3. Programs'!$O:$O,MATCH($D904,'3. Programs'!$A:$A,0)),0)*$I904,""),0)</f>
        <v/>
      </c>
      <c r="L904" s="15" t="str">
        <f>IFERROR(IF($C904="Program",ROUNDDOWN(SUMIF('3. Programs'!$A:$A,$D904,'3. Programs'!S:S),2)*IFERROR(INDEX('3. Programs'!$O:$O,MATCH($D904,'3. Programs'!$A:$A,0)),0)*$I904,""),0)</f>
        <v/>
      </c>
      <c r="M904" s="17" t="str">
        <f t="shared" si="86"/>
        <v/>
      </c>
      <c r="N904" s="122"/>
      <c r="O904" s="123"/>
      <c r="P904" s="169"/>
      <c r="Q904" s="245"/>
      <c r="R904" s="124"/>
      <c r="S904" s="125"/>
      <c r="T904" s="125"/>
      <c r="U904" s="126"/>
      <c r="V904" s="19" t="str">
        <f t="shared" si="85"/>
        <v/>
      </c>
      <c r="W904" s="15" t="str">
        <f t="shared" si="81"/>
        <v/>
      </c>
      <c r="X904" s="16" t="str">
        <f t="shared" si="82"/>
        <v/>
      </c>
      <c r="Y904" s="16" t="str">
        <f t="shared" si="83"/>
        <v/>
      </c>
      <c r="Z904" s="16" t="str">
        <f t="shared" si="84"/>
        <v/>
      </c>
    </row>
    <row r="905" spans="1:26" x14ac:dyDescent="0.4">
      <c r="A905" s="140"/>
      <c r="B905" s="158" t="str">
        <f>IFERROR(VLOOKUP(A905,'1. Applicant Roster'!A:C,2,FALSE)&amp;", "&amp;LEFT(VLOOKUP(A905,'1. Applicant Roster'!A:C,3,FALSE),1)&amp;".","Enter valid WISEid")</f>
        <v>Enter valid WISEid</v>
      </c>
      <c r="C905" s="142"/>
      <c r="D905" s="143"/>
      <c r="E905" s="138" t="str">
        <f>IF(C905="Program",IFERROR(INDEX('3. Programs'!B:B,MATCH(D905,'3. Programs'!A:A,0)),"Enter valid program ID"),"")</f>
        <v/>
      </c>
      <c r="F905" s="289" t="str">
        <f>IF(C905="Program",IFERROR(INDEX('3. Programs'!L:L,MATCH(D905,'3. Programs'!A:A,0)),""),"")</f>
        <v/>
      </c>
      <c r="G905" s="97"/>
      <c r="H905" s="82"/>
      <c r="I905" s="291" t="str">
        <f>IFERROR(IF(C905="Program",(IF(OR(F905="Days",F905="Caseload"),1,G905)*H905)/(IF(OR(F905="Days",F905="Caseload"),1,INDEX('3. Programs'!N:N,MATCH(D905,'3. Programs'!A:A,0)))*INDEX('3. Programs'!O:O,MATCH(D905,'3. Programs'!A:A,0))),""),0)</f>
        <v/>
      </c>
      <c r="J905" s="20" t="str">
        <f>IFERROR(IF($C905="Program",ROUNDDOWN(SUMIF('3. Programs'!$A:$A,$D905,'3. Programs'!Q:Q),2)*IFERROR(INDEX('3. Programs'!$O:$O,MATCH($D905,'3. Programs'!$A:$A,0)),0)*$I905,""),0)</f>
        <v/>
      </c>
      <c r="K905" s="15" t="str">
        <f>IFERROR(IF($C905="Program",ROUNDDOWN(SUMIF('3. Programs'!$A:$A,$D905,'3. Programs'!R:R),2)*IFERROR(INDEX('3. Programs'!$O:$O,MATCH($D905,'3. Programs'!$A:$A,0)),0)*$I905,""),0)</f>
        <v/>
      </c>
      <c r="L905" s="15" t="str">
        <f>IFERROR(IF($C905="Program",ROUNDDOWN(SUMIF('3. Programs'!$A:$A,$D905,'3. Programs'!S:S),2)*IFERROR(INDEX('3. Programs'!$O:$O,MATCH($D905,'3. Programs'!$A:$A,0)),0)*$I905,""),0)</f>
        <v/>
      </c>
      <c r="M905" s="17" t="str">
        <f t="shared" si="86"/>
        <v/>
      </c>
      <c r="N905" s="122"/>
      <c r="O905" s="123"/>
      <c r="P905" s="169"/>
      <c r="Q905" s="245"/>
      <c r="R905" s="124"/>
      <c r="S905" s="125"/>
      <c r="T905" s="125"/>
      <c r="U905" s="126"/>
      <c r="V905" s="19" t="str">
        <f t="shared" si="85"/>
        <v/>
      </c>
      <c r="W905" s="15" t="str">
        <f t="shared" ref="W905:W968" si="87">IF($C905="Program",J905,IF($C905="Child-Specific",R905+S905,""))</f>
        <v/>
      </c>
      <c r="X905" s="16" t="str">
        <f t="shared" ref="X905:X968" si="88">IF($C905="Program",K905,IF($C905="Child-Specific",T905,""))</f>
        <v/>
      </c>
      <c r="Y905" s="16" t="str">
        <f t="shared" ref="Y905:Y968" si="89">IF($C905="Program",L905,IF($C905="Child-Specific",U905,""))</f>
        <v/>
      </c>
      <c r="Z905" s="16" t="str">
        <f t="shared" ref="Z905:Z968" si="90">IF(OR(C905="Child-Specific",C905="Program"),SUM(W905:Y905),"")</f>
        <v/>
      </c>
    </row>
    <row r="906" spans="1:26" x14ac:dyDescent="0.4">
      <c r="A906" s="140"/>
      <c r="B906" s="158" t="str">
        <f>IFERROR(VLOOKUP(A906,'1. Applicant Roster'!A:C,2,FALSE)&amp;", "&amp;LEFT(VLOOKUP(A906,'1. Applicant Roster'!A:C,3,FALSE),1)&amp;".","Enter valid WISEid")</f>
        <v>Enter valid WISEid</v>
      </c>
      <c r="C906" s="142"/>
      <c r="D906" s="143"/>
      <c r="E906" s="138" t="str">
        <f>IF(C906="Program",IFERROR(INDEX('3. Programs'!B:B,MATCH(D906,'3. Programs'!A:A,0)),"Enter valid program ID"),"")</f>
        <v/>
      </c>
      <c r="F906" s="289" t="str">
        <f>IF(C906="Program",IFERROR(INDEX('3. Programs'!L:L,MATCH(D906,'3. Programs'!A:A,0)),""),"")</f>
        <v/>
      </c>
      <c r="G906" s="97"/>
      <c r="H906" s="82"/>
      <c r="I906" s="291" t="str">
        <f>IFERROR(IF(C906="Program",(IF(OR(F906="Days",F906="Caseload"),1,G906)*H906)/(IF(OR(F906="Days",F906="Caseload"),1,INDEX('3. Programs'!N:N,MATCH(D906,'3. Programs'!A:A,0)))*INDEX('3. Programs'!O:O,MATCH(D906,'3. Programs'!A:A,0))),""),0)</f>
        <v/>
      </c>
      <c r="J906" s="20" t="str">
        <f>IFERROR(IF($C906="Program",ROUNDDOWN(SUMIF('3. Programs'!$A:$A,$D906,'3. Programs'!Q:Q),2)*IFERROR(INDEX('3. Programs'!$O:$O,MATCH($D906,'3. Programs'!$A:$A,0)),0)*$I906,""),0)</f>
        <v/>
      </c>
      <c r="K906" s="15" t="str">
        <f>IFERROR(IF($C906="Program",ROUNDDOWN(SUMIF('3. Programs'!$A:$A,$D906,'3. Programs'!R:R),2)*IFERROR(INDEX('3. Programs'!$O:$O,MATCH($D906,'3. Programs'!$A:$A,0)),0)*$I906,""),0)</f>
        <v/>
      </c>
      <c r="L906" s="15" t="str">
        <f>IFERROR(IF($C906="Program",ROUNDDOWN(SUMIF('3. Programs'!$A:$A,$D906,'3. Programs'!S:S),2)*IFERROR(INDEX('3. Programs'!$O:$O,MATCH($D906,'3. Programs'!$A:$A,0)),0)*$I906,""),0)</f>
        <v/>
      </c>
      <c r="M906" s="17" t="str">
        <f t="shared" si="86"/>
        <v/>
      </c>
      <c r="N906" s="122"/>
      <c r="O906" s="123"/>
      <c r="P906" s="169"/>
      <c r="Q906" s="245"/>
      <c r="R906" s="124"/>
      <c r="S906" s="125"/>
      <c r="T906" s="125"/>
      <c r="U906" s="126"/>
      <c r="V906" s="19" t="str">
        <f t="shared" ref="V906:V969" si="91">IF($C906="Child-Specific",SUM(R906:U906),"")</f>
        <v/>
      </c>
      <c r="W906" s="15" t="str">
        <f t="shared" si="87"/>
        <v/>
      </c>
      <c r="X906" s="16" t="str">
        <f t="shared" si="88"/>
        <v/>
      </c>
      <c r="Y906" s="16" t="str">
        <f t="shared" si="89"/>
        <v/>
      </c>
      <c r="Z906" s="16" t="str">
        <f t="shared" si="90"/>
        <v/>
      </c>
    </row>
    <row r="907" spans="1:26" x14ac:dyDescent="0.4">
      <c r="A907" s="140"/>
      <c r="B907" s="158" t="str">
        <f>IFERROR(VLOOKUP(A907,'1. Applicant Roster'!A:C,2,FALSE)&amp;", "&amp;LEFT(VLOOKUP(A907,'1. Applicant Roster'!A:C,3,FALSE),1)&amp;".","Enter valid WISEid")</f>
        <v>Enter valid WISEid</v>
      </c>
      <c r="C907" s="142"/>
      <c r="D907" s="143"/>
      <c r="E907" s="138" t="str">
        <f>IF(C907="Program",IFERROR(INDEX('3. Programs'!B:B,MATCH(D907,'3. Programs'!A:A,0)),"Enter valid program ID"),"")</f>
        <v/>
      </c>
      <c r="F907" s="289" t="str">
        <f>IF(C907="Program",IFERROR(INDEX('3. Programs'!L:L,MATCH(D907,'3. Programs'!A:A,0)),""),"")</f>
        <v/>
      </c>
      <c r="G907" s="97"/>
      <c r="H907" s="82"/>
      <c r="I907" s="291" t="str">
        <f>IFERROR(IF(C907="Program",(IF(OR(F907="Days",F907="Caseload"),1,G907)*H907)/(IF(OR(F907="Days",F907="Caseload"),1,INDEX('3. Programs'!N:N,MATCH(D907,'3. Programs'!A:A,0)))*INDEX('3. Programs'!O:O,MATCH(D907,'3. Programs'!A:A,0))),""),0)</f>
        <v/>
      </c>
      <c r="J907" s="20" t="str">
        <f>IFERROR(IF($C907="Program",ROUNDDOWN(SUMIF('3. Programs'!$A:$A,$D907,'3. Programs'!Q:Q),2)*IFERROR(INDEX('3. Programs'!$O:$O,MATCH($D907,'3. Programs'!$A:$A,0)),0)*$I907,""),0)</f>
        <v/>
      </c>
      <c r="K907" s="15" t="str">
        <f>IFERROR(IF($C907="Program",ROUNDDOWN(SUMIF('3. Programs'!$A:$A,$D907,'3. Programs'!R:R),2)*IFERROR(INDEX('3. Programs'!$O:$O,MATCH($D907,'3. Programs'!$A:$A,0)),0)*$I907,""),0)</f>
        <v/>
      </c>
      <c r="L907" s="15" t="str">
        <f>IFERROR(IF($C907="Program",ROUNDDOWN(SUMIF('3. Programs'!$A:$A,$D907,'3. Programs'!S:S),2)*IFERROR(INDEX('3. Programs'!$O:$O,MATCH($D907,'3. Programs'!$A:$A,0)),0)*$I907,""),0)</f>
        <v/>
      </c>
      <c r="M907" s="17" t="str">
        <f t="shared" ref="M907:M970" si="92">IF($C907="Program",SUM(J907:L907),"")</f>
        <v/>
      </c>
      <c r="N907" s="122"/>
      <c r="O907" s="123"/>
      <c r="P907" s="169"/>
      <c r="Q907" s="245"/>
      <c r="R907" s="124"/>
      <c r="S907" s="125"/>
      <c r="T907" s="125"/>
      <c r="U907" s="126"/>
      <c r="V907" s="19" t="str">
        <f t="shared" si="91"/>
        <v/>
      </c>
      <c r="W907" s="15" t="str">
        <f t="shared" si="87"/>
        <v/>
      </c>
      <c r="X907" s="16" t="str">
        <f t="shared" si="88"/>
        <v/>
      </c>
      <c r="Y907" s="16" t="str">
        <f t="shared" si="89"/>
        <v/>
      </c>
      <c r="Z907" s="16" t="str">
        <f t="shared" si="90"/>
        <v/>
      </c>
    </row>
    <row r="908" spans="1:26" x14ac:dyDescent="0.4">
      <c r="A908" s="140"/>
      <c r="B908" s="158" t="str">
        <f>IFERROR(VLOOKUP(A908,'1. Applicant Roster'!A:C,2,FALSE)&amp;", "&amp;LEFT(VLOOKUP(A908,'1. Applicant Roster'!A:C,3,FALSE),1)&amp;".","Enter valid WISEid")</f>
        <v>Enter valid WISEid</v>
      </c>
      <c r="C908" s="142"/>
      <c r="D908" s="143"/>
      <c r="E908" s="138" t="str">
        <f>IF(C908="Program",IFERROR(INDEX('3. Programs'!B:B,MATCH(D908,'3. Programs'!A:A,0)),"Enter valid program ID"),"")</f>
        <v/>
      </c>
      <c r="F908" s="289" t="str">
        <f>IF(C908="Program",IFERROR(INDEX('3. Programs'!L:L,MATCH(D908,'3. Programs'!A:A,0)),""),"")</f>
        <v/>
      </c>
      <c r="G908" s="97"/>
      <c r="H908" s="82"/>
      <c r="I908" s="291" t="str">
        <f>IFERROR(IF(C908="Program",(IF(OR(F908="Days",F908="Caseload"),1,G908)*H908)/(IF(OR(F908="Days",F908="Caseload"),1,INDEX('3. Programs'!N:N,MATCH(D908,'3. Programs'!A:A,0)))*INDEX('3. Programs'!O:O,MATCH(D908,'3. Programs'!A:A,0))),""),0)</f>
        <v/>
      </c>
      <c r="J908" s="20" t="str">
        <f>IFERROR(IF($C908="Program",ROUNDDOWN(SUMIF('3. Programs'!$A:$A,$D908,'3. Programs'!Q:Q),2)*IFERROR(INDEX('3. Programs'!$O:$O,MATCH($D908,'3. Programs'!$A:$A,0)),0)*$I908,""),0)</f>
        <v/>
      </c>
      <c r="K908" s="15" t="str">
        <f>IFERROR(IF($C908="Program",ROUNDDOWN(SUMIF('3. Programs'!$A:$A,$D908,'3. Programs'!R:R),2)*IFERROR(INDEX('3. Programs'!$O:$O,MATCH($D908,'3. Programs'!$A:$A,0)),0)*$I908,""),0)</f>
        <v/>
      </c>
      <c r="L908" s="15" t="str">
        <f>IFERROR(IF($C908="Program",ROUNDDOWN(SUMIF('3. Programs'!$A:$A,$D908,'3. Programs'!S:S),2)*IFERROR(INDEX('3. Programs'!$O:$O,MATCH($D908,'3. Programs'!$A:$A,0)),0)*$I908,""),0)</f>
        <v/>
      </c>
      <c r="M908" s="17" t="str">
        <f t="shared" si="92"/>
        <v/>
      </c>
      <c r="N908" s="122"/>
      <c r="O908" s="123"/>
      <c r="P908" s="169"/>
      <c r="Q908" s="245"/>
      <c r="R908" s="124"/>
      <c r="S908" s="125"/>
      <c r="T908" s="125"/>
      <c r="U908" s="126"/>
      <c r="V908" s="19" t="str">
        <f t="shared" si="91"/>
        <v/>
      </c>
      <c r="W908" s="15" t="str">
        <f t="shared" si="87"/>
        <v/>
      </c>
      <c r="X908" s="16" t="str">
        <f t="shared" si="88"/>
        <v/>
      </c>
      <c r="Y908" s="16" t="str">
        <f t="shared" si="89"/>
        <v/>
      </c>
      <c r="Z908" s="16" t="str">
        <f t="shared" si="90"/>
        <v/>
      </c>
    </row>
    <row r="909" spans="1:26" x14ac:dyDescent="0.4">
      <c r="A909" s="140"/>
      <c r="B909" s="158" t="str">
        <f>IFERROR(VLOOKUP(A909,'1. Applicant Roster'!A:C,2,FALSE)&amp;", "&amp;LEFT(VLOOKUP(A909,'1. Applicant Roster'!A:C,3,FALSE),1)&amp;".","Enter valid WISEid")</f>
        <v>Enter valid WISEid</v>
      </c>
      <c r="C909" s="142"/>
      <c r="D909" s="143"/>
      <c r="E909" s="138" t="str">
        <f>IF(C909="Program",IFERROR(INDEX('3. Programs'!B:B,MATCH(D909,'3. Programs'!A:A,0)),"Enter valid program ID"),"")</f>
        <v/>
      </c>
      <c r="F909" s="289" t="str">
        <f>IF(C909="Program",IFERROR(INDEX('3. Programs'!L:L,MATCH(D909,'3. Programs'!A:A,0)),""),"")</f>
        <v/>
      </c>
      <c r="G909" s="97"/>
      <c r="H909" s="82"/>
      <c r="I909" s="291" t="str">
        <f>IFERROR(IF(C909="Program",(IF(OR(F909="Days",F909="Caseload"),1,G909)*H909)/(IF(OR(F909="Days",F909="Caseload"),1,INDEX('3. Programs'!N:N,MATCH(D909,'3. Programs'!A:A,0)))*INDEX('3. Programs'!O:O,MATCH(D909,'3. Programs'!A:A,0))),""),0)</f>
        <v/>
      </c>
      <c r="J909" s="20" t="str">
        <f>IFERROR(IF($C909="Program",ROUNDDOWN(SUMIF('3. Programs'!$A:$A,$D909,'3. Programs'!Q:Q),2)*IFERROR(INDEX('3. Programs'!$O:$O,MATCH($D909,'3. Programs'!$A:$A,0)),0)*$I909,""),0)</f>
        <v/>
      </c>
      <c r="K909" s="15" t="str">
        <f>IFERROR(IF($C909="Program",ROUNDDOWN(SUMIF('3. Programs'!$A:$A,$D909,'3. Programs'!R:R),2)*IFERROR(INDEX('3. Programs'!$O:$O,MATCH($D909,'3. Programs'!$A:$A,0)),0)*$I909,""),0)</f>
        <v/>
      </c>
      <c r="L909" s="15" t="str">
        <f>IFERROR(IF($C909="Program",ROUNDDOWN(SUMIF('3. Programs'!$A:$A,$D909,'3. Programs'!S:S),2)*IFERROR(INDEX('3. Programs'!$O:$O,MATCH($D909,'3. Programs'!$A:$A,0)),0)*$I909,""),0)</f>
        <v/>
      </c>
      <c r="M909" s="17" t="str">
        <f t="shared" si="92"/>
        <v/>
      </c>
      <c r="N909" s="122"/>
      <c r="O909" s="123"/>
      <c r="P909" s="169"/>
      <c r="Q909" s="245"/>
      <c r="R909" s="124"/>
      <c r="S909" s="125"/>
      <c r="T909" s="125"/>
      <c r="U909" s="126"/>
      <c r="V909" s="19" t="str">
        <f t="shared" si="91"/>
        <v/>
      </c>
      <c r="W909" s="15" t="str">
        <f t="shared" si="87"/>
        <v/>
      </c>
      <c r="X909" s="16" t="str">
        <f t="shared" si="88"/>
        <v/>
      </c>
      <c r="Y909" s="16" t="str">
        <f t="shared" si="89"/>
        <v/>
      </c>
      <c r="Z909" s="16" t="str">
        <f t="shared" si="90"/>
        <v/>
      </c>
    </row>
    <row r="910" spans="1:26" x14ac:dyDescent="0.4">
      <c r="A910" s="140"/>
      <c r="B910" s="158" t="str">
        <f>IFERROR(VLOOKUP(A910,'1. Applicant Roster'!A:C,2,FALSE)&amp;", "&amp;LEFT(VLOOKUP(A910,'1. Applicant Roster'!A:C,3,FALSE),1)&amp;".","Enter valid WISEid")</f>
        <v>Enter valid WISEid</v>
      </c>
      <c r="C910" s="142"/>
      <c r="D910" s="143"/>
      <c r="E910" s="138" t="str">
        <f>IF(C910="Program",IFERROR(INDEX('3. Programs'!B:B,MATCH(D910,'3. Programs'!A:A,0)),"Enter valid program ID"),"")</f>
        <v/>
      </c>
      <c r="F910" s="289" t="str">
        <f>IF(C910="Program",IFERROR(INDEX('3. Programs'!L:L,MATCH(D910,'3. Programs'!A:A,0)),""),"")</f>
        <v/>
      </c>
      <c r="G910" s="97"/>
      <c r="H910" s="82"/>
      <c r="I910" s="291" t="str">
        <f>IFERROR(IF(C910="Program",(IF(OR(F910="Days",F910="Caseload"),1,G910)*H910)/(IF(OR(F910="Days",F910="Caseload"),1,INDEX('3. Programs'!N:N,MATCH(D910,'3. Programs'!A:A,0)))*INDEX('3. Programs'!O:O,MATCH(D910,'3. Programs'!A:A,0))),""),0)</f>
        <v/>
      </c>
      <c r="J910" s="20" t="str">
        <f>IFERROR(IF($C910="Program",ROUNDDOWN(SUMIF('3. Programs'!$A:$A,$D910,'3. Programs'!Q:Q),2)*IFERROR(INDEX('3. Programs'!$O:$O,MATCH($D910,'3. Programs'!$A:$A,0)),0)*$I910,""),0)</f>
        <v/>
      </c>
      <c r="K910" s="15" t="str">
        <f>IFERROR(IF($C910="Program",ROUNDDOWN(SUMIF('3. Programs'!$A:$A,$D910,'3. Programs'!R:R),2)*IFERROR(INDEX('3. Programs'!$O:$O,MATCH($D910,'3. Programs'!$A:$A,0)),0)*$I910,""),0)</f>
        <v/>
      </c>
      <c r="L910" s="15" t="str">
        <f>IFERROR(IF($C910="Program",ROUNDDOWN(SUMIF('3. Programs'!$A:$A,$D910,'3. Programs'!S:S),2)*IFERROR(INDEX('3. Programs'!$O:$O,MATCH($D910,'3. Programs'!$A:$A,0)),0)*$I910,""),0)</f>
        <v/>
      </c>
      <c r="M910" s="17" t="str">
        <f t="shared" si="92"/>
        <v/>
      </c>
      <c r="N910" s="122"/>
      <c r="O910" s="123"/>
      <c r="P910" s="169"/>
      <c r="Q910" s="245"/>
      <c r="R910" s="124"/>
      <c r="S910" s="125"/>
      <c r="T910" s="125"/>
      <c r="U910" s="126"/>
      <c r="V910" s="19" t="str">
        <f t="shared" si="91"/>
        <v/>
      </c>
      <c r="W910" s="15" t="str">
        <f t="shared" si="87"/>
        <v/>
      </c>
      <c r="X910" s="16" t="str">
        <f t="shared" si="88"/>
        <v/>
      </c>
      <c r="Y910" s="16" t="str">
        <f t="shared" si="89"/>
        <v/>
      </c>
      <c r="Z910" s="16" t="str">
        <f t="shared" si="90"/>
        <v/>
      </c>
    </row>
    <row r="911" spans="1:26" x14ac:dyDescent="0.4">
      <c r="A911" s="140"/>
      <c r="B911" s="158" t="str">
        <f>IFERROR(VLOOKUP(A911,'1. Applicant Roster'!A:C,2,FALSE)&amp;", "&amp;LEFT(VLOOKUP(A911,'1. Applicant Roster'!A:C,3,FALSE),1)&amp;".","Enter valid WISEid")</f>
        <v>Enter valid WISEid</v>
      </c>
      <c r="C911" s="142"/>
      <c r="D911" s="143"/>
      <c r="E911" s="138" t="str">
        <f>IF(C911="Program",IFERROR(INDEX('3. Programs'!B:B,MATCH(D911,'3. Programs'!A:A,0)),"Enter valid program ID"),"")</f>
        <v/>
      </c>
      <c r="F911" s="289" t="str">
        <f>IF(C911="Program",IFERROR(INDEX('3. Programs'!L:L,MATCH(D911,'3. Programs'!A:A,0)),""),"")</f>
        <v/>
      </c>
      <c r="G911" s="97"/>
      <c r="H911" s="82"/>
      <c r="I911" s="291" t="str">
        <f>IFERROR(IF(C911="Program",(IF(OR(F911="Days",F911="Caseload"),1,G911)*H911)/(IF(OR(F911="Days",F911="Caseload"),1,INDEX('3. Programs'!N:N,MATCH(D911,'3. Programs'!A:A,0)))*INDEX('3. Programs'!O:O,MATCH(D911,'3. Programs'!A:A,0))),""),0)</f>
        <v/>
      </c>
      <c r="J911" s="20" t="str">
        <f>IFERROR(IF($C911="Program",ROUNDDOWN(SUMIF('3. Programs'!$A:$A,$D911,'3. Programs'!Q:Q),2)*IFERROR(INDEX('3. Programs'!$O:$O,MATCH($D911,'3. Programs'!$A:$A,0)),0)*$I911,""),0)</f>
        <v/>
      </c>
      <c r="K911" s="15" t="str">
        <f>IFERROR(IF($C911="Program",ROUNDDOWN(SUMIF('3. Programs'!$A:$A,$D911,'3. Programs'!R:R),2)*IFERROR(INDEX('3. Programs'!$O:$O,MATCH($D911,'3. Programs'!$A:$A,0)),0)*$I911,""),0)</f>
        <v/>
      </c>
      <c r="L911" s="15" t="str">
        <f>IFERROR(IF($C911="Program",ROUNDDOWN(SUMIF('3. Programs'!$A:$A,$D911,'3. Programs'!S:S),2)*IFERROR(INDEX('3. Programs'!$O:$O,MATCH($D911,'3. Programs'!$A:$A,0)),0)*$I911,""),0)</f>
        <v/>
      </c>
      <c r="M911" s="17" t="str">
        <f t="shared" si="92"/>
        <v/>
      </c>
      <c r="N911" s="122"/>
      <c r="O911" s="123"/>
      <c r="P911" s="169"/>
      <c r="Q911" s="245"/>
      <c r="R911" s="124"/>
      <c r="S911" s="125"/>
      <c r="T911" s="125"/>
      <c r="U911" s="126"/>
      <c r="V911" s="19" t="str">
        <f t="shared" si="91"/>
        <v/>
      </c>
      <c r="W911" s="15" t="str">
        <f t="shared" si="87"/>
        <v/>
      </c>
      <c r="X911" s="16" t="str">
        <f t="shared" si="88"/>
        <v/>
      </c>
      <c r="Y911" s="16" t="str">
        <f t="shared" si="89"/>
        <v/>
      </c>
      <c r="Z911" s="16" t="str">
        <f t="shared" si="90"/>
        <v/>
      </c>
    </row>
    <row r="912" spans="1:26" x14ac:dyDescent="0.4">
      <c r="A912" s="140"/>
      <c r="B912" s="158" t="str">
        <f>IFERROR(VLOOKUP(A912,'1. Applicant Roster'!A:C,2,FALSE)&amp;", "&amp;LEFT(VLOOKUP(A912,'1. Applicant Roster'!A:C,3,FALSE),1)&amp;".","Enter valid WISEid")</f>
        <v>Enter valid WISEid</v>
      </c>
      <c r="C912" s="142"/>
      <c r="D912" s="143"/>
      <c r="E912" s="138" t="str">
        <f>IF(C912="Program",IFERROR(INDEX('3. Programs'!B:B,MATCH(D912,'3. Programs'!A:A,0)),"Enter valid program ID"),"")</f>
        <v/>
      </c>
      <c r="F912" s="289" t="str">
        <f>IF(C912="Program",IFERROR(INDEX('3. Programs'!L:L,MATCH(D912,'3. Programs'!A:A,0)),""),"")</f>
        <v/>
      </c>
      <c r="G912" s="97"/>
      <c r="H912" s="82"/>
      <c r="I912" s="291" t="str">
        <f>IFERROR(IF(C912="Program",(IF(OR(F912="Days",F912="Caseload"),1,G912)*H912)/(IF(OR(F912="Days",F912="Caseload"),1,INDEX('3. Programs'!N:N,MATCH(D912,'3. Programs'!A:A,0)))*INDEX('3. Programs'!O:O,MATCH(D912,'3. Programs'!A:A,0))),""),0)</f>
        <v/>
      </c>
      <c r="J912" s="20" t="str">
        <f>IFERROR(IF($C912="Program",ROUNDDOWN(SUMIF('3. Programs'!$A:$A,$D912,'3. Programs'!Q:Q),2)*IFERROR(INDEX('3. Programs'!$O:$O,MATCH($D912,'3. Programs'!$A:$A,0)),0)*$I912,""),0)</f>
        <v/>
      </c>
      <c r="K912" s="15" t="str">
        <f>IFERROR(IF($C912="Program",ROUNDDOWN(SUMIF('3. Programs'!$A:$A,$D912,'3. Programs'!R:R),2)*IFERROR(INDEX('3. Programs'!$O:$O,MATCH($D912,'3. Programs'!$A:$A,0)),0)*$I912,""),0)</f>
        <v/>
      </c>
      <c r="L912" s="15" t="str">
        <f>IFERROR(IF($C912="Program",ROUNDDOWN(SUMIF('3. Programs'!$A:$A,$D912,'3. Programs'!S:S),2)*IFERROR(INDEX('3. Programs'!$O:$O,MATCH($D912,'3. Programs'!$A:$A,0)),0)*$I912,""),0)</f>
        <v/>
      </c>
      <c r="M912" s="17" t="str">
        <f t="shared" si="92"/>
        <v/>
      </c>
      <c r="N912" s="122"/>
      <c r="O912" s="123"/>
      <c r="P912" s="169"/>
      <c r="Q912" s="245"/>
      <c r="R912" s="124"/>
      <c r="S912" s="125"/>
      <c r="T912" s="125"/>
      <c r="U912" s="126"/>
      <c r="V912" s="19" t="str">
        <f t="shared" si="91"/>
        <v/>
      </c>
      <c r="W912" s="15" t="str">
        <f t="shared" si="87"/>
        <v/>
      </c>
      <c r="X912" s="16" t="str">
        <f t="shared" si="88"/>
        <v/>
      </c>
      <c r="Y912" s="16" t="str">
        <f t="shared" si="89"/>
        <v/>
      </c>
      <c r="Z912" s="16" t="str">
        <f t="shared" si="90"/>
        <v/>
      </c>
    </row>
    <row r="913" spans="1:26" x14ac:dyDescent="0.4">
      <c r="A913" s="140"/>
      <c r="B913" s="158" t="str">
        <f>IFERROR(VLOOKUP(A913,'1. Applicant Roster'!A:C,2,FALSE)&amp;", "&amp;LEFT(VLOOKUP(A913,'1. Applicant Roster'!A:C,3,FALSE),1)&amp;".","Enter valid WISEid")</f>
        <v>Enter valid WISEid</v>
      </c>
      <c r="C913" s="142"/>
      <c r="D913" s="143"/>
      <c r="E913" s="138" t="str">
        <f>IF(C913="Program",IFERROR(INDEX('3. Programs'!B:B,MATCH(D913,'3. Programs'!A:A,0)),"Enter valid program ID"),"")</f>
        <v/>
      </c>
      <c r="F913" s="289" t="str">
        <f>IF(C913="Program",IFERROR(INDEX('3. Programs'!L:L,MATCH(D913,'3. Programs'!A:A,0)),""),"")</f>
        <v/>
      </c>
      <c r="G913" s="97"/>
      <c r="H913" s="82"/>
      <c r="I913" s="291" t="str">
        <f>IFERROR(IF(C913="Program",(IF(OR(F913="Days",F913="Caseload"),1,G913)*H913)/(IF(OR(F913="Days",F913="Caseload"),1,INDEX('3. Programs'!N:N,MATCH(D913,'3. Programs'!A:A,0)))*INDEX('3. Programs'!O:O,MATCH(D913,'3. Programs'!A:A,0))),""),0)</f>
        <v/>
      </c>
      <c r="J913" s="20" t="str">
        <f>IFERROR(IF($C913="Program",ROUNDDOWN(SUMIF('3. Programs'!$A:$A,$D913,'3. Programs'!Q:Q),2)*IFERROR(INDEX('3. Programs'!$O:$O,MATCH($D913,'3. Programs'!$A:$A,0)),0)*$I913,""),0)</f>
        <v/>
      </c>
      <c r="K913" s="15" t="str">
        <f>IFERROR(IF($C913="Program",ROUNDDOWN(SUMIF('3. Programs'!$A:$A,$D913,'3. Programs'!R:R),2)*IFERROR(INDEX('3. Programs'!$O:$O,MATCH($D913,'3. Programs'!$A:$A,0)),0)*$I913,""),0)</f>
        <v/>
      </c>
      <c r="L913" s="15" t="str">
        <f>IFERROR(IF($C913="Program",ROUNDDOWN(SUMIF('3. Programs'!$A:$A,$D913,'3. Programs'!S:S),2)*IFERROR(INDEX('3. Programs'!$O:$O,MATCH($D913,'3. Programs'!$A:$A,0)),0)*$I913,""),0)</f>
        <v/>
      </c>
      <c r="M913" s="17" t="str">
        <f t="shared" si="92"/>
        <v/>
      </c>
      <c r="N913" s="122"/>
      <c r="O913" s="123"/>
      <c r="P913" s="169"/>
      <c r="Q913" s="245"/>
      <c r="R913" s="124"/>
      <c r="S913" s="125"/>
      <c r="T913" s="125"/>
      <c r="U913" s="126"/>
      <c r="V913" s="19" t="str">
        <f t="shared" si="91"/>
        <v/>
      </c>
      <c r="W913" s="15" t="str">
        <f t="shared" si="87"/>
        <v/>
      </c>
      <c r="X913" s="16" t="str">
        <f t="shared" si="88"/>
        <v/>
      </c>
      <c r="Y913" s="16" t="str">
        <f t="shared" si="89"/>
        <v/>
      </c>
      <c r="Z913" s="16" t="str">
        <f t="shared" si="90"/>
        <v/>
      </c>
    </row>
    <row r="914" spans="1:26" x14ac:dyDescent="0.4">
      <c r="A914" s="140"/>
      <c r="B914" s="158" t="str">
        <f>IFERROR(VLOOKUP(A914,'1. Applicant Roster'!A:C,2,FALSE)&amp;", "&amp;LEFT(VLOOKUP(A914,'1. Applicant Roster'!A:C,3,FALSE),1)&amp;".","Enter valid WISEid")</f>
        <v>Enter valid WISEid</v>
      </c>
      <c r="C914" s="142"/>
      <c r="D914" s="143"/>
      <c r="E914" s="138" t="str">
        <f>IF(C914="Program",IFERROR(INDEX('3. Programs'!B:B,MATCH(D914,'3. Programs'!A:A,0)),"Enter valid program ID"),"")</f>
        <v/>
      </c>
      <c r="F914" s="289" t="str">
        <f>IF(C914="Program",IFERROR(INDEX('3. Programs'!L:L,MATCH(D914,'3. Programs'!A:A,0)),""),"")</f>
        <v/>
      </c>
      <c r="G914" s="97"/>
      <c r="H914" s="82"/>
      <c r="I914" s="291" t="str">
        <f>IFERROR(IF(C914="Program",(IF(OR(F914="Days",F914="Caseload"),1,G914)*H914)/(IF(OR(F914="Days",F914="Caseload"),1,INDEX('3. Programs'!N:N,MATCH(D914,'3. Programs'!A:A,0)))*INDEX('3. Programs'!O:O,MATCH(D914,'3. Programs'!A:A,0))),""),0)</f>
        <v/>
      </c>
      <c r="J914" s="20" t="str">
        <f>IFERROR(IF($C914="Program",ROUNDDOWN(SUMIF('3. Programs'!$A:$A,$D914,'3. Programs'!Q:Q),2)*IFERROR(INDEX('3. Programs'!$O:$O,MATCH($D914,'3. Programs'!$A:$A,0)),0)*$I914,""),0)</f>
        <v/>
      </c>
      <c r="K914" s="15" t="str">
        <f>IFERROR(IF($C914="Program",ROUNDDOWN(SUMIF('3. Programs'!$A:$A,$D914,'3. Programs'!R:R),2)*IFERROR(INDEX('3. Programs'!$O:$O,MATCH($D914,'3. Programs'!$A:$A,0)),0)*$I914,""),0)</f>
        <v/>
      </c>
      <c r="L914" s="15" t="str">
        <f>IFERROR(IF($C914="Program",ROUNDDOWN(SUMIF('3. Programs'!$A:$A,$D914,'3. Programs'!S:S),2)*IFERROR(INDEX('3. Programs'!$O:$O,MATCH($D914,'3. Programs'!$A:$A,0)),0)*$I914,""),0)</f>
        <v/>
      </c>
      <c r="M914" s="17" t="str">
        <f t="shared" si="92"/>
        <v/>
      </c>
      <c r="N914" s="122"/>
      <c r="O914" s="123"/>
      <c r="P914" s="169"/>
      <c r="Q914" s="245"/>
      <c r="R914" s="124"/>
      <c r="S914" s="125"/>
      <c r="T914" s="125"/>
      <c r="U914" s="126"/>
      <c r="V914" s="19" t="str">
        <f t="shared" si="91"/>
        <v/>
      </c>
      <c r="W914" s="15" t="str">
        <f t="shared" si="87"/>
        <v/>
      </c>
      <c r="X914" s="16" t="str">
        <f t="shared" si="88"/>
        <v/>
      </c>
      <c r="Y914" s="16" t="str">
        <f t="shared" si="89"/>
        <v/>
      </c>
      <c r="Z914" s="16" t="str">
        <f t="shared" si="90"/>
        <v/>
      </c>
    </row>
    <row r="915" spans="1:26" x14ac:dyDescent="0.4">
      <c r="A915" s="140"/>
      <c r="B915" s="158" t="str">
        <f>IFERROR(VLOOKUP(A915,'1. Applicant Roster'!A:C,2,FALSE)&amp;", "&amp;LEFT(VLOOKUP(A915,'1. Applicant Roster'!A:C,3,FALSE),1)&amp;".","Enter valid WISEid")</f>
        <v>Enter valid WISEid</v>
      </c>
      <c r="C915" s="142"/>
      <c r="D915" s="143"/>
      <c r="E915" s="138" t="str">
        <f>IF(C915="Program",IFERROR(INDEX('3. Programs'!B:B,MATCH(D915,'3. Programs'!A:A,0)),"Enter valid program ID"),"")</f>
        <v/>
      </c>
      <c r="F915" s="289" t="str">
        <f>IF(C915="Program",IFERROR(INDEX('3. Programs'!L:L,MATCH(D915,'3. Programs'!A:A,0)),""),"")</f>
        <v/>
      </c>
      <c r="G915" s="97"/>
      <c r="H915" s="82"/>
      <c r="I915" s="291" t="str">
        <f>IFERROR(IF(C915="Program",(IF(OR(F915="Days",F915="Caseload"),1,G915)*H915)/(IF(OR(F915="Days",F915="Caseload"),1,INDEX('3. Programs'!N:N,MATCH(D915,'3. Programs'!A:A,0)))*INDEX('3. Programs'!O:O,MATCH(D915,'3. Programs'!A:A,0))),""),0)</f>
        <v/>
      </c>
      <c r="J915" s="20" t="str">
        <f>IFERROR(IF($C915="Program",ROUNDDOWN(SUMIF('3. Programs'!$A:$A,$D915,'3. Programs'!Q:Q),2)*IFERROR(INDEX('3. Programs'!$O:$O,MATCH($D915,'3. Programs'!$A:$A,0)),0)*$I915,""),0)</f>
        <v/>
      </c>
      <c r="K915" s="15" t="str">
        <f>IFERROR(IF($C915="Program",ROUNDDOWN(SUMIF('3. Programs'!$A:$A,$D915,'3. Programs'!R:R),2)*IFERROR(INDEX('3. Programs'!$O:$O,MATCH($D915,'3. Programs'!$A:$A,0)),0)*$I915,""),0)</f>
        <v/>
      </c>
      <c r="L915" s="15" t="str">
        <f>IFERROR(IF($C915="Program",ROUNDDOWN(SUMIF('3. Programs'!$A:$A,$D915,'3. Programs'!S:S),2)*IFERROR(INDEX('3. Programs'!$O:$O,MATCH($D915,'3. Programs'!$A:$A,0)),0)*$I915,""),0)</f>
        <v/>
      </c>
      <c r="M915" s="17" t="str">
        <f t="shared" si="92"/>
        <v/>
      </c>
      <c r="N915" s="122"/>
      <c r="O915" s="123"/>
      <c r="P915" s="169"/>
      <c r="Q915" s="245"/>
      <c r="R915" s="124"/>
      <c r="S915" s="125"/>
      <c r="T915" s="125"/>
      <c r="U915" s="126"/>
      <c r="V915" s="19" t="str">
        <f t="shared" si="91"/>
        <v/>
      </c>
      <c r="W915" s="15" t="str">
        <f t="shared" si="87"/>
        <v/>
      </c>
      <c r="X915" s="16" t="str">
        <f t="shared" si="88"/>
        <v/>
      </c>
      <c r="Y915" s="16" t="str">
        <f t="shared" si="89"/>
        <v/>
      </c>
      <c r="Z915" s="16" t="str">
        <f t="shared" si="90"/>
        <v/>
      </c>
    </row>
    <row r="916" spans="1:26" x14ac:dyDescent="0.4">
      <c r="A916" s="140"/>
      <c r="B916" s="158" t="str">
        <f>IFERROR(VLOOKUP(A916,'1. Applicant Roster'!A:C,2,FALSE)&amp;", "&amp;LEFT(VLOOKUP(A916,'1. Applicant Roster'!A:C,3,FALSE),1)&amp;".","Enter valid WISEid")</f>
        <v>Enter valid WISEid</v>
      </c>
      <c r="C916" s="142"/>
      <c r="D916" s="143"/>
      <c r="E916" s="138" t="str">
        <f>IF(C916="Program",IFERROR(INDEX('3. Programs'!B:B,MATCH(D916,'3. Programs'!A:A,0)),"Enter valid program ID"),"")</f>
        <v/>
      </c>
      <c r="F916" s="289" t="str">
        <f>IF(C916="Program",IFERROR(INDEX('3. Programs'!L:L,MATCH(D916,'3. Programs'!A:A,0)),""),"")</f>
        <v/>
      </c>
      <c r="G916" s="97"/>
      <c r="H916" s="82"/>
      <c r="I916" s="291" t="str">
        <f>IFERROR(IF(C916="Program",(IF(OR(F916="Days",F916="Caseload"),1,G916)*H916)/(IF(OR(F916="Days",F916="Caseload"),1,INDEX('3. Programs'!N:N,MATCH(D916,'3. Programs'!A:A,0)))*INDEX('3. Programs'!O:O,MATCH(D916,'3. Programs'!A:A,0))),""),0)</f>
        <v/>
      </c>
      <c r="J916" s="20" t="str">
        <f>IFERROR(IF($C916="Program",ROUNDDOWN(SUMIF('3. Programs'!$A:$A,$D916,'3. Programs'!Q:Q),2)*IFERROR(INDEX('3. Programs'!$O:$O,MATCH($D916,'3. Programs'!$A:$A,0)),0)*$I916,""),0)</f>
        <v/>
      </c>
      <c r="K916" s="15" t="str">
        <f>IFERROR(IF($C916="Program",ROUNDDOWN(SUMIF('3. Programs'!$A:$A,$D916,'3. Programs'!R:R),2)*IFERROR(INDEX('3. Programs'!$O:$O,MATCH($D916,'3. Programs'!$A:$A,0)),0)*$I916,""),0)</f>
        <v/>
      </c>
      <c r="L916" s="15" t="str">
        <f>IFERROR(IF($C916="Program",ROUNDDOWN(SUMIF('3. Programs'!$A:$A,$D916,'3. Programs'!S:S),2)*IFERROR(INDEX('3. Programs'!$O:$O,MATCH($D916,'3. Programs'!$A:$A,0)),0)*$I916,""),0)</f>
        <v/>
      </c>
      <c r="M916" s="17" t="str">
        <f t="shared" si="92"/>
        <v/>
      </c>
      <c r="N916" s="122"/>
      <c r="O916" s="123"/>
      <c r="P916" s="169"/>
      <c r="Q916" s="245"/>
      <c r="R916" s="124"/>
      <c r="S916" s="125"/>
      <c r="T916" s="125"/>
      <c r="U916" s="126"/>
      <c r="V916" s="19" t="str">
        <f t="shared" si="91"/>
        <v/>
      </c>
      <c r="W916" s="15" t="str">
        <f t="shared" si="87"/>
        <v/>
      </c>
      <c r="X916" s="16" t="str">
        <f t="shared" si="88"/>
        <v/>
      </c>
      <c r="Y916" s="16" t="str">
        <f t="shared" si="89"/>
        <v/>
      </c>
      <c r="Z916" s="16" t="str">
        <f t="shared" si="90"/>
        <v/>
      </c>
    </row>
    <row r="917" spans="1:26" x14ac:dyDescent="0.4">
      <c r="A917" s="140"/>
      <c r="B917" s="158" t="str">
        <f>IFERROR(VLOOKUP(A917,'1. Applicant Roster'!A:C,2,FALSE)&amp;", "&amp;LEFT(VLOOKUP(A917,'1. Applicant Roster'!A:C,3,FALSE),1)&amp;".","Enter valid WISEid")</f>
        <v>Enter valid WISEid</v>
      </c>
      <c r="C917" s="142"/>
      <c r="D917" s="143"/>
      <c r="E917" s="138" t="str">
        <f>IF(C917="Program",IFERROR(INDEX('3. Programs'!B:B,MATCH(D917,'3. Programs'!A:A,0)),"Enter valid program ID"),"")</f>
        <v/>
      </c>
      <c r="F917" s="289" t="str">
        <f>IF(C917="Program",IFERROR(INDEX('3. Programs'!L:L,MATCH(D917,'3. Programs'!A:A,0)),""),"")</f>
        <v/>
      </c>
      <c r="G917" s="97"/>
      <c r="H917" s="82"/>
      <c r="I917" s="291" t="str">
        <f>IFERROR(IF(C917="Program",(IF(OR(F917="Days",F917="Caseload"),1,G917)*H917)/(IF(OR(F917="Days",F917="Caseload"),1,INDEX('3. Programs'!N:N,MATCH(D917,'3. Programs'!A:A,0)))*INDEX('3. Programs'!O:O,MATCH(D917,'3. Programs'!A:A,0))),""),0)</f>
        <v/>
      </c>
      <c r="J917" s="20" t="str">
        <f>IFERROR(IF($C917="Program",ROUNDDOWN(SUMIF('3. Programs'!$A:$A,$D917,'3. Programs'!Q:Q),2)*IFERROR(INDEX('3. Programs'!$O:$O,MATCH($D917,'3. Programs'!$A:$A,0)),0)*$I917,""),0)</f>
        <v/>
      </c>
      <c r="K917" s="15" t="str">
        <f>IFERROR(IF($C917="Program",ROUNDDOWN(SUMIF('3. Programs'!$A:$A,$D917,'3. Programs'!R:R),2)*IFERROR(INDEX('3. Programs'!$O:$O,MATCH($D917,'3. Programs'!$A:$A,0)),0)*$I917,""),0)</f>
        <v/>
      </c>
      <c r="L917" s="15" t="str">
        <f>IFERROR(IF($C917="Program",ROUNDDOWN(SUMIF('3. Programs'!$A:$A,$D917,'3. Programs'!S:S),2)*IFERROR(INDEX('3. Programs'!$O:$O,MATCH($D917,'3. Programs'!$A:$A,0)),0)*$I917,""),0)</f>
        <v/>
      </c>
      <c r="M917" s="17" t="str">
        <f t="shared" si="92"/>
        <v/>
      </c>
      <c r="N917" s="122"/>
      <c r="O917" s="123"/>
      <c r="P917" s="169"/>
      <c r="Q917" s="245"/>
      <c r="R917" s="124"/>
      <c r="S917" s="125"/>
      <c r="T917" s="125"/>
      <c r="U917" s="126"/>
      <c r="V917" s="19" t="str">
        <f t="shared" si="91"/>
        <v/>
      </c>
      <c r="W917" s="15" t="str">
        <f t="shared" si="87"/>
        <v/>
      </c>
      <c r="X917" s="16" t="str">
        <f t="shared" si="88"/>
        <v/>
      </c>
      <c r="Y917" s="16" t="str">
        <f t="shared" si="89"/>
        <v/>
      </c>
      <c r="Z917" s="16" t="str">
        <f t="shared" si="90"/>
        <v/>
      </c>
    </row>
    <row r="918" spans="1:26" x14ac:dyDescent="0.4">
      <c r="A918" s="140"/>
      <c r="B918" s="158" t="str">
        <f>IFERROR(VLOOKUP(A918,'1. Applicant Roster'!A:C,2,FALSE)&amp;", "&amp;LEFT(VLOOKUP(A918,'1. Applicant Roster'!A:C,3,FALSE),1)&amp;".","Enter valid WISEid")</f>
        <v>Enter valid WISEid</v>
      </c>
      <c r="C918" s="142"/>
      <c r="D918" s="143"/>
      <c r="E918" s="138" t="str">
        <f>IF(C918="Program",IFERROR(INDEX('3. Programs'!B:B,MATCH(D918,'3. Programs'!A:A,0)),"Enter valid program ID"),"")</f>
        <v/>
      </c>
      <c r="F918" s="289" t="str">
        <f>IF(C918="Program",IFERROR(INDEX('3. Programs'!L:L,MATCH(D918,'3. Programs'!A:A,0)),""),"")</f>
        <v/>
      </c>
      <c r="G918" s="97"/>
      <c r="H918" s="82"/>
      <c r="I918" s="291" t="str">
        <f>IFERROR(IF(C918="Program",(IF(OR(F918="Days",F918="Caseload"),1,G918)*H918)/(IF(OR(F918="Days",F918="Caseload"),1,INDEX('3. Programs'!N:N,MATCH(D918,'3. Programs'!A:A,0)))*INDEX('3. Programs'!O:O,MATCH(D918,'3. Programs'!A:A,0))),""),0)</f>
        <v/>
      </c>
      <c r="J918" s="20" t="str">
        <f>IFERROR(IF($C918="Program",ROUNDDOWN(SUMIF('3. Programs'!$A:$A,$D918,'3. Programs'!Q:Q),2)*IFERROR(INDEX('3. Programs'!$O:$O,MATCH($D918,'3. Programs'!$A:$A,0)),0)*$I918,""),0)</f>
        <v/>
      </c>
      <c r="K918" s="15" t="str">
        <f>IFERROR(IF($C918="Program",ROUNDDOWN(SUMIF('3. Programs'!$A:$A,$D918,'3. Programs'!R:R),2)*IFERROR(INDEX('3. Programs'!$O:$O,MATCH($D918,'3. Programs'!$A:$A,0)),0)*$I918,""),0)</f>
        <v/>
      </c>
      <c r="L918" s="15" t="str">
        <f>IFERROR(IF($C918="Program",ROUNDDOWN(SUMIF('3. Programs'!$A:$A,$D918,'3. Programs'!S:S),2)*IFERROR(INDEX('3. Programs'!$O:$O,MATCH($D918,'3. Programs'!$A:$A,0)),0)*$I918,""),0)</f>
        <v/>
      </c>
      <c r="M918" s="17" t="str">
        <f t="shared" si="92"/>
        <v/>
      </c>
      <c r="N918" s="122"/>
      <c r="O918" s="123"/>
      <c r="P918" s="169"/>
      <c r="Q918" s="245"/>
      <c r="R918" s="124"/>
      <c r="S918" s="125"/>
      <c r="T918" s="125"/>
      <c r="U918" s="126"/>
      <c r="V918" s="19" t="str">
        <f t="shared" si="91"/>
        <v/>
      </c>
      <c r="W918" s="15" t="str">
        <f t="shared" si="87"/>
        <v/>
      </c>
      <c r="X918" s="16" t="str">
        <f t="shared" si="88"/>
        <v/>
      </c>
      <c r="Y918" s="16" t="str">
        <f t="shared" si="89"/>
        <v/>
      </c>
      <c r="Z918" s="16" t="str">
        <f t="shared" si="90"/>
        <v/>
      </c>
    </row>
    <row r="919" spans="1:26" x14ac:dyDescent="0.4">
      <c r="A919" s="140"/>
      <c r="B919" s="158" t="str">
        <f>IFERROR(VLOOKUP(A919,'1. Applicant Roster'!A:C,2,FALSE)&amp;", "&amp;LEFT(VLOOKUP(A919,'1. Applicant Roster'!A:C,3,FALSE),1)&amp;".","Enter valid WISEid")</f>
        <v>Enter valid WISEid</v>
      </c>
      <c r="C919" s="142"/>
      <c r="D919" s="143"/>
      <c r="E919" s="138" t="str">
        <f>IF(C919="Program",IFERROR(INDEX('3. Programs'!B:B,MATCH(D919,'3. Programs'!A:A,0)),"Enter valid program ID"),"")</f>
        <v/>
      </c>
      <c r="F919" s="289" t="str">
        <f>IF(C919="Program",IFERROR(INDEX('3. Programs'!L:L,MATCH(D919,'3. Programs'!A:A,0)),""),"")</f>
        <v/>
      </c>
      <c r="G919" s="97"/>
      <c r="H919" s="82"/>
      <c r="I919" s="291" t="str">
        <f>IFERROR(IF(C919="Program",(IF(OR(F919="Days",F919="Caseload"),1,G919)*H919)/(IF(OR(F919="Days",F919="Caseload"),1,INDEX('3. Programs'!N:N,MATCH(D919,'3. Programs'!A:A,0)))*INDEX('3. Programs'!O:O,MATCH(D919,'3. Programs'!A:A,0))),""),0)</f>
        <v/>
      </c>
      <c r="J919" s="20" t="str">
        <f>IFERROR(IF($C919="Program",ROUNDDOWN(SUMIF('3. Programs'!$A:$A,$D919,'3. Programs'!Q:Q),2)*IFERROR(INDEX('3. Programs'!$O:$O,MATCH($D919,'3. Programs'!$A:$A,0)),0)*$I919,""),0)</f>
        <v/>
      </c>
      <c r="K919" s="15" t="str">
        <f>IFERROR(IF($C919="Program",ROUNDDOWN(SUMIF('3. Programs'!$A:$A,$D919,'3. Programs'!R:R),2)*IFERROR(INDEX('3. Programs'!$O:$O,MATCH($D919,'3. Programs'!$A:$A,0)),0)*$I919,""),0)</f>
        <v/>
      </c>
      <c r="L919" s="15" t="str">
        <f>IFERROR(IF($C919="Program",ROUNDDOWN(SUMIF('3. Programs'!$A:$A,$D919,'3. Programs'!S:S),2)*IFERROR(INDEX('3. Programs'!$O:$O,MATCH($D919,'3. Programs'!$A:$A,0)),0)*$I919,""),0)</f>
        <v/>
      </c>
      <c r="M919" s="17" t="str">
        <f t="shared" si="92"/>
        <v/>
      </c>
      <c r="N919" s="122"/>
      <c r="O919" s="123"/>
      <c r="P919" s="169"/>
      <c r="Q919" s="245"/>
      <c r="R919" s="124"/>
      <c r="S919" s="125"/>
      <c r="T919" s="125"/>
      <c r="U919" s="126"/>
      <c r="V919" s="19" t="str">
        <f t="shared" si="91"/>
        <v/>
      </c>
      <c r="W919" s="15" t="str">
        <f t="shared" si="87"/>
        <v/>
      </c>
      <c r="X919" s="16" t="str">
        <f t="shared" si="88"/>
        <v/>
      </c>
      <c r="Y919" s="16" t="str">
        <f t="shared" si="89"/>
        <v/>
      </c>
      <c r="Z919" s="16" t="str">
        <f t="shared" si="90"/>
        <v/>
      </c>
    </row>
    <row r="920" spans="1:26" x14ac:dyDescent="0.4">
      <c r="A920" s="140"/>
      <c r="B920" s="158" t="str">
        <f>IFERROR(VLOOKUP(A920,'1. Applicant Roster'!A:C,2,FALSE)&amp;", "&amp;LEFT(VLOOKUP(A920,'1. Applicant Roster'!A:C,3,FALSE),1)&amp;".","Enter valid WISEid")</f>
        <v>Enter valid WISEid</v>
      </c>
      <c r="C920" s="142"/>
      <c r="D920" s="143"/>
      <c r="E920" s="138" t="str">
        <f>IF(C920="Program",IFERROR(INDEX('3. Programs'!B:B,MATCH(D920,'3. Programs'!A:A,0)),"Enter valid program ID"),"")</f>
        <v/>
      </c>
      <c r="F920" s="289" t="str">
        <f>IF(C920="Program",IFERROR(INDEX('3. Programs'!L:L,MATCH(D920,'3. Programs'!A:A,0)),""),"")</f>
        <v/>
      </c>
      <c r="G920" s="97"/>
      <c r="H920" s="82"/>
      <c r="I920" s="291" t="str">
        <f>IFERROR(IF(C920="Program",(IF(OR(F920="Days",F920="Caseload"),1,G920)*H920)/(IF(OR(F920="Days",F920="Caseload"),1,INDEX('3. Programs'!N:N,MATCH(D920,'3. Programs'!A:A,0)))*INDEX('3. Programs'!O:O,MATCH(D920,'3. Programs'!A:A,0))),""),0)</f>
        <v/>
      </c>
      <c r="J920" s="20" t="str">
        <f>IFERROR(IF($C920="Program",ROUNDDOWN(SUMIF('3. Programs'!$A:$A,$D920,'3. Programs'!Q:Q),2)*IFERROR(INDEX('3. Programs'!$O:$O,MATCH($D920,'3. Programs'!$A:$A,0)),0)*$I920,""),0)</f>
        <v/>
      </c>
      <c r="K920" s="15" t="str">
        <f>IFERROR(IF($C920="Program",ROUNDDOWN(SUMIF('3. Programs'!$A:$A,$D920,'3. Programs'!R:R),2)*IFERROR(INDEX('3. Programs'!$O:$O,MATCH($D920,'3. Programs'!$A:$A,0)),0)*$I920,""),0)</f>
        <v/>
      </c>
      <c r="L920" s="15" t="str">
        <f>IFERROR(IF($C920="Program",ROUNDDOWN(SUMIF('3. Programs'!$A:$A,$D920,'3. Programs'!S:S),2)*IFERROR(INDEX('3. Programs'!$O:$O,MATCH($D920,'3. Programs'!$A:$A,0)),0)*$I920,""),0)</f>
        <v/>
      </c>
      <c r="M920" s="17" t="str">
        <f t="shared" si="92"/>
        <v/>
      </c>
      <c r="N920" s="122"/>
      <c r="O920" s="123"/>
      <c r="P920" s="169"/>
      <c r="Q920" s="245"/>
      <c r="R920" s="124"/>
      <c r="S920" s="125"/>
      <c r="T920" s="125"/>
      <c r="U920" s="126"/>
      <c r="V920" s="19" t="str">
        <f t="shared" si="91"/>
        <v/>
      </c>
      <c r="W920" s="15" t="str">
        <f t="shared" si="87"/>
        <v/>
      </c>
      <c r="X920" s="16" t="str">
        <f t="shared" si="88"/>
        <v/>
      </c>
      <c r="Y920" s="16" t="str">
        <f t="shared" si="89"/>
        <v/>
      </c>
      <c r="Z920" s="16" t="str">
        <f t="shared" si="90"/>
        <v/>
      </c>
    </row>
    <row r="921" spans="1:26" x14ac:dyDescent="0.4">
      <c r="A921" s="140"/>
      <c r="B921" s="158" t="str">
        <f>IFERROR(VLOOKUP(A921,'1. Applicant Roster'!A:C,2,FALSE)&amp;", "&amp;LEFT(VLOOKUP(A921,'1. Applicant Roster'!A:C,3,FALSE),1)&amp;".","Enter valid WISEid")</f>
        <v>Enter valid WISEid</v>
      </c>
      <c r="C921" s="142"/>
      <c r="D921" s="143"/>
      <c r="E921" s="138" t="str">
        <f>IF(C921="Program",IFERROR(INDEX('3. Programs'!B:B,MATCH(D921,'3. Programs'!A:A,0)),"Enter valid program ID"),"")</f>
        <v/>
      </c>
      <c r="F921" s="289" t="str">
        <f>IF(C921="Program",IFERROR(INDEX('3. Programs'!L:L,MATCH(D921,'3. Programs'!A:A,0)),""),"")</f>
        <v/>
      </c>
      <c r="G921" s="97"/>
      <c r="H921" s="82"/>
      <c r="I921" s="291" t="str">
        <f>IFERROR(IF(C921="Program",(IF(OR(F921="Days",F921="Caseload"),1,G921)*H921)/(IF(OR(F921="Days",F921="Caseload"),1,INDEX('3. Programs'!N:N,MATCH(D921,'3. Programs'!A:A,0)))*INDEX('3. Programs'!O:O,MATCH(D921,'3. Programs'!A:A,0))),""),0)</f>
        <v/>
      </c>
      <c r="J921" s="20" t="str">
        <f>IFERROR(IF($C921="Program",ROUNDDOWN(SUMIF('3. Programs'!$A:$A,$D921,'3. Programs'!Q:Q),2)*IFERROR(INDEX('3. Programs'!$O:$O,MATCH($D921,'3. Programs'!$A:$A,0)),0)*$I921,""),0)</f>
        <v/>
      </c>
      <c r="K921" s="15" t="str">
        <f>IFERROR(IF($C921="Program",ROUNDDOWN(SUMIF('3. Programs'!$A:$A,$D921,'3. Programs'!R:R),2)*IFERROR(INDEX('3. Programs'!$O:$O,MATCH($D921,'3. Programs'!$A:$A,0)),0)*$I921,""),0)</f>
        <v/>
      </c>
      <c r="L921" s="15" t="str">
        <f>IFERROR(IF($C921="Program",ROUNDDOWN(SUMIF('3. Programs'!$A:$A,$D921,'3. Programs'!S:S),2)*IFERROR(INDEX('3. Programs'!$O:$O,MATCH($D921,'3. Programs'!$A:$A,0)),0)*$I921,""),0)</f>
        <v/>
      </c>
      <c r="M921" s="17" t="str">
        <f t="shared" si="92"/>
        <v/>
      </c>
      <c r="N921" s="122"/>
      <c r="O921" s="123"/>
      <c r="P921" s="169"/>
      <c r="Q921" s="245"/>
      <c r="R921" s="124"/>
      <c r="S921" s="125"/>
      <c r="T921" s="125"/>
      <c r="U921" s="126"/>
      <c r="V921" s="19" t="str">
        <f t="shared" si="91"/>
        <v/>
      </c>
      <c r="W921" s="15" t="str">
        <f t="shared" si="87"/>
        <v/>
      </c>
      <c r="X921" s="16" t="str">
        <f t="shared" si="88"/>
        <v/>
      </c>
      <c r="Y921" s="16" t="str">
        <f t="shared" si="89"/>
        <v/>
      </c>
      <c r="Z921" s="16" t="str">
        <f t="shared" si="90"/>
        <v/>
      </c>
    </row>
    <row r="922" spans="1:26" x14ac:dyDescent="0.4">
      <c r="A922" s="140"/>
      <c r="B922" s="158" t="str">
        <f>IFERROR(VLOOKUP(A922,'1. Applicant Roster'!A:C,2,FALSE)&amp;", "&amp;LEFT(VLOOKUP(A922,'1. Applicant Roster'!A:C,3,FALSE),1)&amp;".","Enter valid WISEid")</f>
        <v>Enter valid WISEid</v>
      </c>
      <c r="C922" s="142"/>
      <c r="D922" s="143"/>
      <c r="E922" s="138" t="str">
        <f>IF(C922="Program",IFERROR(INDEX('3. Programs'!B:B,MATCH(D922,'3. Programs'!A:A,0)),"Enter valid program ID"),"")</f>
        <v/>
      </c>
      <c r="F922" s="289" t="str">
        <f>IF(C922="Program",IFERROR(INDEX('3. Programs'!L:L,MATCH(D922,'3. Programs'!A:A,0)),""),"")</f>
        <v/>
      </c>
      <c r="G922" s="97"/>
      <c r="H922" s="82"/>
      <c r="I922" s="291" t="str">
        <f>IFERROR(IF(C922="Program",(IF(OR(F922="Days",F922="Caseload"),1,G922)*H922)/(IF(OR(F922="Days",F922="Caseload"),1,INDEX('3. Programs'!N:N,MATCH(D922,'3. Programs'!A:A,0)))*INDEX('3. Programs'!O:O,MATCH(D922,'3. Programs'!A:A,0))),""),0)</f>
        <v/>
      </c>
      <c r="J922" s="20" t="str">
        <f>IFERROR(IF($C922="Program",ROUNDDOWN(SUMIF('3. Programs'!$A:$A,$D922,'3. Programs'!Q:Q),2)*IFERROR(INDEX('3. Programs'!$O:$O,MATCH($D922,'3. Programs'!$A:$A,0)),0)*$I922,""),0)</f>
        <v/>
      </c>
      <c r="K922" s="15" t="str">
        <f>IFERROR(IF($C922="Program",ROUNDDOWN(SUMIF('3. Programs'!$A:$A,$D922,'3. Programs'!R:R),2)*IFERROR(INDEX('3. Programs'!$O:$O,MATCH($D922,'3. Programs'!$A:$A,0)),0)*$I922,""),0)</f>
        <v/>
      </c>
      <c r="L922" s="15" t="str">
        <f>IFERROR(IF($C922="Program",ROUNDDOWN(SUMIF('3. Programs'!$A:$A,$D922,'3. Programs'!S:S),2)*IFERROR(INDEX('3. Programs'!$O:$O,MATCH($D922,'3. Programs'!$A:$A,0)),0)*$I922,""),0)</f>
        <v/>
      </c>
      <c r="M922" s="17" t="str">
        <f t="shared" si="92"/>
        <v/>
      </c>
      <c r="N922" s="122"/>
      <c r="O922" s="123"/>
      <c r="P922" s="169"/>
      <c r="Q922" s="245"/>
      <c r="R922" s="124"/>
      <c r="S922" s="125"/>
      <c r="T922" s="125"/>
      <c r="U922" s="126"/>
      <c r="V922" s="19" t="str">
        <f t="shared" si="91"/>
        <v/>
      </c>
      <c r="W922" s="15" t="str">
        <f t="shared" si="87"/>
        <v/>
      </c>
      <c r="X922" s="16" t="str">
        <f t="shared" si="88"/>
        <v/>
      </c>
      <c r="Y922" s="16" t="str">
        <f t="shared" si="89"/>
        <v/>
      </c>
      <c r="Z922" s="16" t="str">
        <f t="shared" si="90"/>
        <v/>
      </c>
    </row>
    <row r="923" spans="1:26" x14ac:dyDescent="0.4">
      <c r="A923" s="140"/>
      <c r="B923" s="158" t="str">
        <f>IFERROR(VLOOKUP(A923,'1. Applicant Roster'!A:C,2,FALSE)&amp;", "&amp;LEFT(VLOOKUP(A923,'1. Applicant Roster'!A:C,3,FALSE),1)&amp;".","Enter valid WISEid")</f>
        <v>Enter valid WISEid</v>
      </c>
      <c r="C923" s="142"/>
      <c r="D923" s="143"/>
      <c r="E923" s="138" t="str">
        <f>IF(C923="Program",IFERROR(INDEX('3. Programs'!B:B,MATCH(D923,'3. Programs'!A:A,0)),"Enter valid program ID"),"")</f>
        <v/>
      </c>
      <c r="F923" s="289" t="str">
        <f>IF(C923="Program",IFERROR(INDEX('3. Programs'!L:L,MATCH(D923,'3. Programs'!A:A,0)),""),"")</f>
        <v/>
      </c>
      <c r="G923" s="97"/>
      <c r="H923" s="82"/>
      <c r="I923" s="291" t="str">
        <f>IFERROR(IF(C923="Program",(IF(OR(F923="Days",F923="Caseload"),1,G923)*H923)/(IF(OR(F923="Days",F923="Caseload"),1,INDEX('3. Programs'!N:N,MATCH(D923,'3. Programs'!A:A,0)))*INDEX('3. Programs'!O:O,MATCH(D923,'3. Programs'!A:A,0))),""),0)</f>
        <v/>
      </c>
      <c r="J923" s="20" t="str">
        <f>IFERROR(IF($C923="Program",ROUNDDOWN(SUMIF('3. Programs'!$A:$A,$D923,'3. Programs'!Q:Q),2)*IFERROR(INDEX('3. Programs'!$O:$O,MATCH($D923,'3. Programs'!$A:$A,0)),0)*$I923,""),0)</f>
        <v/>
      </c>
      <c r="K923" s="15" t="str">
        <f>IFERROR(IF($C923="Program",ROUNDDOWN(SUMIF('3. Programs'!$A:$A,$D923,'3. Programs'!R:R),2)*IFERROR(INDEX('3. Programs'!$O:$O,MATCH($D923,'3. Programs'!$A:$A,0)),0)*$I923,""),0)</f>
        <v/>
      </c>
      <c r="L923" s="15" t="str">
        <f>IFERROR(IF($C923="Program",ROUNDDOWN(SUMIF('3. Programs'!$A:$A,$D923,'3. Programs'!S:S),2)*IFERROR(INDEX('3. Programs'!$O:$O,MATCH($D923,'3. Programs'!$A:$A,0)),0)*$I923,""),0)</f>
        <v/>
      </c>
      <c r="M923" s="17" t="str">
        <f t="shared" si="92"/>
        <v/>
      </c>
      <c r="N923" s="122"/>
      <c r="O923" s="123"/>
      <c r="P923" s="169"/>
      <c r="Q923" s="245"/>
      <c r="R923" s="124"/>
      <c r="S923" s="125"/>
      <c r="T923" s="125"/>
      <c r="U923" s="126"/>
      <c r="V923" s="19" t="str">
        <f t="shared" si="91"/>
        <v/>
      </c>
      <c r="W923" s="15" t="str">
        <f t="shared" si="87"/>
        <v/>
      </c>
      <c r="X923" s="16" t="str">
        <f t="shared" si="88"/>
        <v/>
      </c>
      <c r="Y923" s="16" t="str">
        <f t="shared" si="89"/>
        <v/>
      </c>
      <c r="Z923" s="16" t="str">
        <f t="shared" si="90"/>
        <v/>
      </c>
    </row>
    <row r="924" spans="1:26" x14ac:dyDescent="0.4">
      <c r="A924" s="140"/>
      <c r="B924" s="158" t="str">
        <f>IFERROR(VLOOKUP(A924,'1. Applicant Roster'!A:C,2,FALSE)&amp;", "&amp;LEFT(VLOOKUP(A924,'1. Applicant Roster'!A:C,3,FALSE),1)&amp;".","Enter valid WISEid")</f>
        <v>Enter valid WISEid</v>
      </c>
      <c r="C924" s="142"/>
      <c r="D924" s="143"/>
      <c r="E924" s="138" t="str">
        <f>IF(C924="Program",IFERROR(INDEX('3. Programs'!B:B,MATCH(D924,'3. Programs'!A:A,0)),"Enter valid program ID"),"")</f>
        <v/>
      </c>
      <c r="F924" s="289" t="str">
        <f>IF(C924="Program",IFERROR(INDEX('3. Programs'!L:L,MATCH(D924,'3. Programs'!A:A,0)),""),"")</f>
        <v/>
      </c>
      <c r="G924" s="97"/>
      <c r="H924" s="82"/>
      <c r="I924" s="291" t="str">
        <f>IFERROR(IF(C924="Program",(IF(OR(F924="Days",F924="Caseload"),1,G924)*H924)/(IF(OR(F924="Days",F924="Caseload"),1,INDEX('3. Programs'!N:N,MATCH(D924,'3. Programs'!A:A,0)))*INDEX('3. Programs'!O:O,MATCH(D924,'3. Programs'!A:A,0))),""),0)</f>
        <v/>
      </c>
      <c r="J924" s="20" t="str">
        <f>IFERROR(IF($C924="Program",ROUNDDOWN(SUMIF('3. Programs'!$A:$A,$D924,'3. Programs'!Q:Q),2)*IFERROR(INDEX('3. Programs'!$O:$O,MATCH($D924,'3. Programs'!$A:$A,0)),0)*$I924,""),0)</f>
        <v/>
      </c>
      <c r="K924" s="15" t="str">
        <f>IFERROR(IF($C924="Program",ROUNDDOWN(SUMIF('3. Programs'!$A:$A,$D924,'3. Programs'!R:R),2)*IFERROR(INDEX('3. Programs'!$O:$O,MATCH($D924,'3. Programs'!$A:$A,0)),0)*$I924,""),0)</f>
        <v/>
      </c>
      <c r="L924" s="15" t="str">
        <f>IFERROR(IF($C924="Program",ROUNDDOWN(SUMIF('3. Programs'!$A:$A,$D924,'3. Programs'!S:S),2)*IFERROR(INDEX('3. Programs'!$O:$O,MATCH($D924,'3. Programs'!$A:$A,0)),0)*$I924,""),0)</f>
        <v/>
      </c>
      <c r="M924" s="17" t="str">
        <f t="shared" si="92"/>
        <v/>
      </c>
      <c r="N924" s="122"/>
      <c r="O924" s="123"/>
      <c r="P924" s="169"/>
      <c r="Q924" s="245"/>
      <c r="R924" s="124"/>
      <c r="S924" s="125"/>
      <c r="T924" s="125"/>
      <c r="U924" s="126"/>
      <c r="V924" s="19" t="str">
        <f t="shared" si="91"/>
        <v/>
      </c>
      <c r="W924" s="15" t="str">
        <f t="shared" si="87"/>
        <v/>
      </c>
      <c r="X924" s="16" t="str">
        <f t="shared" si="88"/>
        <v/>
      </c>
      <c r="Y924" s="16" t="str">
        <f t="shared" si="89"/>
        <v/>
      </c>
      <c r="Z924" s="16" t="str">
        <f t="shared" si="90"/>
        <v/>
      </c>
    </row>
    <row r="925" spans="1:26" x14ac:dyDescent="0.4">
      <c r="A925" s="140"/>
      <c r="B925" s="158" t="str">
        <f>IFERROR(VLOOKUP(A925,'1. Applicant Roster'!A:C,2,FALSE)&amp;", "&amp;LEFT(VLOOKUP(A925,'1. Applicant Roster'!A:C,3,FALSE),1)&amp;".","Enter valid WISEid")</f>
        <v>Enter valid WISEid</v>
      </c>
      <c r="C925" s="142"/>
      <c r="D925" s="143"/>
      <c r="E925" s="138" t="str">
        <f>IF(C925="Program",IFERROR(INDEX('3. Programs'!B:B,MATCH(D925,'3. Programs'!A:A,0)),"Enter valid program ID"),"")</f>
        <v/>
      </c>
      <c r="F925" s="289" t="str">
        <f>IF(C925="Program",IFERROR(INDEX('3. Programs'!L:L,MATCH(D925,'3. Programs'!A:A,0)),""),"")</f>
        <v/>
      </c>
      <c r="G925" s="97"/>
      <c r="H925" s="82"/>
      <c r="I925" s="291" t="str">
        <f>IFERROR(IF(C925="Program",(IF(OR(F925="Days",F925="Caseload"),1,G925)*H925)/(IF(OR(F925="Days",F925="Caseload"),1,INDEX('3. Programs'!N:N,MATCH(D925,'3. Programs'!A:A,0)))*INDEX('3. Programs'!O:O,MATCH(D925,'3. Programs'!A:A,0))),""),0)</f>
        <v/>
      </c>
      <c r="J925" s="20" t="str">
        <f>IFERROR(IF($C925="Program",ROUNDDOWN(SUMIF('3. Programs'!$A:$A,$D925,'3. Programs'!Q:Q),2)*IFERROR(INDEX('3. Programs'!$O:$O,MATCH($D925,'3. Programs'!$A:$A,0)),0)*$I925,""),0)</f>
        <v/>
      </c>
      <c r="K925" s="15" t="str">
        <f>IFERROR(IF($C925="Program",ROUNDDOWN(SUMIF('3. Programs'!$A:$A,$D925,'3. Programs'!R:R),2)*IFERROR(INDEX('3. Programs'!$O:$O,MATCH($D925,'3. Programs'!$A:$A,0)),0)*$I925,""),0)</f>
        <v/>
      </c>
      <c r="L925" s="15" t="str">
        <f>IFERROR(IF($C925="Program",ROUNDDOWN(SUMIF('3. Programs'!$A:$A,$D925,'3. Programs'!S:S),2)*IFERROR(INDEX('3. Programs'!$O:$O,MATCH($D925,'3. Programs'!$A:$A,0)),0)*$I925,""),0)</f>
        <v/>
      </c>
      <c r="M925" s="17" t="str">
        <f t="shared" si="92"/>
        <v/>
      </c>
      <c r="N925" s="122"/>
      <c r="O925" s="123"/>
      <c r="P925" s="169"/>
      <c r="Q925" s="245"/>
      <c r="R925" s="124"/>
      <c r="S925" s="125"/>
      <c r="T925" s="125"/>
      <c r="U925" s="126"/>
      <c r="V925" s="19" t="str">
        <f t="shared" si="91"/>
        <v/>
      </c>
      <c r="W925" s="15" t="str">
        <f t="shared" si="87"/>
        <v/>
      </c>
      <c r="X925" s="16" t="str">
        <f t="shared" si="88"/>
        <v/>
      </c>
      <c r="Y925" s="16" t="str">
        <f t="shared" si="89"/>
        <v/>
      </c>
      <c r="Z925" s="16" t="str">
        <f t="shared" si="90"/>
        <v/>
      </c>
    </row>
    <row r="926" spans="1:26" x14ac:dyDescent="0.4">
      <c r="A926" s="140"/>
      <c r="B926" s="158" t="str">
        <f>IFERROR(VLOOKUP(A926,'1. Applicant Roster'!A:C,2,FALSE)&amp;", "&amp;LEFT(VLOOKUP(A926,'1. Applicant Roster'!A:C,3,FALSE),1)&amp;".","Enter valid WISEid")</f>
        <v>Enter valid WISEid</v>
      </c>
      <c r="C926" s="142"/>
      <c r="D926" s="143"/>
      <c r="E926" s="138" t="str">
        <f>IF(C926="Program",IFERROR(INDEX('3. Programs'!B:B,MATCH(D926,'3. Programs'!A:A,0)),"Enter valid program ID"),"")</f>
        <v/>
      </c>
      <c r="F926" s="289" t="str">
        <f>IF(C926="Program",IFERROR(INDEX('3. Programs'!L:L,MATCH(D926,'3. Programs'!A:A,0)),""),"")</f>
        <v/>
      </c>
      <c r="G926" s="97"/>
      <c r="H926" s="82"/>
      <c r="I926" s="291" t="str">
        <f>IFERROR(IF(C926="Program",(IF(OR(F926="Days",F926="Caseload"),1,G926)*H926)/(IF(OR(F926="Days",F926="Caseload"),1,INDEX('3. Programs'!N:N,MATCH(D926,'3. Programs'!A:A,0)))*INDEX('3. Programs'!O:O,MATCH(D926,'3. Programs'!A:A,0))),""),0)</f>
        <v/>
      </c>
      <c r="J926" s="20" t="str">
        <f>IFERROR(IF($C926="Program",ROUNDDOWN(SUMIF('3. Programs'!$A:$A,$D926,'3. Programs'!Q:Q),2)*IFERROR(INDEX('3. Programs'!$O:$O,MATCH($D926,'3. Programs'!$A:$A,0)),0)*$I926,""),0)</f>
        <v/>
      </c>
      <c r="K926" s="15" t="str">
        <f>IFERROR(IF($C926="Program",ROUNDDOWN(SUMIF('3. Programs'!$A:$A,$D926,'3. Programs'!R:R),2)*IFERROR(INDEX('3. Programs'!$O:$O,MATCH($D926,'3. Programs'!$A:$A,0)),0)*$I926,""),0)</f>
        <v/>
      </c>
      <c r="L926" s="15" t="str">
        <f>IFERROR(IF($C926="Program",ROUNDDOWN(SUMIF('3. Programs'!$A:$A,$D926,'3. Programs'!S:S),2)*IFERROR(INDEX('3. Programs'!$O:$O,MATCH($D926,'3. Programs'!$A:$A,0)),0)*$I926,""),0)</f>
        <v/>
      </c>
      <c r="M926" s="17" t="str">
        <f t="shared" si="92"/>
        <v/>
      </c>
      <c r="N926" s="122"/>
      <c r="O926" s="123"/>
      <c r="P926" s="169"/>
      <c r="Q926" s="245"/>
      <c r="R926" s="124"/>
      <c r="S926" s="125"/>
      <c r="T926" s="125"/>
      <c r="U926" s="126"/>
      <c r="V926" s="19" t="str">
        <f t="shared" si="91"/>
        <v/>
      </c>
      <c r="W926" s="15" t="str">
        <f t="shared" si="87"/>
        <v/>
      </c>
      <c r="X926" s="16" t="str">
        <f t="shared" si="88"/>
        <v/>
      </c>
      <c r="Y926" s="16" t="str">
        <f t="shared" si="89"/>
        <v/>
      </c>
      <c r="Z926" s="16" t="str">
        <f t="shared" si="90"/>
        <v/>
      </c>
    </row>
    <row r="927" spans="1:26" x14ac:dyDescent="0.4">
      <c r="A927" s="140"/>
      <c r="B927" s="158" t="str">
        <f>IFERROR(VLOOKUP(A927,'1. Applicant Roster'!A:C,2,FALSE)&amp;", "&amp;LEFT(VLOOKUP(A927,'1. Applicant Roster'!A:C,3,FALSE),1)&amp;".","Enter valid WISEid")</f>
        <v>Enter valid WISEid</v>
      </c>
      <c r="C927" s="142"/>
      <c r="D927" s="143"/>
      <c r="E927" s="138" t="str">
        <f>IF(C927="Program",IFERROR(INDEX('3. Programs'!B:B,MATCH(D927,'3. Programs'!A:A,0)),"Enter valid program ID"),"")</f>
        <v/>
      </c>
      <c r="F927" s="289" t="str">
        <f>IF(C927="Program",IFERROR(INDEX('3. Programs'!L:L,MATCH(D927,'3. Programs'!A:A,0)),""),"")</f>
        <v/>
      </c>
      <c r="G927" s="97"/>
      <c r="H927" s="82"/>
      <c r="I927" s="291" t="str">
        <f>IFERROR(IF(C927="Program",(IF(OR(F927="Days",F927="Caseload"),1,G927)*H927)/(IF(OR(F927="Days",F927="Caseload"),1,INDEX('3. Programs'!N:N,MATCH(D927,'3. Programs'!A:A,0)))*INDEX('3. Programs'!O:O,MATCH(D927,'3. Programs'!A:A,0))),""),0)</f>
        <v/>
      </c>
      <c r="J927" s="20" t="str">
        <f>IFERROR(IF($C927="Program",ROUNDDOWN(SUMIF('3. Programs'!$A:$A,$D927,'3. Programs'!Q:Q),2)*IFERROR(INDEX('3. Programs'!$O:$O,MATCH($D927,'3. Programs'!$A:$A,0)),0)*$I927,""),0)</f>
        <v/>
      </c>
      <c r="K927" s="15" t="str">
        <f>IFERROR(IF($C927="Program",ROUNDDOWN(SUMIF('3. Programs'!$A:$A,$D927,'3. Programs'!R:R),2)*IFERROR(INDEX('3. Programs'!$O:$O,MATCH($D927,'3. Programs'!$A:$A,0)),0)*$I927,""),0)</f>
        <v/>
      </c>
      <c r="L927" s="15" t="str">
        <f>IFERROR(IF($C927="Program",ROUNDDOWN(SUMIF('3. Programs'!$A:$A,$D927,'3. Programs'!S:S),2)*IFERROR(INDEX('3. Programs'!$O:$O,MATCH($D927,'3. Programs'!$A:$A,0)),0)*$I927,""),0)</f>
        <v/>
      </c>
      <c r="M927" s="17" t="str">
        <f t="shared" si="92"/>
        <v/>
      </c>
      <c r="N927" s="122"/>
      <c r="O927" s="123"/>
      <c r="P927" s="169"/>
      <c r="Q927" s="245"/>
      <c r="R927" s="124"/>
      <c r="S927" s="125"/>
      <c r="T927" s="125"/>
      <c r="U927" s="126"/>
      <c r="V927" s="19" t="str">
        <f t="shared" si="91"/>
        <v/>
      </c>
      <c r="W927" s="15" t="str">
        <f t="shared" si="87"/>
        <v/>
      </c>
      <c r="X927" s="16" t="str">
        <f t="shared" si="88"/>
        <v/>
      </c>
      <c r="Y927" s="16" t="str">
        <f t="shared" si="89"/>
        <v/>
      </c>
      <c r="Z927" s="16" t="str">
        <f t="shared" si="90"/>
        <v/>
      </c>
    </row>
    <row r="928" spans="1:26" x14ac:dyDescent="0.4">
      <c r="A928" s="140"/>
      <c r="B928" s="158" t="str">
        <f>IFERROR(VLOOKUP(A928,'1. Applicant Roster'!A:C,2,FALSE)&amp;", "&amp;LEFT(VLOOKUP(A928,'1. Applicant Roster'!A:C,3,FALSE),1)&amp;".","Enter valid WISEid")</f>
        <v>Enter valid WISEid</v>
      </c>
      <c r="C928" s="142"/>
      <c r="D928" s="143"/>
      <c r="E928" s="138" t="str">
        <f>IF(C928="Program",IFERROR(INDEX('3. Programs'!B:B,MATCH(D928,'3. Programs'!A:A,0)),"Enter valid program ID"),"")</f>
        <v/>
      </c>
      <c r="F928" s="289" t="str">
        <f>IF(C928="Program",IFERROR(INDEX('3. Programs'!L:L,MATCH(D928,'3. Programs'!A:A,0)),""),"")</f>
        <v/>
      </c>
      <c r="G928" s="97"/>
      <c r="H928" s="82"/>
      <c r="I928" s="291" t="str">
        <f>IFERROR(IF(C928="Program",(IF(OR(F928="Days",F928="Caseload"),1,G928)*H928)/(IF(OR(F928="Days",F928="Caseload"),1,INDEX('3. Programs'!N:N,MATCH(D928,'3. Programs'!A:A,0)))*INDEX('3. Programs'!O:O,MATCH(D928,'3. Programs'!A:A,0))),""),0)</f>
        <v/>
      </c>
      <c r="J928" s="20" t="str">
        <f>IFERROR(IF($C928="Program",ROUNDDOWN(SUMIF('3. Programs'!$A:$A,$D928,'3. Programs'!Q:Q),2)*IFERROR(INDEX('3. Programs'!$O:$O,MATCH($D928,'3. Programs'!$A:$A,0)),0)*$I928,""),0)</f>
        <v/>
      </c>
      <c r="K928" s="15" t="str">
        <f>IFERROR(IF($C928="Program",ROUNDDOWN(SUMIF('3. Programs'!$A:$A,$D928,'3. Programs'!R:R),2)*IFERROR(INDEX('3. Programs'!$O:$O,MATCH($D928,'3. Programs'!$A:$A,0)),0)*$I928,""),0)</f>
        <v/>
      </c>
      <c r="L928" s="15" t="str">
        <f>IFERROR(IF($C928="Program",ROUNDDOWN(SUMIF('3. Programs'!$A:$A,$D928,'3. Programs'!S:S),2)*IFERROR(INDEX('3. Programs'!$O:$O,MATCH($D928,'3. Programs'!$A:$A,0)),0)*$I928,""),0)</f>
        <v/>
      </c>
      <c r="M928" s="17" t="str">
        <f t="shared" si="92"/>
        <v/>
      </c>
      <c r="N928" s="122"/>
      <c r="O928" s="123"/>
      <c r="P928" s="169"/>
      <c r="Q928" s="245"/>
      <c r="R928" s="124"/>
      <c r="S928" s="125"/>
      <c r="T928" s="125"/>
      <c r="U928" s="126"/>
      <c r="V928" s="19" t="str">
        <f t="shared" si="91"/>
        <v/>
      </c>
      <c r="W928" s="15" t="str">
        <f t="shared" si="87"/>
        <v/>
      </c>
      <c r="X928" s="16" t="str">
        <f t="shared" si="88"/>
        <v/>
      </c>
      <c r="Y928" s="16" t="str">
        <f t="shared" si="89"/>
        <v/>
      </c>
      <c r="Z928" s="16" t="str">
        <f t="shared" si="90"/>
        <v/>
      </c>
    </row>
    <row r="929" spans="1:26" x14ac:dyDescent="0.4">
      <c r="A929" s="140"/>
      <c r="B929" s="158" t="str">
        <f>IFERROR(VLOOKUP(A929,'1. Applicant Roster'!A:C,2,FALSE)&amp;", "&amp;LEFT(VLOOKUP(A929,'1. Applicant Roster'!A:C,3,FALSE),1)&amp;".","Enter valid WISEid")</f>
        <v>Enter valid WISEid</v>
      </c>
      <c r="C929" s="142"/>
      <c r="D929" s="143"/>
      <c r="E929" s="138" t="str">
        <f>IF(C929="Program",IFERROR(INDEX('3. Programs'!B:B,MATCH(D929,'3. Programs'!A:A,0)),"Enter valid program ID"),"")</f>
        <v/>
      </c>
      <c r="F929" s="289" t="str">
        <f>IF(C929="Program",IFERROR(INDEX('3. Programs'!L:L,MATCH(D929,'3. Programs'!A:A,0)),""),"")</f>
        <v/>
      </c>
      <c r="G929" s="97"/>
      <c r="H929" s="82"/>
      <c r="I929" s="291" t="str">
        <f>IFERROR(IF(C929="Program",(IF(OR(F929="Days",F929="Caseload"),1,G929)*H929)/(IF(OR(F929="Days",F929="Caseload"),1,INDEX('3. Programs'!N:N,MATCH(D929,'3. Programs'!A:A,0)))*INDEX('3. Programs'!O:O,MATCH(D929,'3. Programs'!A:A,0))),""),0)</f>
        <v/>
      </c>
      <c r="J929" s="20" t="str">
        <f>IFERROR(IF($C929="Program",ROUNDDOWN(SUMIF('3. Programs'!$A:$A,$D929,'3. Programs'!Q:Q),2)*IFERROR(INDEX('3. Programs'!$O:$O,MATCH($D929,'3. Programs'!$A:$A,0)),0)*$I929,""),0)</f>
        <v/>
      </c>
      <c r="K929" s="15" t="str">
        <f>IFERROR(IF($C929="Program",ROUNDDOWN(SUMIF('3. Programs'!$A:$A,$D929,'3. Programs'!R:R),2)*IFERROR(INDEX('3. Programs'!$O:$O,MATCH($D929,'3. Programs'!$A:$A,0)),0)*$I929,""),0)</f>
        <v/>
      </c>
      <c r="L929" s="15" t="str">
        <f>IFERROR(IF($C929="Program",ROUNDDOWN(SUMIF('3. Programs'!$A:$A,$D929,'3. Programs'!S:S),2)*IFERROR(INDEX('3. Programs'!$O:$O,MATCH($D929,'3. Programs'!$A:$A,0)),0)*$I929,""),0)</f>
        <v/>
      </c>
      <c r="M929" s="17" t="str">
        <f t="shared" si="92"/>
        <v/>
      </c>
      <c r="N929" s="122"/>
      <c r="O929" s="123"/>
      <c r="P929" s="169"/>
      <c r="Q929" s="245"/>
      <c r="R929" s="124"/>
      <c r="S929" s="125"/>
      <c r="T929" s="125"/>
      <c r="U929" s="126"/>
      <c r="V929" s="19" t="str">
        <f t="shared" si="91"/>
        <v/>
      </c>
      <c r="W929" s="15" t="str">
        <f t="shared" si="87"/>
        <v/>
      </c>
      <c r="X929" s="16" t="str">
        <f t="shared" si="88"/>
        <v/>
      </c>
      <c r="Y929" s="16" t="str">
        <f t="shared" si="89"/>
        <v/>
      </c>
      <c r="Z929" s="16" t="str">
        <f t="shared" si="90"/>
        <v/>
      </c>
    </row>
    <row r="930" spans="1:26" x14ac:dyDescent="0.4">
      <c r="A930" s="140"/>
      <c r="B930" s="158" t="str">
        <f>IFERROR(VLOOKUP(A930,'1. Applicant Roster'!A:C,2,FALSE)&amp;", "&amp;LEFT(VLOOKUP(A930,'1. Applicant Roster'!A:C,3,FALSE),1)&amp;".","Enter valid WISEid")</f>
        <v>Enter valid WISEid</v>
      </c>
      <c r="C930" s="142"/>
      <c r="D930" s="143"/>
      <c r="E930" s="138" t="str">
        <f>IF(C930="Program",IFERROR(INDEX('3. Programs'!B:B,MATCH(D930,'3. Programs'!A:A,0)),"Enter valid program ID"),"")</f>
        <v/>
      </c>
      <c r="F930" s="289" t="str">
        <f>IF(C930="Program",IFERROR(INDEX('3. Programs'!L:L,MATCH(D930,'3. Programs'!A:A,0)),""),"")</f>
        <v/>
      </c>
      <c r="G930" s="97"/>
      <c r="H930" s="82"/>
      <c r="I930" s="291" t="str">
        <f>IFERROR(IF(C930="Program",(IF(OR(F930="Days",F930="Caseload"),1,G930)*H930)/(IF(OR(F930="Days",F930="Caseload"),1,INDEX('3. Programs'!N:N,MATCH(D930,'3. Programs'!A:A,0)))*INDEX('3. Programs'!O:O,MATCH(D930,'3. Programs'!A:A,0))),""),0)</f>
        <v/>
      </c>
      <c r="J930" s="20" t="str">
        <f>IFERROR(IF($C930="Program",ROUNDDOWN(SUMIF('3. Programs'!$A:$A,$D930,'3. Programs'!Q:Q),2)*IFERROR(INDEX('3. Programs'!$O:$O,MATCH($D930,'3. Programs'!$A:$A,0)),0)*$I930,""),0)</f>
        <v/>
      </c>
      <c r="K930" s="15" t="str">
        <f>IFERROR(IF($C930="Program",ROUNDDOWN(SUMIF('3. Programs'!$A:$A,$D930,'3. Programs'!R:R),2)*IFERROR(INDEX('3. Programs'!$O:$O,MATCH($D930,'3. Programs'!$A:$A,0)),0)*$I930,""),0)</f>
        <v/>
      </c>
      <c r="L930" s="15" t="str">
        <f>IFERROR(IF($C930="Program",ROUNDDOWN(SUMIF('3. Programs'!$A:$A,$D930,'3. Programs'!S:S),2)*IFERROR(INDEX('3. Programs'!$O:$O,MATCH($D930,'3. Programs'!$A:$A,0)),0)*$I930,""),0)</f>
        <v/>
      </c>
      <c r="M930" s="17" t="str">
        <f t="shared" si="92"/>
        <v/>
      </c>
      <c r="N930" s="122"/>
      <c r="O930" s="123"/>
      <c r="P930" s="169"/>
      <c r="Q930" s="245"/>
      <c r="R930" s="124"/>
      <c r="S930" s="125"/>
      <c r="T930" s="125"/>
      <c r="U930" s="126"/>
      <c r="V930" s="19" t="str">
        <f t="shared" si="91"/>
        <v/>
      </c>
      <c r="W930" s="15" t="str">
        <f t="shared" si="87"/>
        <v/>
      </c>
      <c r="X930" s="16" t="str">
        <f t="shared" si="88"/>
        <v/>
      </c>
      <c r="Y930" s="16" t="str">
        <f t="shared" si="89"/>
        <v/>
      </c>
      <c r="Z930" s="16" t="str">
        <f t="shared" si="90"/>
        <v/>
      </c>
    </row>
    <row r="931" spans="1:26" x14ac:dyDescent="0.4">
      <c r="A931" s="140"/>
      <c r="B931" s="158" t="str">
        <f>IFERROR(VLOOKUP(A931,'1. Applicant Roster'!A:C,2,FALSE)&amp;", "&amp;LEFT(VLOOKUP(A931,'1. Applicant Roster'!A:C,3,FALSE),1)&amp;".","Enter valid WISEid")</f>
        <v>Enter valid WISEid</v>
      </c>
      <c r="C931" s="142"/>
      <c r="D931" s="143"/>
      <c r="E931" s="138" t="str">
        <f>IF(C931="Program",IFERROR(INDEX('3. Programs'!B:B,MATCH(D931,'3. Programs'!A:A,0)),"Enter valid program ID"),"")</f>
        <v/>
      </c>
      <c r="F931" s="289" t="str">
        <f>IF(C931="Program",IFERROR(INDEX('3. Programs'!L:L,MATCH(D931,'3. Programs'!A:A,0)),""),"")</f>
        <v/>
      </c>
      <c r="G931" s="97"/>
      <c r="H931" s="82"/>
      <c r="I931" s="291" t="str">
        <f>IFERROR(IF(C931="Program",(IF(OR(F931="Days",F931="Caseload"),1,G931)*H931)/(IF(OR(F931="Days",F931="Caseload"),1,INDEX('3. Programs'!N:N,MATCH(D931,'3. Programs'!A:A,0)))*INDEX('3. Programs'!O:O,MATCH(D931,'3. Programs'!A:A,0))),""),0)</f>
        <v/>
      </c>
      <c r="J931" s="20" t="str">
        <f>IFERROR(IF($C931="Program",ROUNDDOWN(SUMIF('3. Programs'!$A:$A,$D931,'3. Programs'!Q:Q),2)*IFERROR(INDEX('3. Programs'!$O:$O,MATCH($D931,'3. Programs'!$A:$A,0)),0)*$I931,""),0)</f>
        <v/>
      </c>
      <c r="K931" s="15" t="str">
        <f>IFERROR(IF($C931="Program",ROUNDDOWN(SUMIF('3. Programs'!$A:$A,$D931,'3. Programs'!R:R),2)*IFERROR(INDEX('3. Programs'!$O:$O,MATCH($D931,'3. Programs'!$A:$A,0)),0)*$I931,""),0)</f>
        <v/>
      </c>
      <c r="L931" s="15" t="str">
        <f>IFERROR(IF($C931="Program",ROUNDDOWN(SUMIF('3. Programs'!$A:$A,$D931,'3. Programs'!S:S),2)*IFERROR(INDEX('3. Programs'!$O:$O,MATCH($D931,'3. Programs'!$A:$A,0)),0)*$I931,""),0)</f>
        <v/>
      </c>
      <c r="M931" s="17" t="str">
        <f t="shared" si="92"/>
        <v/>
      </c>
      <c r="N931" s="122"/>
      <c r="O931" s="123"/>
      <c r="P931" s="169"/>
      <c r="Q931" s="245"/>
      <c r="R931" s="124"/>
      <c r="S931" s="125"/>
      <c r="T931" s="125"/>
      <c r="U931" s="126"/>
      <c r="V931" s="19" t="str">
        <f t="shared" si="91"/>
        <v/>
      </c>
      <c r="W931" s="15" t="str">
        <f t="shared" si="87"/>
        <v/>
      </c>
      <c r="X931" s="16" t="str">
        <f t="shared" si="88"/>
        <v/>
      </c>
      <c r="Y931" s="16" t="str">
        <f t="shared" si="89"/>
        <v/>
      </c>
      <c r="Z931" s="16" t="str">
        <f t="shared" si="90"/>
        <v/>
      </c>
    </row>
    <row r="932" spans="1:26" x14ac:dyDescent="0.4">
      <c r="A932" s="140"/>
      <c r="B932" s="158" t="str">
        <f>IFERROR(VLOOKUP(A932,'1. Applicant Roster'!A:C,2,FALSE)&amp;", "&amp;LEFT(VLOOKUP(A932,'1. Applicant Roster'!A:C,3,FALSE),1)&amp;".","Enter valid WISEid")</f>
        <v>Enter valid WISEid</v>
      </c>
      <c r="C932" s="142"/>
      <c r="D932" s="143"/>
      <c r="E932" s="138" t="str">
        <f>IF(C932="Program",IFERROR(INDEX('3. Programs'!B:B,MATCH(D932,'3. Programs'!A:A,0)),"Enter valid program ID"),"")</f>
        <v/>
      </c>
      <c r="F932" s="289" t="str">
        <f>IF(C932="Program",IFERROR(INDEX('3. Programs'!L:L,MATCH(D932,'3. Programs'!A:A,0)),""),"")</f>
        <v/>
      </c>
      <c r="G932" s="97"/>
      <c r="H932" s="82"/>
      <c r="I932" s="291" t="str">
        <f>IFERROR(IF(C932="Program",(IF(OR(F932="Days",F932="Caseload"),1,G932)*H932)/(IF(OR(F932="Days",F932="Caseload"),1,INDEX('3. Programs'!N:N,MATCH(D932,'3. Programs'!A:A,0)))*INDEX('3. Programs'!O:O,MATCH(D932,'3. Programs'!A:A,0))),""),0)</f>
        <v/>
      </c>
      <c r="J932" s="20" t="str">
        <f>IFERROR(IF($C932="Program",ROUNDDOWN(SUMIF('3. Programs'!$A:$A,$D932,'3. Programs'!Q:Q),2)*IFERROR(INDEX('3. Programs'!$O:$O,MATCH($D932,'3. Programs'!$A:$A,0)),0)*$I932,""),0)</f>
        <v/>
      </c>
      <c r="K932" s="15" t="str">
        <f>IFERROR(IF($C932="Program",ROUNDDOWN(SUMIF('3. Programs'!$A:$A,$D932,'3. Programs'!R:R),2)*IFERROR(INDEX('3. Programs'!$O:$O,MATCH($D932,'3. Programs'!$A:$A,0)),0)*$I932,""),0)</f>
        <v/>
      </c>
      <c r="L932" s="15" t="str">
        <f>IFERROR(IF($C932="Program",ROUNDDOWN(SUMIF('3. Programs'!$A:$A,$D932,'3. Programs'!S:S),2)*IFERROR(INDEX('3. Programs'!$O:$O,MATCH($D932,'3. Programs'!$A:$A,0)),0)*$I932,""),0)</f>
        <v/>
      </c>
      <c r="M932" s="17" t="str">
        <f t="shared" si="92"/>
        <v/>
      </c>
      <c r="N932" s="122"/>
      <c r="O932" s="123"/>
      <c r="P932" s="169"/>
      <c r="Q932" s="245"/>
      <c r="R932" s="124"/>
      <c r="S932" s="125"/>
      <c r="T932" s="125"/>
      <c r="U932" s="126"/>
      <c r="V932" s="19" t="str">
        <f t="shared" si="91"/>
        <v/>
      </c>
      <c r="W932" s="15" t="str">
        <f t="shared" si="87"/>
        <v/>
      </c>
      <c r="X932" s="16" t="str">
        <f t="shared" si="88"/>
        <v/>
      </c>
      <c r="Y932" s="16" t="str">
        <f t="shared" si="89"/>
        <v/>
      </c>
      <c r="Z932" s="16" t="str">
        <f t="shared" si="90"/>
        <v/>
      </c>
    </row>
    <row r="933" spans="1:26" x14ac:dyDescent="0.4">
      <c r="A933" s="140"/>
      <c r="B933" s="158" t="str">
        <f>IFERROR(VLOOKUP(A933,'1. Applicant Roster'!A:C,2,FALSE)&amp;", "&amp;LEFT(VLOOKUP(A933,'1. Applicant Roster'!A:C,3,FALSE),1)&amp;".","Enter valid WISEid")</f>
        <v>Enter valid WISEid</v>
      </c>
      <c r="C933" s="142"/>
      <c r="D933" s="143"/>
      <c r="E933" s="138" t="str">
        <f>IF(C933="Program",IFERROR(INDEX('3. Programs'!B:B,MATCH(D933,'3. Programs'!A:A,0)),"Enter valid program ID"),"")</f>
        <v/>
      </c>
      <c r="F933" s="289" t="str">
        <f>IF(C933="Program",IFERROR(INDEX('3. Programs'!L:L,MATCH(D933,'3. Programs'!A:A,0)),""),"")</f>
        <v/>
      </c>
      <c r="G933" s="97"/>
      <c r="H933" s="82"/>
      <c r="I933" s="291" t="str">
        <f>IFERROR(IF(C933="Program",(IF(OR(F933="Days",F933="Caseload"),1,G933)*H933)/(IF(OR(F933="Days",F933="Caseload"),1,INDEX('3. Programs'!N:N,MATCH(D933,'3. Programs'!A:A,0)))*INDEX('3. Programs'!O:O,MATCH(D933,'3. Programs'!A:A,0))),""),0)</f>
        <v/>
      </c>
      <c r="J933" s="20" t="str">
        <f>IFERROR(IF($C933="Program",ROUNDDOWN(SUMIF('3. Programs'!$A:$A,$D933,'3. Programs'!Q:Q),2)*IFERROR(INDEX('3. Programs'!$O:$O,MATCH($D933,'3. Programs'!$A:$A,0)),0)*$I933,""),0)</f>
        <v/>
      </c>
      <c r="K933" s="15" t="str">
        <f>IFERROR(IF($C933="Program",ROUNDDOWN(SUMIF('3. Programs'!$A:$A,$D933,'3. Programs'!R:R),2)*IFERROR(INDEX('3. Programs'!$O:$O,MATCH($D933,'3. Programs'!$A:$A,0)),0)*$I933,""),0)</f>
        <v/>
      </c>
      <c r="L933" s="15" t="str">
        <f>IFERROR(IF($C933="Program",ROUNDDOWN(SUMIF('3. Programs'!$A:$A,$D933,'3. Programs'!S:S),2)*IFERROR(INDEX('3. Programs'!$O:$O,MATCH($D933,'3. Programs'!$A:$A,0)),0)*$I933,""),0)</f>
        <v/>
      </c>
      <c r="M933" s="17" t="str">
        <f t="shared" si="92"/>
        <v/>
      </c>
      <c r="N933" s="122"/>
      <c r="O933" s="123"/>
      <c r="P933" s="169"/>
      <c r="Q933" s="245"/>
      <c r="R933" s="124"/>
      <c r="S933" s="125"/>
      <c r="T933" s="125"/>
      <c r="U933" s="126"/>
      <c r="V933" s="19" t="str">
        <f t="shared" si="91"/>
        <v/>
      </c>
      <c r="W933" s="15" t="str">
        <f t="shared" si="87"/>
        <v/>
      </c>
      <c r="X933" s="16" t="str">
        <f t="shared" si="88"/>
        <v/>
      </c>
      <c r="Y933" s="16" t="str">
        <f t="shared" si="89"/>
        <v/>
      </c>
      <c r="Z933" s="16" t="str">
        <f t="shared" si="90"/>
        <v/>
      </c>
    </row>
    <row r="934" spans="1:26" x14ac:dyDescent="0.4">
      <c r="A934" s="140"/>
      <c r="B934" s="158" t="str">
        <f>IFERROR(VLOOKUP(A934,'1. Applicant Roster'!A:C,2,FALSE)&amp;", "&amp;LEFT(VLOOKUP(A934,'1. Applicant Roster'!A:C,3,FALSE),1)&amp;".","Enter valid WISEid")</f>
        <v>Enter valid WISEid</v>
      </c>
      <c r="C934" s="142"/>
      <c r="D934" s="143"/>
      <c r="E934" s="138" t="str">
        <f>IF(C934="Program",IFERROR(INDEX('3. Programs'!B:B,MATCH(D934,'3. Programs'!A:A,0)),"Enter valid program ID"),"")</f>
        <v/>
      </c>
      <c r="F934" s="289" t="str">
        <f>IF(C934="Program",IFERROR(INDEX('3. Programs'!L:L,MATCH(D934,'3. Programs'!A:A,0)),""),"")</f>
        <v/>
      </c>
      <c r="G934" s="97"/>
      <c r="H934" s="82"/>
      <c r="I934" s="291" t="str">
        <f>IFERROR(IF(C934="Program",(IF(OR(F934="Days",F934="Caseload"),1,G934)*H934)/(IF(OR(F934="Days",F934="Caseload"),1,INDEX('3. Programs'!N:N,MATCH(D934,'3. Programs'!A:A,0)))*INDEX('3. Programs'!O:O,MATCH(D934,'3. Programs'!A:A,0))),""),0)</f>
        <v/>
      </c>
      <c r="J934" s="20" t="str">
        <f>IFERROR(IF($C934="Program",ROUNDDOWN(SUMIF('3. Programs'!$A:$A,$D934,'3. Programs'!Q:Q),2)*IFERROR(INDEX('3. Programs'!$O:$O,MATCH($D934,'3. Programs'!$A:$A,0)),0)*$I934,""),0)</f>
        <v/>
      </c>
      <c r="K934" s="15" t="str">
        <f>IFERROR(IF($C934="Program",ROUNDDOWN(SUMIF('3. Programs'!$A:$A,$D934,'3. Programs'!R:R),2)*IFERROR(INDEX('3. Programs'!$O:$O,MATCH($D934,'3. Programs'!$A:$A,0)),0)*$I934,""),0)</f>
        <v/>
      </c>
      <c r="L934" s="15" t="str">
        <f>IFERROR(IF($C934="Program",ROUNDDOWN(SUMIF('3. Programs'!$A:$A,$D934,'3. Programs'!S:S),2)*IFERROR(INDEX('3. Programs'!$O:$O,MATCH($D934,'3. Programs'!$A:$A,0)),0)*$I934,""),0)</f>
        <v/>
      </c>
      <c r="M934" s="17" t="str">
        <f t="shared" si="92"/>
        <v/>
      </c>
      <c r="N934" s="122"/>
      <c r="O934" s="123"/>
      <c r="P934" s="169"/>
      <c r="Q934" s="245"/>
      <c r="R934" s="124"/>
      <c r="S934" s="125"/>
      <c r="T934" s="125"/>
      <c r="U934" s="126"/>
      <c r="V934" s="19" t="str">
        <f t="shared" si="91"/>
        <v/>
      </c>
      <c r="W934" s="15" t="str">
        <f t="shared" si="87"/>
        <v/>
      </c>
      <c r="X934" s="16" t="str">
        <f t="shared" si="88"/>
        <v/>
      </c>
      <c r="Y934" s="16" t="str">
        <f t="shared" si="89"/>
        <v/>
      </c>
      <c r="Z934" s="16" t="str">
        <f t="shared" si="90"/>
        <v/>
      </c>
    </row>
    <row r="935" spans="1:26" x14ac:dyDescent="0.4">
      <c r="A935" s="140"/>
      <c r="B935" s="158" t="str">
        <f>IFERROR(VLOOKUP(A935,'1. Applicant Roster'!A:C,2,FALSE)&amp;", "&amp;LEFT(VLOOKUP(A935,'1. Applicant Roster'!A:C,3,FALSE),1)&amp;".","Enter valid WISEid")</f>
        <v>Enter valid WISEid</v>
      </c>
      <c r="C935" s="142"/>
      <c r="D935" s="143"/>
      <c r="E935" s="138" t="str">
        <f>IF(C935="Program",IFERROR(INDEX('3. Programs'!B:B,MATCH(D935,'3. Programs'!A:A,0)),"Enter valid program ID"),"")</f>
        <v/>
      </c>
      <c r="F935" s="289" t="str">
        <f>IF(C935="Program",IFERROR(INDEX('3. Programs'!L:L,MATCH(D935,'3. Programs'!A:A,0)),""),"")</f>
        <v/>
      </c>
      <c r="G935" s="97"/>
      <c r="H935" s="82"/>
      <c r="I935" s="291" t="str">
        <f>IFERROR(IF(C935="Program",(IF(OR(F935="Days",F935="Caseload"),1,G935)*H935)/(IF(OR(F935="Days",F935="Caseload"),1,INDEX('3. Programs'!N:N,MATCH(D935,'3. Programs'!A:A,0)))*INDEX('3. Programs'!O:O,MATCH(D935,'3. Programs'!A:A,0))),""),0)</f>
        <v/>
      </c>
      <c r="J935" s="20" t="str">
        <f>IFERROR(IF($C935="Program",ROUNDDOWN(SUMIF('3. Programs'!$A:$A,$D935,'3. Programs'!Q:Q),2)*IFERROR(INDEX('3. Programs'!$O:$O,MATCH($D935,'3. Programs'!$A:$A,0)),0)*$I935,""),0)</f>
        <v/>
      </c>
      <c r="K935" s="15" t="str">
        <f>IFERROR(IF($C935="Program",ROUNDDOWN(SUMIF('3. Programs'!$A:$A,$D935,'3. Programs'!R:R),2)*IFERROR(INDEX('3. Programs'!$O:$O,MATCH($D935,'3. Programs'!$A:$A,0)),0)*$I935,""),0)</f>
        <v/>
      </c>
      <c r="L935" s="15" t="str">
        <f>IFERROR(IF($C935="Program",ROUNDDOWN(SUMIF('3. Programs'!$A:$A,$D935,'3. Programs'!S:S),2)*IFERROR(INDEX('3. Programs'!$O:$O,MATCH($D935,'3. Programs'!$A:$A,0)),0)*$I935,""),0)</f>
        <v/>
      </c>
      <c r="M935" s="17" t="str">
        <f t="shared" si="92"/>
        <v/>
      </c>
      <c r="N935" s="122"/>
      <c r="O935" s="123"/>
      <c r="P935" s="169"/>
      <c r="Q935" s="245"/>
      <c r="R935" s="124"/>
      <c r="S935" s="125"/>
      <c r="T935" s="125"/>
      <c r="U935" s="126"/>
      <c r="V935" s="19" t="str">
        <f t="shared" si="91"/>
        <v/>
      </c>
      <c r="W935" s="15" t="str">
        <f t="shared" si="87"/>
        <v/>
      </c>
      <c r="X935" s="16" t="str">
        <f t="shared" si="88"/>
        <v/>
      </c>
      <c r="Y935" s="16" t="str">
        <f t="shared" si="89"/>
        <v/>
      </c>
      <c r="Z935" s="16" t="str">
        <f t="shared" si="90"/>
        <v/>
      </c>
    </row>
    <row r="936" spans="1:26" x14ac:dyDescent="0.4">
      <c r="A936" s="140"/>
      <c r="B936" s="158" t="str">
        <f>IFERROR(VLOOKUP(A936,'1. Applicant Roster'!A:C,2,FALSE)&amp;", "&amp;LEFT(VLOOKUP(A936,'1. Applicant Roster'!A:C,3,FALSE),1)&amp;".","Enter valid WISEid")</f>
        <v>Enter valid WISEid</v>
      </c>
      <c r="C936" s="142"/>
      <c r="D936" s="143"/>
      <c r="E936" s="138" t="str">
        <f>IF(C936="Program",IFERROR(INDEX('3. Programs'!B:B,MATCH(D936,'3. Programs'!A:A,0)),"Enter valid program ID"),"")</f>
        <v/>
      </c>
      <c r="F936" s="289" t="str">
        <f>IF(C936="Program",IFERROR(INDEX('3. Programs'!L:L,MATCH(D936,'3. Programs'!A:A,0)),""),"")</f>
        <v/>
      </c>
      <c r="G936" s="97"/>
      <c r="H936" s="82"/>
      <c r="I936" s="291" t="str">
        <f>IFERROR(IF(C936="Program",(IF(OR(F936="Days",F936="Caseload"),1,G936)*H936)/(IF(OR(F936="Days",F936="Caseload"),1,INDEX('3. Programs'!N:N,MATCH(D936,'3. Programs'!A:A,0)))*INDEX('3. Programs'!O:O,MATCH(D936,'3. Programs'!A:A,0))),""),0)</f>
        <v/>
      </c>
      <c r="J936" s="20" t="str">
        <f>IFERROR(IF($C936="Program",ROUNDDOWN(SUMIF('3. Programs'!$A:$A,$D936,'3. Programs'!Q:Q),2)*IFERROR(INDEX('3. Programs'!$O:$O,MATCH($D936,'3. Programs'!$A:$A,0)),0)*$I936,""),0)</f>
        <v/>
      </c>
      <c r="K936" s="15" t="str">
        <f>IFERROR(IF($C936="Program",ROUNDDOWN(SUMIF('3. Programs'!$A:$A,$D936,'3. Programs'!R:R),2)*IFERROR(INDEX('3. Programs'!$O:$O,MATCH($D936,'3. Programs'!$A:$A,0)),0)*$I936,""),0)</f>
        <v/>
      </c>
      <c r="L936" s="15" t="str">
        <f>IFERROR(IF($C936="Program",ROUNDDOWN(SUMIF('3. Programs'!$A:$A,$D936,'3. Programs'!S:S),2)*IFERROR(INDEX('3. Programs'!$O:$O,MATCH($D936,'3. Programs'!$A:$A,0)),0)*$I936,""),0)</f>
        <v/>
      </c>
      <c r="M936" s="17" t="str">
        <f t="shared" si="92"/>
        <v/>
      </c>
      <c r="N936" s="122"/>
      <c r="O936" s="123"/>
      <c r="P936" s="169"/>
      <c r="Q936" s="245"/>
      <c r="R936" s="124"/>
      <c r="S936" s="125"/>
      <c r="T936" s="125"/>
      <c r="U936" s="126"/>
      <c r="V936" s="19" t="str">
        <f t="shared" si="91"/>
        <v/>
      </c>
      <c r="W936" s="15" t="str">
        <f t="shared" si="87"/>
        <v/>
      </c>
      <c r="X936" s="16" t="str">
        <f t="shared" si="88"/>
        <v/>
      </c>
      <c r="Y936" s="16" t="str">
        <f t="shared" si="89"/>
        <v/>
      </c>
      <c r="Z936" s="16" t="str">
        <f t="shared" si="90"/>
        <v/>
      </c>
    </row>
    <row r="937" spans="1:26" x14ac:dyDescent="0.4">
      <c r="A937" s="140"/>
      <c r="B937" s="158" t="str">
        <f>IFERROR(VLOOKUP(A937,'1. Applicant Roster'!A:C,2,FALSE)&amp;", "&amp;LEFT(VLOOKUP(A937,'1. Applicant Roster'!A:C,3,FALSE),1)&amp;".","Enter valid WISEid")</f>
        <v>Enter valid WISEid</v>
      </c>
      <c r="C937" s="142"/>
      <c r="D937" s="143"/>
      <c r="E937" s="138" t="str">
        <f>IF(C937="Program",IFERROR(INDEX('3. Programs'!B:B,MATCH(D937,'3. Programs'!A:A,0)),"Enter valid program ID"),"")</f>
        <v/>
      </c>
      <c r="F937" s="289" t="str">
        <f>IF(C937="Program",IFERROR(INDEX('3. Programs'!L:L,MATCH(D937,'3. Programs'!A:A,0)),""),"")</f>
        <v/>
      </c>
      <c r="G937" s="97"/>
      <c r="H937" s="82"/>
      <c r="I937" s="291" t="str">
        <f>IFERROR(IF(C937="Program",(IF(OR(F937="Days",F937="Caseload"),1,G937)*H937)/(IF(OR(F937="Days",F937="Caseload"),1,INDEX('3. Programs'!N:N,MATCH(D937,'3. Programs'!A:A,0)))*INDEX('3. Programs'!O:O,MATCH(D937,'3. Programs'!A:A,0))),""),0)</f>
        <v/>
      </c>
      <c r="J937" s="20" t="str">
        <f>IFERROR(IF($C937="Program",ROUNDDOWN(SUMIF('3. Programs'!$A:$A,$D937,'3. Programs'!Q:Q),2)*IFERROR(INDEX('3. Programs'!$O:$O,MATCH($D937,'3. Programs'!$A:$A,0)),0)*$I937,""),0)</f>
        <v/>
      </c>
      <c r="K937" s="15" t="str">
        <f>IFERROR(IF($C937="Program",ROUNDDOWN(SUMIF('3. Programs'!$A:$A,$D937,'3. Programs'!R:R),2)*IFERROR(INDEX('3. Programs'!$O:$O,MATCH($D937,'3. Programs'!$A:$A,0)),0)*$I937,""),0)</f>
        <v/>
      </c>
      <c r="L937" s="15" t="str">
        <f>IFERROR(IF($C937="Program",ROUNDDOWN(SUMIF('3. Programs'!$A:$A,$D937,'3. Programs'!S:S),2)*IFERROR(INDEX('3. Programs'!$O:$O,MATCH($D937,'3. Programs'!$A:$A,0)),0)*$I937,""),0)</f>
        <v/>
      </c>
      <c r="M937" s="17" t="str">
        <f t="shared" si="92"/>
        <v/>
      </c>
      <c r="N937" s="122"/>
      <c r="O937" s="123"/>
      <c r="P937" s="169"/>
      <c r="Q937" s="245"/>
      <c r="R937" s="124"/>
      <c r="S937" s="125"/>
      <c r="T937" s="125"/>
      <c r="U937" s="126"/>
      <c r="V937" s="19" t="str">
        <f t="shared" si="91"/>
        <v/>
      </c>
      <c r="W937" s="15" t="str">
        <f t="shared" si="87"/>
        <v/>
      </c>
      <c r="X937" s="16" t="str">
        <f t="shared" si="88"/>
        <v/>
      </c>
      <c r="Y937" s="16" t="str">
        <f t="shared" si="89"/>
        <v/>
      </c>
      <c r="Z937" s="16" t="str">
        <f t="shared" si="90"/>
        <v/>
      </c>
    </row>
    <row r="938" spans="1:26" x14ac:dyDescent="0.4">
      <c r="A938" s="140"/>
      <c r="B938" s="158" t="str">
        <f>IFERROR(VLOOKUP(A938,'1. Applicant Roster'!A:C,2,FALSE)&amp;", "&amp;LEFT(VLOOKUP(A938,'1. Applicant Roster'!A:C,3,FALSE),1)&amp;".","Enter valid WISEid")</f>
        <v>Enter valid WISEid</v>
      </c>
      <c r="C938" s="142"/>
      <c r="D938" s="143"/>
      <c r="E938" s="138" t="str">
        <f>IF(C938="Program",IFERROR(INDEX('3. Programs'!B:B,MATCH(D938,'3. Programs'!A:A,0)),"Enter valid program ID"),"")</f>
        <v/>
      </c>
      <c r="F938" s="289" t="str">
        <f>IF(C938="Program",IFERROR(INDEX('3. Programs'!L:L,MATCH(D938,'3. Programs'!A:A,0)),""),"")</f>
        <v/>
      </c>
      <c r="G938" s="97"/>
      <c r="H938" s="82"/>
      <c r="I938" s="291" t="str">
        <f>IFERROR(IF(C938="Program",(IF(OR(F938="Days",F938="Caseload"),1,G938)*H938)/(IF(OR(F938="Days",F938="Caseload"),1,INDEX('3. Programs'!N:N,MATCH(D938,'3. Programs'!A:A,0)))*INDEX('3. Programs'!O:O,MATCH(D938,'3. Programs'!A:A,0))),""),0)</f>
        <v/>
      </c>
      <c r="J938" s="20" t="str">
        <f>IFERROR(IF($C938="Program",ROUNDDOWN(SUMIF('3. Programs'!$A:$A,$D938,'3. Programs'!Q:Q),2)*IFERROR(INDEX('3. Programs'!$O:$O,MATCH($D938,'3. Programs'!$A:$A,0)),0)*$I938,""),0)</f>
        <v/>
      </c>
      <c r="K938" s="15" t="str">
        <f>IFERROR(IF($C938="Program",ROUNDDOWN(SUMIF('3. Programs'!$A:$A,$D938,'3. Programs'!R:R),2)*IFERROR(INDEX('3. Programs'!$O:$O,MATCH($D938,'3. Programs'!$A:$A,0)),0)*$I938,""),0)</f>
        <v/>
      </c>
      <c r="L938" s="15" t="str">
        <f>IFERROR(IF($C938="Program",ROUNDDOWN(SUMIF('3. Programs'!$A:$A,$D938,'3. Programs'!S:S),2)*IFERROR(INDEX('3. Programs'!$O:$O,MATCH($D938,'3. Programs'!$A:$A,0)),0)*$I938,""),0)</f>
        <v/>
      </c>
      <c r="M938" s="17" t="str">
        <f t="shared" si="92"/>
        <v/>
      </c>
      <c r="N938" s="122"/>
      <c r="O938" s="123"/>
      <c r="P938" s="169"/>
      <c r="Q938" s="245"/>
      <c r="R938" s="124"/>
      <c r="S938" s="125"/>
      <c r="T938" s="125"/>
      <c r="U938" s="126"/>
      <c r="V938" s="19" t="str">
        <f t="shared" si="91"/>
        <v/>
      </c>
      <c r="W938" s="15" t="str">
        <f t="shared" si="87"/>
        <v/>
      </c>
      <c r="X938" s="16" t="str">
        <f t="shared" si="88"/>
        <v/>
      </c>
      <c r="Y938" s="16" t="str">
        <f t="shared" si="89"/>
        <v/>
      </c>
      <c r="Z938" s="16" t="str">
        <f t="shared" si="90"/>
        <v/>
      </c>
    </row>
    <row r="939" spans="1:26" x14ac:dyDescent="0.4">
      <c r="A939" s="140"/>
      <c r="B939" s="158" t="str">
        <f>IFERROR(VLOOKUP(A939,'1. Applicant Roster'!A:C,2,FALSE)&amp;", "&amp;LEFT(VLOOKUP(A939,'1. Applicant Roster'!A:C,3,FALSE),1)&amp;".","Enter valid WISEid")</f>
        <v>Enter valid WISEid</v>
      </c>
      <c r="C939" s="142"/>
      <c r="D939" s="143"/>
      <c r="E939" s="138" t="str">
        <f>IF(C939="Program",IFERROR(INDEX('3. Programs'!B:B,MATCH(D939,'3. Programs'!A:A,0)),"Enter valid program ID"),"")</f>
        <v/>
      </c>
      <c r="F939" s="289" t="str">
        <f>IF(C939="Program",IFERROR(INDEX('3. Programs'!L:L,MATCH(D939,'3. Programs'!A:A,0)),""),"")</f>
        <v/>
      </c>
      <c r="G939" s="97"/>
      <c r="H939" s="82"/>
      <c r="I939" s="291" t="str">
        <f>IFERROR(IF(C939="Program",(IF(OR(F939="Days",F939="Caseload"),1,G939)*H939)/(IF(OR(F939="Days",F939="Caseload"),1,INDEX('3. Programs'!N:N,MATCH(D939,'3. Programs'!A:A,0)))*INDEX('3. Programs'!O:O,MATCH(D939,'3. Programs'!A:A,0))),""),0)</f>
        <v/>
      </c>
      <c r="J939" s="20" t="str">
        <f>IFERROR(IF($C939="Program",ROUNDDOWN(SUMIF('3. Programs'!$A:$A,$D939,'3. Programs'!Q:Q),2)*IFERROR(INDEX('3. Programs'!$O:$O,MATCH($D939,'3. Programs'!$A:$A,0)),0)*$I939,""),0)</f>
        <v/>
      </c>
      <c r="K939" s="15" t="str">
        <f>IFERROR(IF($C939="Program",ROUNDDOWN(SUMIF('3. Programs'!$A:$A,$D939,'3. Programs'!R:R),2)*IFERROR(INDEX('3. Programs'!$O:$O,MATCH($D939,'3. Programs'!$A:$A,0)),0)*$I939,""),0)</f>
        <v/>
      </c>
      <c r="L939" s="15" t="str">
        <f>IFERROR(IF($C939="Program",ROUNDDOWN(SUMIF('3. Programs'!$A:$A,$D939,'3. Programs'!S:S),2)*IFERROR(INDEX('3. Programs'!$O:$O,MATCH($D939,'3. Programs'!$A:$A,0)),0)*$I939,""),0)</f>
        <v/>
      </c>
      <c r="M939" s="17" t="str">
        <f t="shared" si="92"/>
        <v/>
      </c>
      <c r="N939" s="122"/>
      <c r="O939" s="123"/>
      <c r="P939" s="169"/>
      <c r="Q939" s="245"/>
      <c r="R939" s="124"/>
      <c r="S939" s="125"/>
      <c r="T939" s="125"/>
      <c r="U939" s="126"/>
      <c r="V939" s="19" t="str">
        <f t="shared" si="91"/>
        <v/>
      </c>
      <c r="W939" s="15" t="str">
        <f t="shared" si="87"/>
        <v/>
      </c>
      <c r="X939" s="16" t="str">
        <f t="shared" si="88"/>
        <v/>
      </c>
      <c r="Y939" s="16" t="str">
        <f t="shared" si="89"/>
        <v/>
      </c>
      <c r="Z939" s="16" t="str">
        <f t="shared" si="90"/>
        <v/>
      </c>
    </row>
    <row r="940" spans="1:26" x14ac:dyDescent="0.4">
      <c r="A940" s="140"/>
      <c r="B940" s="158" t="str">
        <f>IFERROR(VLOOKUP(A940,'1. Applicant Roster'!A:C,2,FALSE)&amp;", "&amp;LEFT(VLOOKUP(A940,'1. Applicant Roster'!A:C,3,FALSE),1)&amp;".","Enter valid WISEid")</f>
        <v>Enter valid WISEid</v>
      </c>
      <c r="C940" s="142"/>
      <c r="D940" s="143"/>
      <c r="E940" s="138" t="str">
        <f>IF(C940="Program",IFERROR(INDEX('3. Programs'!B:B,MATCH(D940,'3. Programs'!A:A,0)),"Enter valid program ID"),"")</f>
        <v/>
      </c>
      <c r="F940" s="289" t="str">
        <f>IF(C940="Program",IFERROR(INDEX('3. Programs'!L:L,MATCH(D940,'3. Programs'!A:A,0)),""),"")</f>
        <v/>
      </c>
      <c r="G940" s="97"/>
      <c r="H940" s="82"/>
      <c r="I940" s="291" t="str">
        <f>IFERROR(IF(C940="Program",(IF(OR(F940="Days",F940="Caseload"),1,G940)*H940)/(IF(OR(F940="Days",F940="Caseload"),1,INDEX('3. Programs'!N:N,MATCH(D940,'3. Programs'!A:A,0)))*INDEX('3. Programs'!O:O,MATCH(D940,'3. Programs'!A:A,0))),""),0)</f>
        <v/>
      </c>
      <c r="J940" s="20" t="str">
        <f>IFERROR(IF($C940="Program",ROUNDDOWN(SUMIF('3. Programs'!$A:$A,$D940,'3. Programs'!Q:Q),2)*IFERROR(INDEX('3. Programs'!$O:$O,MATCH($D940,'3. Programs'!$A:$A,0)),0)*$I940,""),0)</f>
        <v/>
      </c>
      <c r="K940" s="15" t="str">
        <f>IFERROR(IF($C940="Program",ROUNDDOWN(SUMIF('3. Programs'!$A:$A,$D940,'3. Programs'!R:R),2)*IFERROR(INDEX('3. Programs'!$O:$O,MATCH($D940,'3. Programs'!$A:$A,0)),0)*$I940,""),0)</f>
        <v/>
      </c>
      <c r="L940" s="15" t="str">
        <f>IFERROR(IF($C940="Program",ROUNDDOWN(SUMIF('3. Programs'!$A:$A,$D940,'3. Programs'!S:S),2)*IFERROR(INDEX('3. Programs'!$O:$O,MATCH($D940,'3. Programs'!$A:$A,0)),0)*$I940,""),0)</f>
        <v/>
      </c>
      <c r="M940" s="17" t="str">
        <f t="shared" si="92"/>
        <v/>
      </c>
      <c r="N940" s="122"/>
      <c r="O940" s="123"/>
      <c r="P940" s="169"/>
      <c r="Q940" s="245"/>
      <c r="R940" s="124"/>
      <c r="S940" s="125"/>
      <c r="T940" s="125"/>
      <c r="U940" s="126"/>
      <c r="V940" s="19" t="str">
        <f t="shared" si="91"/>
        <v/>
      </c>
      <c r="W940" s="15" t="str">
        <f t="shared" si="87"/>
        <v/>
      </c>
      <c r="X940" s="16" t="str">
        <f t="shared" si="88"/>
        <v/>
      </c>
      <c r="Y940" s="16" t="str">
        <f t="shared" si="89"/>
        <v/>
      </c>
      <c r="Z940" s="16" t="str">
        <f t="shared" si="90"/>
        <v/>
      </c>
    </row>
    <row r="941" spans="1:26" x14ac:dyDescent="0.4">
      <c r="A941" s="140"/>
      <c r="B941" s="158" t="str">
        <f>IFERROR(VLOOKUP(A941,'1. Applicant Roster'!A:C,2,FALSE)&amp;", "&amp;LEFT(VLOOKUP(A941,'1. Applicant Roster'!A:C,3,FALSE),1)&amp;".","Enter valid WISEid")</f>
        <v>Enter valid WISEid</v>
      </c>
      <c r="C941" s="142"/>
      <c r="D941" s="143"/>
      <c r="E941" s="138" t="str">
        <f>IF(C941="Program",IFERROR(INDEX('3. Programs'!B:B,MATCH(D941,'3. Programs'!A:A,0)),"Enter valid program ID"),"")</f>
        <v/>
      </c>
      <c r="F941" s="289" t="str">
        <f>IF(C941="Program",IFERROR(INDEX('3. Programs'!L:L,MATCH(D941,'3. Programs'!A:A,0)),""),"")</f>
        <v/>
      </c>
      <c r="G941" s="97"/>
      <c r="H941" s="82"/>
      <c r="I941" s="291" t="str">
        <f>IFERROR(IF(C941="Program",(IF(OR(F941="Days",F941="Caseload"),1,G941)*H941)/(IF(OR(F941="Days",F941="Caseload"),1,INDEX('3. Programs'!N:N,MATCH(D941,'3. Programs'!A:A,0)))*INDEX('3. Programs'!O:O,MATCH(D941,'3. Programs'!A:A,0))),""),0)</f>
        <v/>
      </c>
      <c r="J941" s="20" t="str">
        <f>IFERROR(IF($C941="Program",ROUNDDOWN(SUMIF('3. Programs'!$A:$A,$D941,'3. Programs'!Q:Q),2)*IFERROR(INDEX('3. Programs'!$O:$O,MATCH($D941,'3. Programs'!$A:$A,0)),0)*$I941,""),0)</f>
        <v/>
      </c>
      <c r="K941" s="15" t="str">
        <f>IFERROR(IF($C941="Program",ROUNDDOWN(SUMIF('3. Programs'!$A:$A,$D941,'3. Programs'!R:R),2)*IFERROR(INDEX('3. Programs'!$O:$O,MATCH($D941,'3. Programs'!$A:$A,0)),0)*$I941,""),0)</f>
        <v/>
      </c>
      <c r="L941" s="15" t="str">
        <f>IFERROR(IF($C941="Program",ROUNDDOWN(SUMIF('3. Programs'!$A:$A,$D941,'3. Programs'!S:S),2)*IFERROR(INDEX('3. Programs'!$O:$O,MATCH($D941,'3. Programs'!$A:$A,0)),0)*$I941,""),0)</f>
        <v/>
      </c>
      <c r="M941" s="17" t="str">
        <f t="shared" si="92"/>
        <v/>
      </c>
      <c r="N941" s="122"/>
      <c r="O941" s="123"/>
      <c r="P941" s="169"/>
      <c r="Q941" s="245"/>
      <c r="R941" s="124"/>
      <c r="S941" s="125"/>
      <c r="T941" s="125"/>
      <c r="U941" s="126"/>
      <c r="V941" s="19" t="str">
        <f t="shared" si="91"/>
        <v/>
      </c>
      <c r="W941" s="15" t="str">
        <f t="shared" si="87"/>
        <v/>
      </c>
      <c r="X941" s="16" t="str">
        <f t="shared" si="88"/>
        <v/>
      </c>
      <c r="Y941" s="16" t="str">
        <f t="shared" si="89"/>
        <v/>
      </c>
      <c r="Z941" s="16" t="str">
        <f t="shared" si="90"/>
        <v/>
      </c>
    </row>
    <row r="942" spans="1:26" x14ac:dyDescent="0.4">
      <c r="A942" s="140"/>
      <c r="B942" s="158" t="str">
        <f>IFERROR(VLOOKUP(A942,'1. Applicant Roster'!A:C,2,FALSE)&amp;", "&amp;LEFT(VLOOKUP(A942,'1. Applicant Roster'!A:C,3,FALSE),1)&amp;".","Enter valid WISEid")</f>
        <v>Enter valid WISEid</v>
      </c>
      <c r="C942" s="142"/>
      <c r="D942" s="143"/>
      <c r="E942" s="138" t="str">
        <f>IF(C942="Program",IFERROR(INDEX('3. Programs'!B:B,MATCH(D942,'3. Programs'!A:A,0)),"Enter valid program ID"),"")</f>
        <v/>
      </c>
      <c r="F942" s="289" t="str">
        <f>IF(C942="Program",IFERROR(INDEX('3. Programs'!L:L,MATCH(D942,'3. Programs'!A:A,0)),""),"")</f>
        <v/>
      </c>
      <c r="G942" s="97"/>
      <c r="H942" s="82"/>
      <c r="I942" s="291" t="str">
        <f>IFERROR(IF(C942="Program",(IF(OR(F942="Days",F942="Caseload"),1,G942)*H942)/(IF(OR(F942="Days",F942="Caseload"),1,INDEX('3. Programs'!N:N,MATCH(D942,'3. Programs'!A:A,0)))*INDEX('3. Programs'!O:O,MATCH(D942,'3. Programs'!A:A,0))),""),0)</f>
        <v/>
      </c>
      <c r="J942" s="20" t="str">
        <f>IFERROR(IF($C942="Program",ROUNDDOWN(SUMIF('3. Programs'!$A:$A,$D942,'3. Programs'!Q:Q),2)*IFERROR(INDEX('3. Programs'!$O:$O,MATCH($D942,'3. Programs'!$A:$A,0)),0)*$I942,""),0)</f>
        <v/>
      </c>
      <c r="K942" s="15" t="str">
        <f>IFERROR(IF($C942="Program",ROUNDDOWN(SUMIF('3. Programs'!$A:$A,$D942,'3. Programs'!R:R),2)*IFERROR(INDEX('3. Programs'!$O:$O,MATCH($D942,'3. Programs'!$A:$A,0)),0)*$I942,""),0)</f>
        <v/>
      </c>
      <c r="L942" s="15" t="str">
        <f>IFERROR(IF($C942="Program",ROUNDDOWN(SUMIF('3. Programs'!$A:$A,$D942,'3. Programs'!S:S),2)*IFERROR(INDEX('3. Programs'!$O:$O,MATCH($D942,'3. Programs'!$A:$A,0)),0)*$I942,""),0)</f>
        <v/>
      </c>
      <c r="M942" s="17" t="str">
        <f t="shared" si="92"/>
        <v/>
      </c>
      <c r="N942" s="122"/>
      <c r="O942" s="123"/>
      <c r="P942" s="169"/>
      <c r="Q942" s="245"/>
      <c r="R942" s="124"/>
      <c r="S942" s="125"/>
      <c r="T942" s="125"/>
      <c r="U942" s="126"/>
      <c r="V942" s="19" t="str">
        <f t="shared" si="91"/>
        <v/>
      </c>
      <c r="W942" s="15" t="str">
        <f t="shared" si="87"/>
        <v/>
      </c>
      <c r="X942" s="16" t="str">
        <f t="shared" si="88"/>
        <v/>
      </c>
      <c r="Y942" s="16" t="str">
        <f t="shared" si="89"/>
        <v/>
      </c>
      <c r="Z942" s="16" t="str">
        <f t="shared" si="90"/>
        <v/>
      </c>
    </row>
    <row r="943" spans="1:26" x14ac:dyDescent="0.4">
      <c r="A943" s="140"/>
      <c r="B943" s="158" t="str">
        <f>IFERROR(VLOOKUP(A943,'1. Applicant Roster'!A:C,2,FALSE)&amp;", "&amp;LEFT(VLOOKUP(A943,'1. Applicant Roster'!A:C,3,FALSE),1)&amp;".","Enter valid WISEid")</f>
        <v>Enter valid WISEid</v>
      </c>
      <c r="C943" s="142"/>
      <c r="D943" s="143"/>
      <c r="E943" s="138" t="str">
        <f>IF(C943="Program",IFERROR(INDEX('3. Programs'!B:B,MATCH(D943,'3. Programs'!A:A,0)),"Enter valid program ID"),"")</f>
        <v/>
      </c>
      <c r="F943" s="289" t="str">
        <f>IF(C943="Program",IFERROR(INDEX('3. Programs'!L:L,MATCH(D943,'3. Programs'!A:A,0)),""),"")</f>
        <v/>
      </c>
      <c r="G943" s="97"/>
      <c r="H943" s="82"/>
      <c r="I943" s="291" t="str">
        <f>IFERROR(IF(C943="Program",(IF(OR(F943="Days",F943="Caseload"),1,G943)*H943)/(IF(OR(F943="Days",F943="Caseload"),1,INDEX('3. Programs'!N:N,MATCH(D943,'3. Programs'!A:A,0)))*INDEX('3. Programs'!O:O,MATCH(D943,'3. Programs'!A:A,0))),""),0)</f>
        <v/>
      </c>
      <c r="J943" s="20" t="str">
        <f>IFERROR(IF($C943="Program",ROUNDDOWN(SUMIF('3. Programs'!$A:$A,$D943,'3. Programs'!Q:Q),2)*IFERROR(INDEX('3. Programs'!$O:$O,MATCH($D943,'3. Programs'!$A:$A,0)),0)*$I943,""),0)</f>
        <v/>
      </c>
      <c r="K943" s="15" t="str">
        <f>IFERROR(IF($C943="Program",ROUNDDOWN(SUMIF('3. Programs'!$A:$A,$D943,'3. Programs'!R:R),2)*IFERROR(INDEX('3. Programs'!$O:$O,MATCH($D943,'3. Programs'!$A:$A,0)),0)*$I943,""),0)</f>
        <v/>
      </c>
      <c r="L943" s="15" t="str">
        <f>IFERROR(IF($C943="Program",ROUNDDOWN(SUMIF('3. Programs'!$A:$A,$D943,'3. Programs'!S:S),2)*IFERROR(INDEX('3. Programs'!$O:$O,MATCH($D943,'3. Programs'!$A:$A,0)),0)*$I943,""),0)</f>
        <v/>
      </c>
      <c r="M943" s="17" t="str">
        <f t="shared" si="92"/>
        <v/>
      </c>
      <c r="N943" s="122"/>
      <c r="O943" s="123"/>
      <c r="P943" s="169"/>
      <c r="Q943" s="245"/>
      <c r="R943" s="124"/>
      <c r="S943" s="125"/>
      <c r="T943" s="125"/>
      <c r="U943" s="126"/>
      <c r="V943" s="19" t="str">
        <f t="shared" si="91"/>
        <v/>
      </c>
      <c r="W943" s="15" t="str">
        <f t="shared" si="87"/>
        <v/>
      </c>
      <c r="X943" s="16" t="str">
        <f t="shared" si="88"/>
        <v/>
      </c>
      <c r="Y943" s="16" t="str">
        <f t="shared" si="89"/>
        <v/>
      </c>
      <c r="Z943" s="16" t="str">
        <f t="shared" si="90"/>
        <v/>
      </c>
    </row>
    <row r="944" spans="1:26" x14ac:dyDescent="0.4">
      <c r="A944" s="140"/>
      <c r="B944" s="158" t="str">
        <f>IFERROR(VLOOKUP(A944,'1. Applicant Roster'!A:C,2,FALSE)&amp;", "&amp;LEFT(VLOOKUP(A944,'1. Applicant Roster'!A:C,3,FALSE),1)&amp;".","Enter valid WISEid")</f>
        <v>Enter valid WISEid</v>
      </c>
      <c r="C944" s="142"/>
      <c r="D944" s="143"/>
      <c r="E944" s="138" t="str">
        <f>IF(C944="Program",IFERROR(INDEX('3. Programs'!B:B,MATCH(D944,'3. Programs'!A:A,0)),"Enter valid program ID"),"")</f>
        <v/>
      </c>
      <c r="F944" s="289" t="str">
        <f>IF(C944="Program",IFERROR(INDEX('3. Programs'!L:L,MATCH(D944,'3. Programs'!A:A,0)),""),"")</f>
        <v/>
      </c>
      <c r="G944" s="97"/>
      <c r="H944" s="82"/>
      <c r="I944" s="291" t="str">
        <f>IFERROR(IF(C944="Program",(IF(OR(F944="Days",F944="Caseload"),1,G944)*H944)/(IF(OR(F944="Days",F944="Caseload"),1,INDEX('3. Programs'!N:N,MATCH(D944,'3. Programs'!A:A,0)))*INDEX('3. Programs'!O:O,MATCH(D944,'3. Programs'!A:A,0))),""),0)</f>
        <v/>
      </c>
      <c r="J944" s="20" t="str">
        <f>IFERROR(IF($C944="Program",ROUNDDOWN(SUMIF('3. Programs'!$A:$A,$D944,'3. Programs'!Q:Q),2)*IFERROR(INDEX('3. Programs'!$O:$O,MATCH($D944,'3. Programs'!$A:$A,0)),0)*$I944,""),0)</f>
        <v/>
      </c>
      <c r="K944" s="15" t="str">
        <f>IFERROR(IF($C944="Program",ROUNDDOWN(SUMIF('3. Programs'!$A:$A,$D944,'3. Programs'!R:R),2)*IFERROR(INDEX('3. Programs'!$O:$O,MATCH($D944,'3. Programs'!$A:$A,0)),0)*$I944,""),0)</f>
        <v/>
      </c>
      <c r="L944" s="15" t="str">
        <f>IFERROR(IF($C944="Program",ROUNDDOWN(SUMIF('3. Programs'!$A:$A,$D944,'3. Programs'!S:S),2)*IFERROR(INDEX('3. Programs'!$O:$O,MATCH($D944,'3. Programs'!$A:$A,0)),0)*$I944,""),0)</f>
        <v/>
      </c>
      <c r="M944" s="17" t="str">
        <f t="shared" si="92"/>
        <v/>
      </c>
      <c r="N944" s="122"/>
      <c r="O944" s="123"/>
      <c r="P944" s="169"/>
      <c r="Q944" s="245"/>
      <c r="R944" s="124"/>
      <c r="S944" s="125"/>
      <c r="T944" s="125"/>
      <c r="U944" s="126"/>
      <c r="V944" s="19" t="str">
        <f t="shared" si="91"/>
        <v/>
      </c>
      <c r="W944" s="15" t="str">
        <f t="shared" si="87"/>
        <v/>
      </c>
      <c r="X944" s="16" t="str">
        <f t="shared" si="88"/>
        <v/>
      </c>
      <c r="Y944" s="16" t="str">
        <f t="shared" si="89"/>
        <v/>
      </c>
      <c r="Z944" s="16" t="str">
        <f t="shared" si="90"/>
        <v/>
      </c>
    </row>
    <row r="945" spans="1:26" x14ac:dyDescent="0.4">
      <c r="A945" s="140"/>
      <c r="B945" s="158" t="str">
        <f>IFERROR(VLOOKUP(A945,'1. Applicant Roster'!A:C,2,FALSE)&amp;", "&amp;LEFT(VLOOKUP(A945,'1. Applicant Roster'!A:C,3,FALSE),1)&amp;".","Enter valid WISEid")</f>
        <v>Enter valid WISEid</v>
      </c>
      <c r="C945" s="142"/>
      <c r="D945" s="143"/>
      <c r="E945" s="138" t="str">
        <f>IF(C945="Program",IFERROR(INDEX('3. Programs'!B:B,MATCH(D945,'3. Programs'!A:A,0)),"Enter valid program ID"),"")</f>
        <v/>
      </c>
      <c r="F945" s="289" t="str">
        <f>IF(C945="Program",IFERROR(INDEX('3. Programs'!L:L,MATCH(D945,'3. Programs'!A:A,0)),""),"")</f>
        <v/>
      </c>
      <c r="G945" s="97"/>
      <c r="H945" s="82"/>
      <c r="I945" s="291" t="str">
        <f>IFERROR(IF(C945="Program",(IF(OR(F945="Days",F945="Caseload"),1,G945)*H945)/(IF(OR(F945="Days",F945="Caseload"),1,INDEX('3. Programs'!N:N,MATCH(D945,'3. Programs'!A:A,0)))*INDEX('3. Programs'!O:O,MATCH(D945,'3. Programs'!A:A,0))),""),0)</f>
        <v/>
      </c>
      <c r="J945" s="20" t="str">
        <f>IFERROR(IF($C945="Program",ROUNDDOWN(SUMIF('3. Programs'!$A:$A,$D945,'3. Programs'!Q:Q),2)*IFERROR(INDEX('3. Programs'!$O:$O,MATCH($D945,'3. Programs'!$A:$A,0)),0)*$I945,""),0)</f>
        <v/>
      </c>
      <c r="K945" s="15" t="str">
        <f>IFERROR(IF($C945="Program",ROUNDDOWN(SUMIF('3. Programs'!$A:$A,$D945,'3. Programs'!R:R),2)*IFERROR(INDEX('3. Programs'!$O:$O,MATCH($D945,'3. Programs'!$A:$A,0)),0)*$I945,""),0)</f>
        <v/>
      </c>
      <c r="L945" s="15" t="str">
        <f>IFERROR(IF($C945="Program",ROUNDDOWN(SUMIF('3. Programs'!$A:$A,$D945,'3. Programs'!S:S),2)*IFERROR(INDEX('3. Programs'!$O:$O,MATCH($D945,'3. Programs'!$A:$A,0)),0)*$I945,""),0)</f>
        <v/>
      </c>
      <c r="M945" s="17" t="str">
        <f t="shared" si="92"/>
        <v/>
      </c>
      <c r="N945" s="122"/>
      <c r="O945" s="123"/>
      <c r="P945" s="169"/>
      <c r="Q945" s="245"/>
      <c r="R945" s="124"/>
      <c r="S945" s="125"/>
      <c r="T945" s="125"/>
      <c r="U945" s="126"/>
      <c r="V945" s="19" t="str">
        <f t="shared" si="91"/>
        <v/>
      </c>
      <c r="W945" s="15" t="str">
        <f t="shared" si="87"/>
        <v/>
      </c>
      <c r="X945" s="16" t="str">
        <f t="shared" si="88"/>
        <v/>
      </c>
      <c r="Y945" s="16" t="str">
        <f t="shared" si="89"/>
        <v/>
      </c>
      <c r="Z945" s="16" t="str">
        <f t="shared" si="90"/>
        <v/>
      </c>
    </row>
    <row r="946" spans="1:26" x14ac:dyDescent="0.4">
      <c r="A946" s="140"/>
      <c r="B946" s="158" t="str">
        <f>IFERROR(VLOOKUP(A946,'1. Applicant Roster'!A:C,2,FALSE)&amp;", "&amp;LEFT(VLOOKUP(A946,'1. Applicant Roster'!A:C,3,FALSE),1)&amp;".","Enter valid WISEid")</f>
        <v>Enter valid WISEid</v>
      </c>
      <c r="C946" s="142"/>
      <c r="D946" s="143"/>
      <c r="E946" s="138" t="str">
        <f>IF(C946="Program",IFERROR(INDEX('3. Programs'!B:B,MATCH(D946,'3. Programs'!A:A,0)),"Enter valid program ID"),"")</f>
        <v/>
      </c>
      <c r="F946" s="289" t="str">
        <f>IF(C946="Program",IFERROR(INDEX('3. Programs'!L:L,MATCH(D946,'3. Programs'!A:A,0)),""),"")</f>
        <v/>
      </c>
      <c r="G946" s="97"/>
      <c r="H946" s="82"/>
      <c r="I946" s="291" t="str">
        <f>IFERROR(IF(C946="Program",(IF(OR(F946="Days",F946="Caseload"),1,G946)*H946)/(IF(OR(F946="Days",F946="Caseload"),1,INDEX('3. Programs'!N:N,MATCH(D946,'3. Programs'!A:A,0)))*INDEX('3. Programs'!O:O,MATCH(D946,'3. Programs'!A:A,0))),""),0)</f>
        <v/>
      </c>
      <c r="J946" s="20" t="str">
        <f>IFERROR(IF($C946="Program",ROUNDDOWN(SUMIF('3. Programs'!$A:$A,$D946,'3. Programs'!Q:Q),2)*IFERROR(INDEX('3. Programs'!$O:$O,MATCH($D946,'3. Programs'!$A:$A,0)),0)*$I946,""),0)</f>
        <v/>
      </c>
      <c r="K946" s="15" t="str">
        <f>IFERROR(IF($C946="Program",ROUNDDOWN(SUMIF('3. Programs'!$A:$A,$D946,'3. Programs'!R:R),2)*IFERROR(INDEX('3. Programs'!$O:$O,MATCH($D946,'3. Programs'!$A:$A,0)),0)*$I946,""),0)</f>
        <v/>
      </c>
      <c r="L946" s="15" t="str">
        <f>IFERROR(IF($C946="Program",ROUNDDOWN(SUMIF('3. Programs'!$A:$A,$D946,'3. Programs'!S:S),2)*IFERROR(INDEX('3. Programs'!$O:$O,MATCH($D946,'3. Programs'!$A:$A,0)),0)*$I946,""),0)</f>
        <v/>
      </c>
      <c r="M946" s="17" t="str">
        <f t="shared" si="92"/>
        <v/>
      </c>
      <c r="N946" s="122"/>
      <c r="O946" s="123"/>
      <c r="P946" s="169"/>
      <c r="Q946" s="245"/>
      <c r="R946" s="124"/>
      <c r="S946" s="125"/>
      <c r="T946" s="125"/>
      <c r="U946" s="126"/>
      <c r="V946" s="19" t="str">
        <f t="shared" si="91"/>
        <v/>
      </c>
      <c r="W946" s="15" t="str">
        <f t="shared" si="87"/>
        <v/>
      </c>
      <c r="X946" s="16" t="str">
        <f t="shared" si="88"/>
        <v/>
      </c>
      <c r="Y946" s="16" t="str">
        <f t="shared" si="89"/>
        <v/>
      </c>
      <c r="Z946" s="16" t="str">
        <f t="shared" si="90"/>
        <v/>
      </c>
    </row>
    <row r="947" spans="1:26" x14ac:dyDescent="0.4">
      <c r="A947" s="140"/>
      <c r="B947" s="158" t="str">
        <f>IFERROR(VLOOKUP(A947,'1. Applicant Roster'!A:C,2,FALSE)&amp;", "&amp;LEFT(VLOOKUP(A947,'1. Applicant Roster'!A:C,3,FALSE),1)&amp;".","Enter valid WISEid")</f>
        <v>Enter valid WISEid</v>
      </c>
      <c r="C947" s="142"/>
      <c r="D947" s="143"/>
      <c r="E947" s="138" t="str">
        <f>IF(C947="Program",IFERROR(INDEX('3. Programs'!B:B,MATCH(D947,'3. Programs'!A:A,0)),"Enter valid program ID"),"")</f>
        <v/>
      </c>
      <c r="F947" s="289" t="str">
        <f>IF(C947="Program",IFERROR(INDEX('3. Programs'!L:L,MATCH(D947,'3. Programs'!A:A,0)),""),"")</f>
        <v/>
      </c>
      <c r="G947" s="97"/>
      <c r="H947" s="82"/>
      <c r="I947" s="291" t="str">
        <f>IFERROR(IF(C947="Program",(IF(OR(F947="Days",F947="Caseload"),1,G947)*H947)/(IF(OR(F947="Days",F947="Caseload"),1,INDEX('3. Programs'!N:N,MATCH(D947,'3. Programs'!A:A,0)))*INDEX('3. Programs'!O:O,MATCH(D947,'3. Programs'!A:A,0))),""),0)</f>
        <v/>
      </c>
      <c r="J947" s="20" t="str">
        <f>IFERROR(IF($C947="Program",ROUNDDOWN(SUMIF('3. Programs'!$A:$A,$D947,'3. Programs'!Q:Q),2)*IFERROR(INDEX('3. Programs'!$O:$O,MATCH($D947,'3. Programs'!$A:$A,0)),0)*$I947,""),0)</f>
        <v/>
      </c>
      <c r="K947" s="15" t="str">
        <f>IFERROR(IF($C947="Program",ROUNDDOWN(SUMIF('3. Programs'!$A:$A,$D947,'3. Programs'!R:R),2)*IFERROR(INDEX('3. Programs'!$O:$O,MATCH($D947,'3. Programs'!$A:$A,0)),0)*$I947,""),0)</f>
        <v/>
      </c>
      <c r="L947" s="15" t="str">
        <f>IFERROR(IF($C947="Program",ROUNDDOWN(SUMIF('3. Programs'!$A:$A,$D947,'3. Programs'!S:S),2)*IFERROR(INDEX('3. Programs'!$O:$O,MATCH($D947,'3. Programs'!$A:$A,0)),0)*$I947,""),0)</f>
        <v/>
      </c>
      <c r="M947" s="17" t="str">
        <f t="shared" si="92"/>
        <v/>
      </c>
      <c r="N947" s="122"/>
      <c r="O947" s="123"/>
      <c r="P947" s="169"/>
      <c r="Q947" s="245"/>
      <c r="R947" s="124"/>
      <c r="S947" s="125"/>
      <c r="T947" s="125"/>
      <c r="U947" s="126"/>
      <c r="V947" s="19" t="str">
        <f t="shared" si="91"/>
        <v/>
      </c>
      <c r="W947" s="15" t="str">
        <f t="shared" si="87"/>
        <v/>
      </c>
      <c r="X947" s="16" t="str">
        <f t="shared" si="88"/>
        <v/>
      </c>
      <c r="Y947" s="16" t="str">
        <f t="shared" si="89"/>
        <v/>
      </c>
      <c r="Z947" s="16" t="str">
        <f t="shared" si="90"/>
        <v/>
      </c>
    </row>
    <row r="948" spans="1:26" x14ac:dyDescent="0.4">
      <c r="A948" s="140"/>
      <c r="B948" s="158" t="str">
        <f>IFERROR(VLOOKUP(A948,'1. Applicant Roster'!A:C,2,FALSE)&amp;", "&amp;LEFT(VLOOKUP(A948,'1. Applicant Roster'!A:C,3,FALSE),1)&amp;".","Enter valid WISEid")</f>
        <v>Enter valid WISEid</v>
      </c>
      <c r="C948" s="142"/>
      <c r="D948" s="143"/>
      <c r="E948" s="138" t="str">
        <f>IF(C948="Program",IFERROR(INDEX('3. Programs'!B:B,MATCH(D948,'3. Programs'!A:A,0)),"Enter valid program ID"),"")</f>
        <v/>
      </c>
      <c r="F948" s="289" t="str">
        <f>IF(C948="Program",IFERROR(INDEX('3. Programs'!L:L,MATCH(D948,'3. Programs'!A:A,0)),""),"")</f>
        <v/>
      </c>
      <c r="G948" s="97"/>
      <c r="H948" s="82"/>
      <c r="I948" s="291" t="str">
        <f>IFERROR(IF(C948="Program",(IF(OR(F948="Days",F948="Caseload"),1,G948)*H948)/(IF(OR(F948="Days",F948="Caseload"),1,INDEX('3. Programs'!N:N,MATCH(D948,'3. Programs'!A:A,0)))*INDEX('3. Programs'!O:O,MATCH(D948,'3. Programs'!A:A,0))),""),0)</f>
        <v/>
      </c>
      <c r="J948" s="20" t="str">
        <f>IFERROR(IF($C948="Program",ROUNDDOWN(SUMIF('3. Programs'!$A:$A,$D948,'3. Programs'!Q:Q),2)*IFERROR(INDEX('3. Programs'!$O:$O,MATCH($D948,'3. Programs'!$A:$A,0)),0)*$I948,""),0)</f>
        <v/>
      </c>
      <c r="K948" s="15" t="str">
        <f>IFERROR(IF($C948="Program",ROUNDDOWN(SUMIF('3. Programs'!$A:$A,$D948,'3. Programs'!R:R),2)*IFERROR(INDEX('3. Programs'!$O:$O,MATCH($D948,'3. Programs'!$A:$A,0)),0)*$I948,""),0)</f>
        <v/>
      </c>
      <c r="L948" s="15" t="str">
        <f>IFERROR(IF($C948="Program",ROUNDDOWN(SUMIF('3. Programs'!$A:$A,$D948,'3. Programs'!S:S),2)*IFERROR(INDEX('3. Programs'!$O:$O,MATCH($D948,'3. Programs'!$A:$A,0)),0)*$I948,""),0)</f>
        <v/>
      </c>
      <c r="M948" s="17" t="str">
        <f t="shared" si="92"/>
        <v/>
      </c>
      <c r="N948" s="122"/>
      <c r="O948" s="123"/>
      <c r="P948" s="169"/>
      <c r="Q948" s="245"/>
      <c r="R948" s="124"/>
      <c r="S948" s="125"/>
      <c r="T948" s="125"/>
      <c r="U948" s="126"/>
      <c r="V948" s="19" t="str">
        <f t="shared" si="91"/>
        <v/>
      </c>
      <c r="W948" s="15" t="str">
        <f t="shared" si="87"/>
        <v/>
      </c>
      <c r="X948" s="16" t="str">
        <f t="shared" si="88"/>
        <v/>
      </c>
      <c r="Y948" s="16" t="str">
        <f t="shared" si="89"/>
        <v/>
      </c>
      <c r="Z948" s="16" t="str">
        <f t="shared" si="90"/>
        <v/>
      </c>
    </row>
    <row r="949" spans="1:26" x14ac:dyDescent="0.4">
      <c r="A949" s="140"/>
      <c r="B949" s="158" t="str">
        <f>IFERROR(VLOOKUP(A949,'1. Applicant Roster'!A:C,2,FALSE)&amp;", "&amp;LEFT(VLOOKUP(A949,'1. Applicant Roster'!A:C,3,FALSE),1)&amp;".","Enter valid WISEid")</f>
        <v>Enter valid WISEid</v>
      </c>
      <c r="C949" s="142"/>
      <c r="D949" s="143"/>
      <c r="E949" s="138" t="str">
        <f>IF(C949="Program",IFERROR(INDEX('3. Programs'!B:B,MATCH(D949,'3. Programs'!A:A,0)),"Enter valid program ID"),"")</f>
        <v/>
      </c>
      <c r="F949" s="289" t="str">
        <f>IF(C949="Program",IFERROR(INDEX('3. Programs'!L:L,MATCH(D949,'3. Programs'!A:A,0)),""),"")</f>
        <v/>
      </c>
      <c r="G949" s="97"/>
      <c r="H949" s="82"/>
      <c r="I949" s="291" t="str">
        <f>IFERROR(IF(C949="Program",(IF(OR(F949="Days",F949="Caseload"),1,G949)*H949)/(IF(OR(F949="Days",F949="Caseload"),1,INDEX('3. Programs'!N:N,MATCH(D949,'3. Programs'!A:A,0)))*INDEX('3. Programs'!O:O,MATCH(D949,'3. Programs'!A:A,0))),""),0)</f>
        <v/>
      </c>
      <c r="J949" s="20" t="str">
        <f>IFERROR(IF($C949="Program",ROUNDDOWN(SUMIF('3. Programs'!$A:$A,$D949,'3. Programs'!Q:Q),2)*IFERROR(INDEX('3. Programs'!$O:$O,MATCH($D949,'3. Programs'!$A:$A,0)),0)*$I949,""),0)</f>
        <v/>
      </c>
      <c r="K949" s="15" t="str">
        <f>IFERROR(IF($C949="Program",ROUNDDOWN(SUMIF('3. Programs'!$A:$A,$D949,'3. Programs'!R:R),2)*IFERROR(INDEX('3. Programs'!$O:$O,MATCH($D949,'3. Programs'!$A:$A,0)),0)*$I949,""),0)</f>
        <v/>
      </c>
      <c r="L949" s="15" t="str">
        <f>IFERROR(IF($C949="Program",ROUNDDOWN(SUMIF('3. Programs'!$A:$A,$D949,'3. Programs'!S:S),2)*IFERROR(INDEX('3. Programs'!$O:$O,MATCH($D949,'3. Programs'!$A:$A,0)),0)*$I949,""),0)</f>
        <v/>
      </c>
      <c r="M949" s="17" t="str">
        <f t="shared" si="92"/>
        <v/>
      </c>
      <c r="N949" s="122"/>
      <c r="O949" s="123"/>
      <c r="P949" s="169"/>
      <c r="Q949" s="245"/>
      <c r="R949" s="124"/>
      <c r="S949" s="125"/>
      <c r="T949" s="125"/>
      <c r="U949" s="126"/>
      <c r="V949" s="19" t="str">
        <f t="shared" si="91"/>
        <v/>
      </c>
      <c r="W949" s="15" t="str">
        <f t="shared" si="87"/>
        <v/>
      </c>
      <c r="X949" s="16" t="str">
        <f t="shared" si="88"/>
        <v/>
      </c>
      <c r="Y949" s="16" t="str">
        <f t="shared" si="89"/>
        <v/>
      </c>
      <c r="Z949" s="16" t="str">
        <f t="shared" si="90"/>
        <v/>
      </c>
    </row>
    <row r="950" spans="1:26" x14ac:dyDescent="0.4">
      <c r="A950" s="140"/>
      <c r="B950" s="158" t="str">
        <f>IFERROR(VLOOKUP(A950,'1. Applicant Roster'!A:C,2,FALSE)&amp;", "&amp;LEFT(VLOOKUP(A950,'1. Applicant Roster'!A:C,3,FALSE),1)&amp;".","Enter valid WISEid")</f>
        <v>Enter valid WISEid</v>
      </c>
      <c r="C950" s="142"/>
      <c r="D950" s="143"/>
      <c r="E950" s="138" t="str">
        <f>IF(C950="Program",IFERROR(INDEX('3. Programs'!B:B,MATCH(D950,'3. Programs'!A:A,0)),"Enter valid program ID"),"")</f>
        <v/>
      </c>
      <c r="F950" s="289" t="str">
        <f>IF(C950="Program",IFERROR(INDEX('3. Programs'!L:L,MATCH(D950,'3. Programs'!A:A,0)),""),"")</f>
        <v/>
      </c>
      <c r="G950" s="97"/>
      <c r="H950" s="82"/>
      <c r="I950" s="291" t="str">
        <f>IFERROR(IF(C950="Program",(IF(OR(F950="Days",F950="Caseload"),1,G950)*H950)/(IF(OR(F950="Days",F950="Caseload"),1,INDEX('3. Programs'!N:N,MATCH(D950,'3. Programs'!A:A,0)))*INDEX('3. Programs'!O:O,MATCH(D950,'3. Programs'!A:A,0))),""),0)</f>
        <v/>
      </c>
      <c r="J950" s="20" t="str">
        <f>IFERROR(IF($C950="Program",ROUNDDOWN(SUMIF('3. Programs'!$A:$A,$D950,'3. Programs'!Q:Q),2)*IFERROR(INDEX('3. Programs'!$O:$O,MATCH($D950,'3. Programs'!$A:$A,0)),0)*$I950,""),0)</f>
        <v/>
      </c>
      <c r="K950" s="15" t="str">
        <f>IFERROR(IF($C950="Program",ROUNDDOWN(SUMIF('3. Programs'!$A:$A,$D950,'3. Programs'!R:R),2)*IFERROR(INDEX('3. Programs'!$O:$O,MATCH($D950,'3. Programs'!$A:$A,0)),0)*$I950,""),0)</f>
        <v/>
      </c>
      <c r="L950" s="15" t="str">
        <f>IFERROR(IF($C950="Program",ROUNDDOWN(SUMIF('3. Programs'!$A:$A,$D950,'3. Programs'!S:S),2)*IFERROR(INDEX('3. Programs'!$O:$O,MATCH($D950,'3. Programs'!$A:$A,0)),0)*$I950,""),0)</f>
        <v/>
      </c>
      <c r="M950" s="17" t="str">
        <f t="shared" si="92"/>
        <v/>
      </c>
      <c r="N950" s="122"/>
      <c r="O950" s="123"/>
      <c r="P950" s="169"/>
      <c r="Q950" s="245"/>
      <c r="R950" s="124"/>
      <c r="S950" s="125"/>
      <c r="T950" s="125"/>
      <c r="U950" s="126"/>
      <c r="V950" s="19" t="str">
        <f t="shared" si="91"/>
        <v/>
      </c>
      <c r="W950" s="15" t="str">
        <f t="shared" si="87"/>
        <v/>
      </c>
      <c r="X950" s="16" t="str">
        <f t="shared" si="88"/>
        <v/>
      </c>
      <c r="Y950" s="16" t="str">
        <f t="shared" si="89"/>
        <v/>
      </c>
      <c r="Z950" s="16" t="str">
        <f t="shared" si="90"/>
        <v/>
      </c>
    </row>
    <row r="951" spans="1:26" x14ac:dyDescent="0.4">
      <c r="A951" s="140"/>
      <c r="B951" s="158" t="str">
        <f>IFERROR(VLOOKUP(A951,'1. Applicant Roster'!A:C,2,FALSE)&amp;", "&amp;LEFT(VLOOKUP(A951,'1. Applicant Roster'!A:C,3,FALSE),1)&amp;".","Enter valid WISEid")</f>
        <v>Enter valid WISEid</v>
      </c>
      <c r="C951" s="142"/>
      <c r="D951" s="143"/>
      <c r="E951" s="138" t="str">
        <f>IF(C951="Program",IFERROR(INDEX('3. Programs'!B:B,MATCH(D951,'3. Programs'!A:A,0)),"Enter valid program ID"),"")</f>
        <v/>
      </c>
      <c r="F951" s="289" t="str">
        <f>IF(C951="Program",IFERROR(INDEX('3. Programs'!L:L,MATCH(D951,'3. Programs'!A:A,0)),""),"")</f>
        <v/>
      </c>
      <c r="G951" s="97"/>
      <c r="H951" s="82"/>
      <c r="I951" s="291" t="str">
        <f>IFERROR(IF(C951="Program",(IF(OR(F951="Days",F951="Caseload"),1,G951)*H951)/(IF(OR(F951="Days",F951="Caseload"),1,INDEX('3. Programs'!N:N,MATCH(D951,'3. Programs'!A:A,0)))*INDEX('3. Programs'!O:O,MATCH(D951,'3. Programs'!A:A,0))),""),0)</f>
        <v/>
      </c>
      <c r="J951" s="20" t="str">
        <f>IFERROR(IF($C951="Program",ROUNDDOWN(SUMIF('3. Programs'!$A:$A,$D951,'3. Programs'!Q:Q),2)*IFERROR(INDEX('3. Programs'!$O:$O,MATCH($D951,'3. Programs'!$A:$A,0)),0)*$I951,""),0)</f>
        <v/>
      </c>
      <c r="K951" s="15" t="str">
        <f>IFERROR(IF($C951="Program",ROUNDDOWN(SUMIF('3. Programs'!$A:$A,$D951,'3. Programs'!R:R),2)*IFERROR(INDEX('3. Programs'!$O:$O,MATCH($D951,'3. Programs'!$A:$A,0)),0)*$I951,""),0)</f>
        <v/>
      </c>
      <c r="L951" s="15" t="str">
        <f>IFERROR(IF($C951="Program",ROUNDDOWN(SUMIF('3. Programs'!$A:$A,$D951,'3. Programs'!S:S),2)*IFERROR(INDEX('3. Programs'!$O:$O,MATCH($D951,'3. Programs'!$A:$A,0)),0)*$I951,""),0)</f>
        <v/>
      </c>
      <c r="M951" s="17" t="str">
        <f t="shared" si="92"/>
        <v/>
      </c>
      <c r="N951" s="122"/>
      <c r="O951" s="123"/>
      <c r="P951" s="169"/>
      <c r="Q951" s="245"/>
      <c r="R951" s="124"/>
      <c r="S951" s="125"/>
      <c r="T951" s="125"/>
      <c r="U951" s="126"/>
      <c r="V951" s="19" t="str">
        <f t="shared" si="91"/>
        <v/>
      </c>
      <c r="W951" s="15" t="str">
        <f t="shared" si="87"/>
        <v/>
      </c>
      <c r="X951" s="16" t="str">
        <f t="shared" si="88"/>
        <v/>
      </c>
      <c r="Y951" s="16" t="str">
        <f t="shared" si="89"/>
        <v/>
      </c>
      <c r="Z951" s="16" t="str">
        <f t="shared" si="90"/>
        <v/>
      </c>
    </row>
    <row r="952" spans="1:26" x14ac:dyDescent="0.4">
      <c r="A952" s="140"/>
      <c r="B952" s="158" t="str">
        <f>IFERROR(VLOOKUP(A952,'1. Applicant Roster'!A:C,2,FALSE)&amp;", "&amp;LEFT(VLOOKUP(A952,'1. Applicant Roster'!A:C,3,FALSE),1)&amp;".","Enter valid WISEid")</f>
        <v>Enter valid WISEid</v>
      </c>
      <c r="C952" s="142"/>
      <c r="D952" s="143"/>
      <c r="E952" s="138" t="str">
        <f>IF(C952="Program",IFERROR(INDEX('3. Programs'!B:B,MATCH(D952,'3. Programs'!A:A,0)),"Enter valid program ID"),"")</f>
        <v/>
      </c>
      <c r="F952" s="289" t="str">
        <f>IF(C952="Program",IFERROR(INDEX('3. Programs'!L:L,MATCH(D952,'3. Programs'!A:A,0)),""),"")</f>
        <v/>
      </c>
      <c r="G952" s="97"/>
      <c r="H952" s="82"/>
      <c r="I952" s="291" t="str">
        <f>IFERROR(IF(C952="Program",(IF(OR(F952="Days",F952="Caseload"),1,G952)*H952)/(IF(OR(F952="Days",F952="Caseload"),1,INDEX('3. Programs'!N:N,MATCH(D952,'3. Programs'!A:A,0)))*INDEX('3. Programs'!O:O,MATCH(D952,'3. Programs'!A:A,0))),""),0)</f>
        <v/>
      </c>
      <c r="J952" s="20" t="str">
        <f>IFERROR(IF($C952="Program",ROUNDDOWN(SUMIF('3. Programs'!$A:$A,$D952,'3. Programs'!Q:Q),2)*IFERROR(INDEX('3. Programs'!$O:$O,MATCH($D952,'3. Programs'!$A:$A,0)),0)*$I952,""),0)</f>
        <v/>
      </c>
      <c r="K952" s="15" t="str">
        <f>IFERROR(IF($C952="Program",ROUNDDOWN(SUMIF('3. Programs'!$A:$A,$D952,'3. Programs'!R:R),2)*IFERROR(INDEX('3. Programs'!$O:$O,MATCH($D952,'3. Programs'!$A:$A,0)),0)*$I952,""),0)</f>
        <v/>
      </c>
      <c r="L952" s="15" t="str">
        <f>IFERROR(IF($C952="Program",ROUNDDOWN(SUMIF('3. Programs'!$A:$A,$D952,'3. Programs'!S:S),2)*IFERROR(INDEX('3. Programs'!$O:$O,MATCH($D952,'3. Programs'!$A:$A,0)),0)*$I952,""),0)</f>
        <v/>
      </c>
      <c r="M952" s="17" t="str">
        <f t="shared" si="92"/>
        <v/>
      </c>
      <c r="N952" s="122"/>
      <c r="O952" s="123"/>
      <c r="P952" s="169"/>
      <c r="Q952" s="245"/>
      <c r="R952" s="124"/>
      <c r="S952" s="125"/>
      <c r="T952" s="125"/>
      <c r="U952" s="126"/>
      <c r="V952" s="19" t="str">
        <f t="shared" si="91"/>
        <v/>
      </c>
      <c r="W952" s="15" t="str">
        <f t="shared" si="87"/>
        <v/>
      </c>
      <c r="X952" s="16" t="str">
        <f t="shared" si="88"/>
        <v/>
      </c>
      <c r="Y952" s="16" t="str">
        <f t="shared" si="89"/>
        <v/>
      </c>
      <c r="Z952" s="16" t="str">
        <f t="shared" si="90"/>
        <v/>
      </c>
    </row>
    <row r="953" spans="1:26" x14ac:dyDescent="0.4">
      <c r="A953" s="140"/>
      <c r="B953" s="158" t="str">
        <f>IFERROR(VLOOKUP(A953,'1. Applicant Roster'!A:C,2,FALSE)&amp;", "&amp;LEFT(VLOOKUP(A953,'1. Applicant Roster'!A:C,3,FALSE),1)&amp;".","Enter valid WISEid")</f>
        <v>Enter valid WISEid</v>
      </c>
      <c r="C953" s="142"/>
      <c r="D953" s="143"/>
      <c r="E953" s="138" t="str">
        <f>IF(C953="Program",IFERROR(INDEX('3. Programs'!B:B,MATCH(D953,'3. Programs'!A:A,0)),"Enter valid program ID"),"")</f>
        <v/>
      </c>
      <c r="F953" s="289" t="str">
        <f>IF(C953="Program",IFERROR(INDEX('3. Programs'!L:L,MATCH(D953,'3. Programs'!A:A,0)),""),"")</f>
        <v/>
      </c>
      <c r="G953" s="97"/>
      <c r="H953" s="82"/>
      <c r="I953" s="291" t="str">
        <f>IFERROR(IF(C953="Program",(IF(OR(F953="Days",F953="Caseload"),1,G953)*H953)/(IF(OR(F953="Days",F953="Caseload"),1,INDEX('3. Programs'!N:N,MATCH(D953,'3. Programs'!A:A,0)))*INDEX('3. Programs'!O:O,MATCH(D953,'3. Programs'!A:A,0))),""),0)</f>
        <v/>
      </c>
      <c r="J953" s="20" t="str">
        <f>IFERROR(IF($C953="Program",ROUNDDOWN(SUMIF('3. Programs'!$A:$A,$D953,'3. Programs'!Q:Q),2)*IFERROR(INDEX('3. Programs'!$O:$O,MATCH($D953,'3. Programs'!$A:$A,0)),0)*$I953,""),0)</f>
        <v/>
      </c>
      <c r="K953" s="15" t="str">
        <f>IFERROR(IF($C953="Program",ROUNDDOWN(SUMIF('3. Programs'!$A:$A,$D953,'3. Programs'!R:R),2)*IFERROR(INDEX('3. Programs'!$O:$O,MATCH($D953,'3. Programs'!$A:$A,0)),0)*$I953,""),0)</f>
        <v/>
      </c>
      <c r="L953" s="15" t="str">
        <f>IFERROR(IF($C953="Program",ROUNDDOWN(SUMIF('3. Programs'!$A:$A,$D953,'3. Programs'!S:S),2)*IFERROR(INDEX('3. Programs'!$O:$O,MATCH($D953,'3. Programs'!$A:$A,0)),0)*$I953,""),0)</f>
        <v/>
      </c>
      <c r="M953" s="17" t="str">
        <f t="shared" si="92"/>
        <v/>
      </c>
      <c r="N953" s="122"/>
      <c r="O953" s="123"/>
      <c r="P953" s="169"/>
      <c r="Q953" s="245"/>
      <c r="R953" s="124"/>
      <c r="S953" s="125"/>
      <c r="T953" s="125"/>
      <c r="U953" s="126"/>
      <c r="V953" s="19" t="str">
        <f t="shared" si="91"/>
        <v/>
      </c>
      <c r="W953" s="15" t="str">
        <f t="shared" si="87"/>
        <v/>
      </c>
      <c r="X953" s="16" t="str">
        <f t="shared" si="88"/>
        <v/>
      </c>
      <c r="Y953" s="16" t="str">
        <f t="shared" si="89"/>
        <v/>
      </c>
      <c r="Z953" s="16" t="str">
        <f t="shared" si="90"/>
        <v/>
      </c>
    </row>
    <row r="954" spans="1:26" x14ac:dyDescent="0.4">
      <c r="A954" s="140"/>
      <c r="B954" s="158" t="str">
        <f>IFERROR(VLOOKUP(A954,'1. Applicant Roster'!A:C,2,FALSE)&amp;", "&amp;LEFT(VLOOKUP(A954,'1. Applicant Roster'!A:C,3,FALSE),1)&amp;".","Enter valid WISEid")</f>
        <v>Enter valid WISEid</v>
      </c>
      <c r="C954" s="142"/>
      <c r="D954" s="143"/>
      <c r="E954" s="138" t="str">
        <f>IF(C954="Program",IFERROR(INDEX('3. Programs'!B:B,MATCH(D954,'3. Programs'!A:A,0)),"Enter valid program ID"),"")</f>
        <v/>
      </c>
      <c r="F954" s="289" t="str">
        <f>IF(C954="Program",IFERROR(INDEX('3. Programs'!L:L,MATCH(D954,'3. Programs'!A:A,0)),""),"")</f>
        <v/>
      </c>
      <c r="G954" s="97"/>
      <c r="H954" s="82"/>
      <c r="I954" s="291" t="str">
        <f>IFERROR(IF(C954="Program",(IF(OR(F954="Days",F954="Caseload"),1,G954)*H954)/(IF(OR(F954="Days",F954="Caseload"),1,INDEX('3. Programs'!N:N,MATCH(D954,'3. Programs'!A:A,0)))*INDEX('3. Programs'!O:O,MATCH(D954,'3. Programs'!A:A,0))),""),0)</f>
        <v/>
      </c>
      <c r="J954" s="20" t="str">
        <f>IFERROR(IF($C954="Program",ROUNDDOWN(SUMIF('3. Programs'!$A:$A,$D954,'3. Programs'!Q:Q),2)*IFERROR(INDEX('3. Programs'!$O:$O,MATCH($D954,'3. Programs'!$A:$A,0)),0)*$I954,""),0)</f>
        <v/>
      </c>
      <c r="K954" s="15" t="str">
        <f>IFERROR(IF($C954="Program",ROUNDDOWN(SUMIF('3. Programs'!$A:$A,$D954,'3. Programs'!R:R),2)*IFERROR(INDEX('3. Programs'!$O:$O,MATCH($D954,'3. Programs'!$A:$A,0)),0)*$I954,""),0)</f>
        <v/>
      </c>
      <c r="L954" s="15" t="str">
        <f>IFERROR(IF($C954="Program",ROUNDDOWN(SUMIF('3. Programs'!$A:$A,$D954,'3. Programs'!S:S),2)*IFERROR(INDEX('3. Programs'!$O:$O,MATCH($D954,'3. Programs'!$A:$A,0)),0)*$I954,""),0)</f>
        <v/>
      </c>
      <c r="M954" s="17" t="str">
        <f t="shared" si="92"/>
        <v/>
      </c>
      <c r="N954" s="122"/>
      <c r="O954" s="123"/>
      <c r="P954" s="169"/>
      <c r="Q954" s="245"/>
      <c r="R954" s="124"/>
      <c r="S954" s="125"/>
      <c r="T954" s="125"/>
      <c r="U954" s="126"/>
      <c r="V954" s="19" t="str">
        <f t="shared" si="91"/>
        <v/>
      </c>
      <c r="W954" s="15" t="str">
        <f t="shared" si="87"/>
        <v/>
      </c>
      <c r="X954" s="16" t="str">
        <f t="shared" si="88"/>
        <v/>
      </c>
      <c r="Y954" s="16" t="str">
        <f t="shared" si="89"/>
        <v/>
      </c>
      <c r="Z954" s="16" t="str">
        <f t="shared" si="90"/>
        <v/>
      </c>
    </row>
    <row r="955" spans="1:26" x14ac:dyDescent="0.4">
      <c r="A955" s="140"/>
      <c r="B955" s="158" t="str">
        <f>IFERROR(VLOOKUP(A955,'1. Applicant Roster'!A:C,2,FALSE)&amp;", "&amp;LEFT(VLOOKUP(A955,'1. Applicant Roster'!A:C,3,FALSE),1)&amp;".","Enter valid WISEid")</f>
        <v>Enter valid WISEid</v>
      </c>
      <c r="C955" s="142"/>
      <c r="D955" s="143"/>
      <c r="E955" s="138" t="str">
        <f>IF(C955="Program",IFERROR(INDEX('3. Programs'!B:B,MATCH(D955,'3. Programs'!A:A,0)),"Enter valid program ID"),"")</f>
        <v/>
      </c>
      <c r="F955" s="289" t="str">
        <f>IF(C955="Program",IFERROR(INDEX('3. Programs'!L:L,MATCH(D955,'3. Programs'!A:A,0)),""),"")</f>
        <v/>
      </c>
      <c r="G955" s="97"/>
      <c r="H955" s="82"/>
      <c r="I955" s="291" t="str">
        <f>IFERROR(IF(C955="Program",(IF(OR(F955="Days",F955="Caseload"),1,G955)*H955)/(IF(OR(F955="Days",F955="Caseload"),1,INDEX('3. Programs'!N:N,MATCH(D955,'3. Programs'!A:A,0)))*INDEX('3. Programs'!O:O,MATCH(D955,'3. Programs'!A:A,0))),""),0)</f>
        <v/>
      </c>
      <c r="J955" s="20" t="str">
        <f>IFERROR(IF($C955="Program",ROUNDDOWN(SUMIF('3. Programs'!$A:$A,$D955,'3. Programs'!Q:Q),2)*IFERROR(INDEX('3. Programs'!$O:$O,MATCH($D955,'3. Programs'!$A:$A,0)),0)*$I955,""),0)</f>
        <v/>
      </c>
      <c r="K955" s="15" t="str">
        <f>IFERROR(IF($C955="Program",ROUNDDOWN(SUMIF('3. Programs'!$A:$A,$D955,'3. Programs'!R:R),2)*IFERROR(INDEX('3. Programs'!$O:$O,MATCH($D955,'3. Programs'!$A:$A,0)),0)*$I955,""),0)</f>
        <v/>
      </c>
      <c r="L955" s="15" t="str">
        <f>IFERROR(IF($C955="Program",ROUNDDOWN(SUMIF('3. Programs'!$A:$A,$D955,'3. Programs'!S:S),2)*IFERROR(INDEX('3. Programs'!$O:$O,MATCH($D955,'3. Programs'!$A:$A,0)),0)*$I955,""),0)</f>
        <v/>
      </c>
      <c r="M955" s="17" t="str">
        <f t="shared" si="92"/>
        <v/>
      </c>
      <c r="N955" s="122"/>
      <c r="O955" s="123"/>
      <c r="P955" s="169"/>
      <c r="Q955" s="245"/>
      <c r="R955" s="124"/>
      <c r="S955" s="125"/>
      <c r="T955" s="125"/>
      <c r="U955" s="126"/>
      <c r="V955" s="19" t="str">
        <f t="shared" si="91"/>
        <v/>
      </c>
      <c r="W955" s="15" t="str">
        <f t="shared" si="87"/>
        <v/>
      </c>
      <c r="X955" s="16" t="str">
        <f t="shared" si="88"/>
        <v/>
      </c>
      <c r="Y955" s="16" t="str">
        <f t="shared" si="89"/>
        <v/>
      </c>
      <c r="Z955" s="16" t="str">
        <f t="shared" si="90"/>
        <v/>
      </c>
    </row>
    <row r="956" spans="1:26" x14ac:dyDescent="0.4">
      <c r="A956" s="140"/>
      <c r="B956" s="158" t="str">
        <f>IFERROR(VLOOKUP(A956,'1. Applicant Roster'!A:C,2,FALSE)&amp;", "&amp;LEFT(VLOOKUP(A956,'1. Applicant Roster'!A:C,3,FALSE),1)&amp;".","Enter valid WISEid")</f>
        <v>Enter valid WISEid</v>
      </c>
      <c r="C956" s="142"/>
      <c r="D956" s="143"/>
      <c r="E956" s="138" t="str">
        <f>IF(C956="Program",IFERROR(INDEX('3. Programs'!B:B,MATCH(D956,'3. Programs'!A:A,0)),"Enter valid program ID"),"")</f>
        <v/>
      </c>
      <c r="F956" s="289" t="str">
        <f>IF(C956="Program",IFERROR(INDEX('3. Programs'!L:L,MATCH(D956,'3. Programs'!A:A,0)),""),"")</f>
        <v/>
      </c>
      <c r="G956" s="97"/>
      <c r="H956" s="82"/>
      <c r="I956" s="291" t="str">
        <f>IFERROR(IF(C956="Program",(IF(OR(F956="Days",F956="Caseload"),1,G956)*H956)/(IF(OR(F956="Days",F956="Caseload"),1,INDEX('3. Programs'!N:N,MATCH(D956,'3. Programs'!A:A,0)))*INDEX('3. Programs'!O:O,MATCH(D956,'3. Programs'!A:A,0))),""),0)</f>
        <v/>
      </c>
      <c r="J956" s="20" t="str">
        <f>IFERROR(IF($C956="Program",ROUNDDOWN(SUMIF('3. Programs'!$A:$A,$D956,'3. Programs'!Q:Q),2)*IFERROR(INDEX('3. Programs'!$O:$O,MATCH($D956,'3. Programs'!$A:$A,0)),0)*$I956,""),0)</f>
        <v/>
      </c>
      <c r="K956" s="15" t="str">
        <f>IFERROR(IF($C956="Program",ROUNDDOWN(SUMIF('3. Programs'!$A:$A,$D956,'3. Programs'!R:R),2)*IFERROR(INDEX('3. Programs'!$O:$O,MATCH($D956,'3. Programs'!$A:$A,0)),0)*$I956,""),0)</f>
        <v/>
      </c>
      <c r="L956" s="15" t="str">
        <f>IFERROR(IF($C956="Program",ROUNDDOWN(SUMIF('3. Programs'!$A:$A,$D956,'3. Programs'!S:S),2)*IFERROR(INDEX('3. Programs'!$O:$O,MATCH($D956,'3. Programs'!$A:$A,0)),0)*$I956,""),0)</f>
        <v/>
      </c>
      <c r="M956" s="17" t="str">
        <f t="shared" si="92"/>
        <v/>
      </c>
      <c r="N956" s="122"/>
      <c r="O956" s="123"/>
      <c r="P956" s="169"/>
      <c r="Q956" s="245"/>
      <c r="R956" s="124"/>
      <c r="S956" s="125"/>
      <c r="T956" s="125"/>
      <c r="U956" s="126"/>
      <c r="V956" s="19" t="str">
        <f t="shared" si="91"/>
        <v/>
      </c>
      <c r="W956" s="15" t="str">
        <f t="shared" si="87"/>
        <v/>
      </c>
      <c r="X956" s="16" t="str">
        <f t="shared" si="88"/>
        <v/>
      </c>
      <c r="Y956" s="16" t="str">
        <f t="shared" si="89"/>
        <v/>
      </c>
      <c r="Z956" s="16" t="str">
        <f t="shared" si="90"/>
        <v/>
      </c>
    </row>
    <row r="957" spans="1:26" x14ac:dyDescent="0.4">
      <c r="A957" s="140"/>
      <c r="B957" s="158" t="str">
        <f>IFERROR(VLOOKUP(A957,'1. Applicant Roster'!A:C,2,FALSE)&amp;", "&amp;LEFT(VLOOKUP(A957,'1. Applicant Roster'!A:C,3,FALSE),1)&amp;".","Enter valid WISEid")</f>
        <v>Enter valid WISEid</v>
      </c>
      <c r="C957" s="142"/>
      <c r="D957" s="143"/>
      <c r="E957" s="138" t="str">
        <f>IF(C957="Program",IFERROR(INDEX('3. Programs'!B:B,MATCH(D957,'3. Programs'!A:A,0)),"Enter valid program ID"),"")</f>
        <v/>
      </c>
      <c r="F957" s="289" t="str">
        <f>IF(C957="Program",IFERROR(INDEX('3. Programs'!L:L,MATCH(D957,'3. Programs'!A:A,0)),""),"")</f>
        <v/>
      </c>
      <c r="G957" s="97"/>
      <c r="H957" s="82"/>
      <c r="I957" s="291" t="str">
        <f>IFERROR(IF(C957="Program",(IF(OR(F957="Days",F957="Caseload"),1,G957)*H957)/(IF(OR(F957="Days",F957="Caseload"),1,INDEX('3. Programs'!N:N,MATCH(D957,'3. Programs'!A:A,0)))*INDEX('3. Programs'!O:O,MATCH(D957,'3. Programs'!A:A,0))),""),0)</f>
        <v/>
      </c>
      <c r="J957" s="20" t="str">
        <f>IFERROR(IF($C957="Program",ROUNDDOWN(SUMIF('3. Programs'!$A:$A,$D957,'3. Programs'!Q:Q),2)*IFERROR(INDEX('3. Programs'!$O:$O,MATCH($D957,'3. Programs'!$A:$A,0)),0)*$I957,""),0)</f>
        <v/>
      </c>
      <c r="K957" s="15" t="str">
        <f>IFERROR(IF($C957="Program",ROUNDDOWN(SUMIF('3. Programs'!$A:$A,$D957,'3. Programs'!R:R),2)*IFERROR(INDEX('3. Programs'!$O:$O,MATCH($D957,'3. Programs'!$A:$A,0)),0)*$I957,""),0)</f>
        <v/>
      </c>
      <c r="L957" s="15" t="str">
        <f>IFERROR(IF($C957="Program",ROUNDDOWN(SUMIF('3. Programs'!$A:$A,$D957,'3. Programs'!S:S),2)*IFERROR(INDEX('3. Programs'!$O:$O,MATCH($D957,'3. Programs'!$A:$A,0)),0)*$I957,""),0)</f>
        <v/>
      </c>
      <c r="M957" s="17" t="str">
        <f t="shared" si="92"/>
        <v/>
      </c>
      <c r="N957" s="122"/>
      <c r="O957" s="123"/>
      <c r="P957" s="169"/>
      <c r="Q957" s="245"/>
      <c r="R957" s="124"/>
      <c r="S957" s="125"/>
      <c r="T957" s="125"/>
      <c r="U957" s="126"/>
      <c r="V957" s="19" t="str">
        <f t="shared" si="91"/>
        <v/>
      </c>
      <c r="W957" s="15" t="str">
        <f t="shared" si="87"/>
        <v/>
      </c>
      <c r="X957" s="16" t="str">
        <f t="shared" si="88"/>
        <v/>
      </c>
      <c r="Y957" s="16" t="str">
        <f t="shared" si="89"/>
        <v/>
      </c>
      <c r="Z957" s="16" t="str">
        <f t="shared" si="90"/>
        <v/>
      </c>
    </row>
    <row r="958" spans="1:26" x14ac:dyDescent="0.4">
      <c r="A958" s="140"/>
      <c r="B958" s="158" t="str">
        <f>IFERROR(VLOOKUP(A958,'1. Applicant Roster'!A:C,2,FALSE)&amp;", "&amp;LEFT(VLOOKUP(A958,'1. Applicant Roster'!A:C,3,FALSE),1)&amp;".","Enter valid WISEid")</f>
        <v>Enter valid WISEid</v>
      </c>
      <c r="C958" s="142"/>
      <c r="D958" s="143"/>
      <c r="E958" s="138" t="str">
        <f>IF(C958="Program",IFERROR(INDEX('3. Programs'!B:B,MATCH(D958,'3. Programs'!A:A,0)),"Enter valid program ID"),"")</f>
        <v/>
      </c>
      <c r="F958" s="289" t="str">
        <f>IF(C958="Program",IFERROR(INDEX('3. Programs'!L:L,MATCH(D958,'3. Programs'!A:A,0)),""),"")</f>
        <v/>
      </c>
      <c r="G958" s="97"/>
      <c r="H958" s="82"/>
      <c r="I958" s="291" t="str">
        <f>IFERROR(IF(C958="Program",(IF(OR(F958="Days",F958="Caseload"),1,G958)*H958)/(IF(OR(F958="Days",F958="Caseload"),1,INDEX('3. Programs'!N:N,MATCH(D958,'3. Programs'!A:A,0)))*INDEX('3. Programs'!O:O,MATCH(D958,'3. Programs'!A:A,0))),""),0)</f>
        <v/>
      </c>
      <c r="J958" s="20" t="str">
        <f>IFERROR(IF($C958="Program",ROUNDDOWN(SUMIF('3. Programs'!$A:$A,$D958,'3. Programs'!Q:Q),2)*IFERROR(INDEX('3. Programs'!$O:$O,MATCH($D958,'3. Programs'!$A:$A,0)),0)*$I958,""),0)</f>
        <v/>
      </c>
      <c r="K958" s="15" t="str">
        <f>IFERROR(IF($C958="Program",ROUNDDOWN(SUMIF('3. Programs'!$A:$A,$D958,'3. Programs'!R:R),2)*IFERROR(INDEX('3. Programs'!$O:$O,MATCH($D958,'3. Programs'!$A:$A,0)),0)*$I958,""),0)</f>
        <v/>
      </c>
      <c r="L958" s="15" t="str">
        <f>IFERROR(IF($C958="Program",ROUNDDOWN(SUMIF('3. Programs'!$A:$A,$D958,'3. Programs'!S:S),2)*IFERROR(INDEX('3. Programs'!$O:$O,MATCH($D958,'3. Programs'!$A:$A,0)),0)*$I958,""),0)</f>
        <v/>
      </c>
      <c r="M958" s="17" t="str">
        <f t="shared" si="92"/>
        <v/>
      </c>
      <c r="N958" s="122"/>
      <c r="O958" s="123"/>
      <c r="P958" s="169"/>
      <c r="Q958" s="245"/>
      <c r="R958" s="124"/>
      <c r="S958" s="125"/>
      <c r="T958" s="125"/>
      <c r="U958" s="126"/>
      <c r="V958" s="19" t="str">
        <f t="shared" si="91"/>
        <v/>
      </c>
      <c r="W958" s="15" t="str">
        <f t="shared" si="87"/>
        <v/>
      </c>
      <c r="X958" s="16" t="str">
        <f t="shared" si="88"/>
        <v/>
      </c>
      <c r="Y958" s="16" t="str">
        <f t="shared" si="89"/>
        <v/>
      </c>
      <c r="Z958" s="16" t="str">
        <f t="shared" si="90"/>
        <v/>
      </c>
    </row>
    <row r="959" spans="1:26" x14ac:dyDescent="0.4">
      <c r="A959" s="140"/>
      <c r="B959" s="158" t="str">
        <f>IFERROR(VLOOKUP(A959,'1. Applicant Roster'!A:C,2,FALSE)&amp;", "&amp;LEFT(VLOOKUP(A959,'1. Applicant Roster'!A:C,3,FALSE),1)&amp;".","Enter valid WISEid")</f>
        <v>Enter valid WISEid</v>
      </c>
      <c r="C959" s="142"/>
      <c r="D959" s="143"/>
      <c r="E959" s="138" t="str">
        <f>IF(C959="Program",IFERROR(INDEX('3. Programs'!B:B,MATCH(D959,'3. Programs'!A:A,0)),"Enter valid program ID"),"")</f>
        <v/>
      </c>
      <c r="F959" s="289" t="str">
        <f>IF(C959="Program",IFERROR(INDEX('3. Programs'!L:L,MATCH(D959,'3. Programs'!A:A,0)),""),"")</f>
        <v/>
      </c>
      <c r="G959" s="97"/>
      <c r="H959" s="82"/>
      <c r="I959" s="291" t="str">
        <f>IFERROR(IF(C959="Program",(IF(OR(F959="Days",F959="Caseload"),1,G959)*H959)/(IF(OR(F959="Days",F959="Caseload"),1,INDEX('3. Programs'!N:N,MATCH(D959,'3. Programs'!A:A,0)))*INDEX('3. Programs'!O:O,MATCH(D959,'3. Programs'!A:A,0))),""),0)</f>
        <v/>
      </c>
      <c r="J959" s="20" t="str">
        <f>IFERROR(IF($C959="Program",ROUNDDOWN(SUMIF('3. Programs'!$A:$A,$D959,'3. Programs'!Q:Q),2)*IFERROR(INDEX('3. Programs'!$O:$O,MATCH($D959,'3. Programs'!$A:$A,0)),0)*$I959,""),0)</f>
        <v/>
      </c>
      <c r="K959" s="15" t="str">
        <f>IFERROR(IF($C959="Program",ROUNDDOWN(SUMIF('3. Programs'!$A:$A,$D959,'3. Programs'!R:R),2)*IFERROR(INDEX('3. Programs'!$O:$O,MATCH($D959,'3. Programs'!$A:$A,0)),0)*$I959,""),0)</f>
        <v/>
      </c>
      <c r="L959" s="15" t="str">
        <f>IFERROR(IF($C959="Program",ROUNDDOWN(SUMIF('3. Programs'!$A:$A,$D959,'3. Programs'!S:S),2)*IFERROR(INDEX('3. Programs'!$O:$O,MATCH($D959,'3. Programs'!$A:$A,0)),0)*$I959,""),0)</f>
        <v/>
      </c>
      <c r="M959" s="17" t="str">
        <f t="shared" si="92"/>
        <v/>
      </c>
      <c r="N959" s="122"/>
      <c r="O959" s="123"/>
      <c r="P959" s="169"/>
      <c r="Q959" s="245"/>
      <c r="R959" s="124"/>
      <c r="S959" s="125"/>
      <c r="T959" s="125"/>
      <c r="U959" s="126"/>
      <c r="V959" s="19" t="str">
        <f t="shared" si="91"/>
        <v/>
      </c>
      <c r="W959" s="15" t="str">
        <f t="shared" si="87"/>
        <v/>
      </c>
      <c r="X959" s="16" t="str">
        <f t="shared" si="88"/>
        <v/>
      </c>
      <c r="Y959" s="16" t="str">
        <f t="shared" si="89"/>
        <v/>
      </c>
      <c r="Z959" s="16" t="str">
        <f t="shared" si="90"/>
        <v/>
      </c>
    </row>
    <row r="960" spans="1:26" x14ac:dyDescent="0.4">
      <c r="A960" s="140"/>
      <c r="B960" s="158" t="str">
        <f>IFERROR(VLOOKUP(A960,'1. Applicant Roster'!A:C,2,FALSE)&amp;", "&amp;LEFT(VLOOKUP(A960,'1. Applicant Roster'!A:C,3,FALSE),1)&amp;".","Enter valid WISEid")</f>
        <v>Enter valid WISEid</v>
      </c>
      <c r="C960" s="142"/>
      <c r="D960" s="143"/>
      <c r="E960" s="138" t="str">
        <f>IF(C960="Program",IFERROR(INDEX('3. Programs'!B:B,MATCH(D960,'3. Programs'!A:A,0)),"Enter valid program ID"),"")</f>
        <v/>
      </c>
      <c r="F960" s="289" t="str">
        <f>IF(C960="Program",IFERROR(INDEX('3. Programs'!L:L,MATCH(D960,'3. Programs'!A:A,0)),""),"")</f>
        <v/>
      </c>
      <c r="G960" s="97"/>
      <c r="H960" s="82"/>
      <c r="I960" s="291" t="str">
        <f>IFERROR(IF(C960="Program",(IF(OR(F960="Days",F960="Caseload"),1,G960)*H960)/(IF(OR(F960="Days",F960="Caseload"),1,INDEX('3. Programs'!N:N,MATCH(D960,'3. Programs'!A:A,0)))*INDEX('3. Programs'!O:O,MATCH(D960,'3. Programs'!A:A,0))),""),0)</f>
        <v/>
      </c>
      <c r="J960" s="20" t="str">
        <f>IFERROR(IF($C960="Program",ROUNDDOWN(SUMIF('3. Programs'!$A:$A,$D960,'3. Programs'!Q:Q),2)*IFERROR(INDEX('3. Programs'!$O:$O,MATCH($D960,'3. Programs'!$A:$A,0)),0)*$I960,""),0)</f>
        <v/>
      </c>
      <c r="K960" s="15" t="str">
        <f>IFERROR(IF($C960="Program",ROUNDDOWN(SUMIF('3. Programs'!$A:$A,$D960,'3. Programs'!R:R),2)*IFERROR(INDEX('3. Programs'!$O:$O,MATCH($D960,'3. Programs'!$A:$A,0)),0)*$I960,""),0)</f>
        <v/>
      </c>
      <c r="L960" s="15" t="str">
        <f>IFERROR(IF($C960="Program",ROUNDDOWN(SUMIF('3. Programs'!$A:$A,$D960,'3. Programs'!S:S),2)*IFERROR(INDEX('3. Programs'!$O:$O,MATCH($D960,'3. Programs'!$A:$A,0)),0)*$I960,""),0)</f>
        <v/>
      </c>
      <c r="M960" s="17" t="str">
        <f t="shared" si="92"/>
        <v/>
      </c>
      <c r="N960" s="122"/>
      <c r="O960" s="123"/>
      <c r="P960" s="169"/>
      <c r="Q960" s="245"/>
      <c r="R960" s="124"/>
      <c r="S960" s="125"/>
      <c r="T960" s="125"/>
      <c r="U960" s="126"/>
      <c r="V960" s="19" t="str">
        <f t="shared" si="91"/>
        <v/>
      </c>
      <c r="W960" s="15" t="str">
        <f t="shared" si="87"/>
        <v/>
      </c>
      <c r="X960" s="16" t="str">
        <f t="shared" si="88"/>
        <v/>
      </c>
      <c r="Y960" s="16" t="str">
        <f t="shared" si="89"/>
        <v/>
      </c>
      <c r="Z960" s="16" t="str">
        <f t="shared" si="90"/>
        <v/>
      </c>
    </row>
    <row r="961" spans="1:26" x14ac:dyDescent="0.4">
      <c r="A961" s="140"/>
      <c r="B961" s="158" t="str">
        <f>IFERROR(VLOOKUP(A961,'1. Applicant Roster'!A:C,2,FALSE)&amp;", "&amp;LEFT(VLOOKUP(A961,'1. Applicant Roster'!A:C,3,FALSE),1)&amp;".","Enter valid WISEid")</f>
        <v>Enter valid WISEid</v>
      </c>
      <c r="C961" s="142"/>
      <c r="D961" s="143"/>
      <c r="E961" s="138" t="str">
        <f>IF(C961="Program",IFERROR(INDEX('3. Programs'!B:B,MATCH(D961,'3. Programs'!A:A,0)),"Enter valid program ID"),"")</f>
        <v/>
      </c>
      <c r="F961" s="289" t="str">
        <f>IF(C961="Program",IFERROR(INDEX('3. Programs'!L:L,MATCH(D961,'3. Programs'!A:A,0)),""),"")</f>
        <v/>
      </c>
      <c r="G961" s="97"/>
      <c r="H961" s="82"/>
      <c r="I961" s="291" t="str">
        <f>IFERROR(IF(C961="Program",(IF(OR(F961="Days",F961="Caseload"),1,G961)*H961)/(IF(OR(F961="Days",F961="Caseload"),1,INDEX('3. Programs'!N:N,MATCH(D961,'3. Programs'!A:A,0)))*INDEX('3. Programs'!O:O,MATCH(D961,'3. Programs'!A:A,0))),""),0)</f>
        <v/>
      </c>
      <c r="J961" s="20" t="str">
        <f>IFERROR(IF($C961="Program",ROUNDDOWN(SUMIF('3. Programs'!$A:$A,$D961,'3. Programs'!Q:Q),2)*IFERROR(INDEX('3. Programs'!$O:$O,MATCH($D961,'3. Programs'!$A:$A,0)),0)*$I961,""),0)</f>
        <v/>
      </c>
      <c r="K961" s="15" t="str">
        <f>IFERROR(IF($C961="Program",ROUNDDOWN(SUMIF('3. Programs'!$A:$A,$D961,'3. Programs'!R:R),2)*IFERROR(INDEX('3. Programs'!$O:$O,MATCH($D961,'3. Programs'!$A:$A,0)),0)*$I961,""),0)</f>
        <v/>
      </c>
      <c r="L961" s="15" t="str">
        <f>IFERROR(IF($C961="Program",ROUNDDOWN(SUMIF('3. Programs'!$A:$A,$D961,'3. Programs'!S:S),2)*IFERROR(INDEX('3. Programs'!$O:$O,MATCH($D961,'3. Programs'!$A:$A,0)),0)*$I961,""),0)</f>
        <v/>
      </c>
      <c r="M961" s="17" t="str">
        <f t="shared" si="92"/>
        <v/>
      </c>
      <c r="N961" s="122"/>
      <c r="O961" s="123"/>
      <c r="P961" s="169"/>
      <c r="Q961" s="245"/>
      <c r="R961" s="124"/>
      <c r="S961" s="125"/>
      <c r="T961" s="125"/>
      <c r="U961" s="126"/>
      <c r="V961" s="19" t="str">
        <f t="shared" si="91"/>
        <v/>
      </c>
      <c r="W961" s="15" t="str">
        <f t="shared" si="87"/>
        <v/>
      </c>
      <c r="X961" s="16" t="str">
        <f t="shared" si="88"/>
        <v/>
      </c>
      <c r="Y961" s="16" t="str">
        <f t="shared" si="89"/>
        <v/>
      </c>
      <c r="Z961" s="16" t="str">
        <f t="shared" si="90"/>
        <v/>
      </c>
    </row>
    <row r="962" spans="1:26" x14ac:dyDescent="0.4">
      <c r="A962" s="140"/>
      <c r="B962" s="158" t="str">
        <f>IFERROR(VLOOKUP(A962,'1. Applicant Roster'!A:C,2,FALSE)&amp;", "&amp;LEFT(VLOOKUP(A962,'1. Applicant Roster'!A:C,3,FALSE),1)&amp;".","Enter valid WISEid")</f>
        <v>Enter valid WISEid</v>
      </c>
      <c r="C962" s="142"/>
      <c r="D962" s="143"/>
      <c r="E962" s="138" t="str">
        <f>IF(C962="Program",IFERROR(INDEX('3. Programs'!B:B,MATCH(D962,'3. Programs'!A:A,0)),"Enter valid program ID"),"")</f>
        <v/>
      </c>
      <c r="F962" s="289" t="str">
        <f>IF(C962="Program",IFERROR(INDEX('3. Programs'!L:L,MATCH(D962,'3. Programs'!A:A,0)),""),"")</f>
        <v/>
      </c>
      <c r="G962" s="97"/>
      <c r="H962" s="82"/>
      <c r="I962" s="291" t="str">
        <f>IFERROR(IF(C962="Program",(IF(OR(F962="Days",F962="Caseload"),1,G962)*H962)/(IF(OR(F962="Days",F962="Caseload"),1,INDEX('3. Programs'!N:N,MATCH(D962,'3. Programs'!A:A,0)))*INDEX('3. Programs'!O:O,MATCH(D962,'3. Programs'!A:A,0))),""),0)</f>
        <v/>
      </c>
      <c r="J962" s="20" t="str">
        <f>IFERROR(IF($C962="Program",ROUNDDOWN(SUMIF('3. Programs'!$A:$A,$D962,'3. Programs'!Q:Q),2)*IFERROR(INDEX('3. Programs'!$O:$O,MATCH($D962,'3. Programs'!$A:$A,0)),0)*$I962,""),0)</f>
        <v/>
      </c>
      <c r="K962" s="15" t="str">
        <f>IFERROR(IF($C962="Program",ROUNDDOWN(SUMIF('3. Programs'!$A:$A,$D962,'3. Programs'!R:R),2)*IFERROR(INDEX('3. Programs'!$O:$O,MATCH($D962,'3. Programs'!$A:$A,0)),0)*$I962,""),0)</f>
        <v/>
      </c>
      <c r="L962" s="15" t="str">
        <f>IFERROR(IF($C962="Program",ROUNDDOWN(SUMIF('3. Programs'!$A:$A,$D962,'3. Programs'!S:S),2)*IFERROR(INDEX('3. Programs'!$O:$O,MATCH($D962,'3. Programs'!$A:$A,0)),0)*$I962,""),0)</f>
        <v/>
      </c>
      <c r="M962" s="17" t="str">
        <f t="shared" si="92"/>
        <v/>
      </c>
      <c r="N962" s="122"/>
      <c r="O962" s="123"/>
      <c r="P962" s="169"/>
      <c r="Q962" s="245"/>
      <c r="R962" s="124"/>
      <c r="S962" s="125"/>
      <c r="T962" s="125"/>
      <c r="U962" s="126"/>
      <c r="V962" s="19" t="str">
        <f t="shared" si="91"/>
        <v/>
      </c>
      <c r="W962" s="15" t="str">
        <f t="shared" si="87"/>
        <v/>
      </c>
      <c r="X962" s="16" t="str">
        <f t="shared" si="88"/>
        <v/>
      </c>
      <c r="Y962" s="16" t="str">
        <f t="shared" si="89"/>
        <v/>
      </c>
      <c r="Z962" s="16" t="str">
        <f t="shared" si="90"/>
        <v/>
      </c>
    </row>
    <row r="963" spans="1:26" x14ac:dyDescent="0.4">
      <c r="A963" s="140"/>
      <c r="B963" s="158" t="str">
        <f>IFERROR(VLOOKUP(A963,'1. Applicant Roster'!A:C,2,FALSE)&amp;", "&amp;LEFT(VLOOKUP(A963,'1. Applicant Roster'!A:C,3,FALSE),1)&amp;".","Enter valid WISEid")</f>
        <v>Enter valid WISEid</v>
      </c>
      <c r="C963" s="142"/>
      <c r="D963" s="143"/>
      <c r="E963" s="138" t="str">
        <f>IF(C963="Program",IFERROR(INDEX('3. Programs'!B:B,MATCH(D963,'3. Programs'!A:A,0)),"Enter valid program ID"),"")</f>
        <v/>
      </c>
      <c r="F963" s="289" t="str">
        <f>IF(C963="Program",IFERROR(INDEX('3. Programs'!L:L,MATCH(D963,'3. Programs'!A:A,0)),""),"")</f>
        <v/>
      </c>
      <c r="G963" s="97"/>
      <c r="H963" s="82"/>
      <c r="I963" s="291" t="str">
        <f>IFERROR(IF(C963="Program",(IF(OR(F963="Days",F963="Caseload"),1,G963)*H963)/(IF(OR(F963="Days",F963="Caseload"),1,INDEX('3. Programs'!N:N,MATCH(D963,'3. Programs'!A:A,0)))*INDEX('3. Programs'!O:O,MATCH(D963,'3. Programs'!A:A,0))),""),0)</f>
        <v/>
      </c>
      <c r="J963" s="20" t="str">
        <f>IFERROR(IF($C963="Program",ROUNDDOWN(SUMIF('3. Programs'!$A:$A,$D963,'3. Programs'!Q:Q),2)*IFERROR(INDEX('3. Programs'!$O:$O,MATCH($D963,'3. Programs'!$A:$A,0)),0)*$I963,""),0)</f>
        <v/>
      </c>
      <c r="K963" s="15" t="str">
        <f>IFERROR(IF($C963="Program",ROUNDDOWN(SUMIF('3. Programs'!$A:$A,$D963,'3. Programs'!R:R),2)*IFERROR(INDEX('3. Programs'!$O:$O,MATCH($D963,'3. Programs'!$A:$A,0)),0)*$I963,""),0)</f>
        <v/>
      </c>
      <c r="L963" s="15" t="str">
        <f>IFERROR(IF($C963="Program",ROUNDDOWN(SUMIF('3. Programs'!$A:$A,$D963,'3. Programs'!S:S),2)*IFERROR(INDEX('3. Programs'!$O:$O,MATCH($D963,'3. Programs'!$A:$A,0)),0)*$I963,""),0)</f>
        <v/>
      </c>
      <c r="M963" s="17" t="str">
        <f t="shared" si="92"/>
        <v/>
      </c>
      <c r="N963" s="122"/>
      <c r="O963" s="123"/>
      <c r="P963" s="169"/>
      <c r="Q963" s="245"/>
      <c r="R963" s="124"/>
      <c r="S963" s="125"/>
      <c r="T963" s="125"/>
      <c r="U963" s="126"/>
      <c r="V963" s="19" t="str">
        <f t="shared" si="91"/>
        <v/>
      </c>
      <c r="W963" s="15" t="str">
        <f t="shared" si="87"/>
        <v/>
      </c>
      <c r="X963" s="16" t="str">
        <f t="shared" si="88"/>
        <v/>
      </c>
      <c r="Y963" s="16" t="str">
        <f t="shared" si="89"/>
        <v/>
      </c>
      <c r="Z963" s="16" t="str">
        <f t="shared" si="90"/>
        <v/>
      </c>
    </row>
    <row r="964" spans="1:26" x14ac:dyDescent="0.4">
      <c r="A964" s="140"/>
      <c r="B964" s="158" t="str">
        <f>IFERROR(VLOOKUP(A964,'1. Applicant Roster'!A:C,2,FALSE)&amp;", "&amp;LEFT(VLOOKUP(A964,'1. Applicant Roster'!A:C,3,FALSE),1)&amp;".","Enter valid WISEid")</f>
        <v>Enter valid WISEid</v>
      </c>
      <c r="C964" s="142"/>
      <c r="D964" s="143"/>
      <c r="E964" s="138" t="str">
        <f>IF(C964="Program",IFERROR(INDEX('3. Programs'!B:B,MATCH(D964,'3. Programs'!A:A,0)),"Enter valid program ID"),"")</f>
        <v/>
      </c>
      <c r="F964" s="289" t="str">
        <f>IF(C964="Program",IFERROR(INDEX('3. Programs'!L:L,MATCH(D964,'3. Programs'!A:A,0)),""),"")</f>
        <v/>
      </c>
      <c r="G964" s="97"/>
      <c r="H964" s="82"/>
      <c r="I964" s="291" t="str">
        <f>IFERROR(IF(C964="Program",(IF(OR(F964="Days",F964="Caseload"),1,G964)*H964)/(IF(OR(F964="Days",F964="Caseload"),1,INDEX('3. Programs'!N:N,MATCH(D964,'3. Programs'!A:A,0)))*INDEX('3. Programs'!O:O,MATCH(D964,'3. Programs'!A:A,0))),""),0)</f>
        <v/>
      </c>
      <c r="J964" s="20" t="str">
        <f>IFERROR(IF($C964="Program",ROUNDDOWN(SUMIF('3. Programs'!$A:$A,$D964,'3. Programs'!Q:Q),2)*IFERROR(INDEX('3. Programs'!$O:$O,MATCH($D964,'3. Programs'!$A:$A,0)),0)*$I964,""),0)</f>
        <v/>
      </c>
      <c r="K964" s="15" t="str">
        <f>IFERROR(IF($C964="Program",ROUNDDOWN(SUMIF('3. Programs'!$A:$A,$D964,'3. Programs'!R:R),2)*IFERROR(INDEX('3. Programs'!$O:$O,MATCH($D964,'3. Programs'!$A:$A,0)),0)*$I964,""),0)</f>
        <v/>
      </c>
      <c r="L964" s="15" t="str">
        <f>IFERROR(IF($C964="Program",ROUNDDOWN(SUMIF('3. Programs'!$A:$A,$D964,'3. Programs'!S:S),2)*IFERROR(INDEX('3. Programs'!$O:$O,MATCH($D964,'3. Programs'!$A:$A,0)),0)*$I964,""),0)</f>
        <v/>
      </c>
      <c r="M964" s="17" t="str">
        <f t="shared" si="92"/>
        <v/>
      </c>
      <c r="N964" s="122"/>
      <c r="O964" s="123"/>
      <c r="P964" s="169"/>
      <c r="Q964" s="245"/>
      <c r="R964" s="124"/>
      <c r="S964" s="125"/>
      <c r="T964" s="125"/>
      <c r="U964" s="126"/>
      <c r="V964" s="19" t="str">
        <f t="shared" si="91"/>
        <v/>
      </c>
      <c r="W964" s="15" t="str">
        <f t="shared" si="87"/>
        <v/>
      </c>
      <c r="X964" s="16" t="str">
        <f t="shared" si="88"/>
        <v/>
      </c>
      <c r="Y964" s="16" t="str">
        <f t="shared" si="89"/>
        <v/>
      </c>
      <c r="Z964" s="16" t="str">
        <f t="shared" si="90"/>
        <v/>
      </c>
    </row>
    <row r="965" spans="1:26" x14ac:dyDescent="0.4">
      <c r="A965" s="140"/>
      <c r="B965" s="158" t="str">
        <f>IFERROR(VLOOKUP(A965,'1. Applicant Roster'!A:C,2,FALSE)&amp;", "&amp;LEFT(VLOOKUP(A965,'1. Applicant Roster'!A:C,3,FALSE),1)&amp;".","Enter valid WISEid")</f>
        <v>Enter valid WISEid</v>
      </c>
      <c r="C965" s="142"/>
      <c r="D965" s="143"/>
      <c r="E965" s="138" t="str">
        <f>IF(C965="Program",IFERROR(INDEX('3. Programs'!B:B,MATCH(D965,'3. Programs'!A:A,0)),"Enter valid program ID"),"")</f>
        <v/>
      </c>
      <c r="F965" s="289" t="str">
        <f>IF(C965="Program",IFERROR(INDEX('3. Programs'!L:L,MATCH(D965,'3. Programs'!A:A,0)),""),"")</f>
        <v/>
      </c>
      <c r="G965" s="97"/>
      <c r="H965" s="82"/>
      <c r="I965" s="291" t="str">
        <f>IFERROR(IF(C965="Program",(IF(OR(F965="Days",F965="Caseload"),1,G965)*H965)/(IF(OR(F965="Days",F965="Caseload"),1,INDEX('3. Programs'!N:N,MATCH(D965,'3. Programs'!A:A,0)))*INDEX('3. Programs'!O:O,MATCH(D965,'3. Programs'!A:A,0))),""),0)</f>
        <v/>
      </c>
      <c r="J965" s="20" t="str">
        <f>IFERROR(IF($C965="Program",ROUNDDOWN(SUMIF('3. Programs'!$A:$A,$D965,'3. Programs'!Q:Q),2)*IFERROR(INDEX('3. Programs'!$O:$O,MATCH($D965,'3. Programs'!$A:$A,0)),0)*$I965,""),0)</f>
        <v/>
      </c>
      <c r="K965" s="15" t="str">
        <f>IFERROR(IF($C965="Program",ROUNDDOWN(SUMIF('3. Programs'!$A:$A,$D965,'3. Programs'!R:R),2)*IFERROR(INDEX('3. Programs'!$O:$O,MATCH($D965,'3. Programs'!$A:$A,0)),0)*$I965,""),0)</f>
        <v/>
      </c>
      <c r="L965" s="15" t="str">
        <f>IFERROR(IF($C965="Program",ROUNDDOWN(SUMIF('3. Programs'!$A:$A,$D965,'3. Programs'!S:S),2)*IFERROR(INDEX('3. Programs'!$O:$O,MATCH($D965,'3. Programs'!$A:$A,0)),0)*$I965,""),0)</f>
        <v/>
      </c>
      <c r="M965" s="17" t="str">
        <f t="shared" si="92"/>
        <v/>
      </c>
      <c r="N965" s="122"/>
      <c r="O965" s="123"/>
      <c r="P965" s="169"/>
      <c r="Q965" s="245"/>
      <c r="R965" s="124"/>
      <c r="S965" s="125"/>
      <c r="T965" s="125"/>
      <c r="U965" s="126"/>
      <c r="V965" s="19" t="str">
        <f t="shared" si="91"/>
        <v/>
      </c>
      <c r="W965" s="15" t="str">
        <f t="shared" si="87"/>
        <v/>
      </c>
      <c r="X965" s="16" t="str">
        <f t="shared" si="88"/>
        <v/>
      </c>
      <c r="Y965" s="16" t="str">
        <f t="shared" si="89"/>
        <v/>
      </c>
      <c r="Z965" s="16" t="str">
        <f t="shared" si="90"/>
        <v/>
      </c>
    </row>
    <row r="966" spans="1:26" x14ac:dyDescent="0.4">
      <c r="A966" s="140"/>
      <c r="B966" s="158" t="str">
        <f>IFERROR(VLOOKUP(A966,'1. Applicant Roster'!A:C,2,FALSE)&amp;", "&amp;LEFT(VLOOKUP(A966,'1. Applicant Roster'!A:C,3,FALSE),1)&amp;".","Enter valid WISEid")</f>
        <v>Enter valid WISEid</v>
      </c>
      <c r="C966" s="142"/>
      <c r="D966" s="143"/>
      <c r="E966" s="138" t="str">
        <f>IF(C966="Program",IFERROR(INDEX('3. Programs'!B:B,MATCH(D966,'3. Programs'!A:A,0)),"Enter valid program ID"),"")</f>
        <v/>
      </c>
      <c r="F966" s="289" t="str">
        <f>IF(C966="Program",IFERROR(INDEX('3. Programs'!L:L,MATCH(D966,'3. Programs'!A:A,0)),""),"")</f>
        <v/>
      </c>
      <c r="G966" s="97"/>
      <c r="H966" s="82"/>
      <c r="I966" s="291" t="str">
        <f>IFERROR(IF(C966="Program",(IF(OR(F966="Days",F966="Caseload"),1,G966)*H966)/(IF(OR(F966="Days",F966="Caseload"),1,INDEX('3. Programs'!N:N,MATCH(D966,'3. Programs'!A:A,0)))*INDEX('3. Programs'!O:O,MATCH(D966,'3. Programs'!A:A,0))),""),0)</f>
        <v/>
      </c>
      <c r="J966" s="20" t="str">
        <f>IFERROR(IF($C966="Program",ROUNDDOWN(SUMIF('3. Programs'!$A:$A,$D966,'3. Programs'!Q:Q),2)*IFERROR(INDEX('3. Programs'!$O:$O,MATCH($D966,'3. Programs'!$A:$A,0)),0)*$I966,""),0)</f>
        <v/>
      </c>
      <c r="K966" s="15" t="str">
        <f>IFERROR(IF($C966="Program",ROUNDDOWN(SUMIF('3. Programs'!$A:$A,$D966,'3. Programs'!R:R),2)*IFERROR(INDEX('3. Programs'!$O:$O,MATCH($D966,'3. Programs'!$A:$A,0)),0)*$I966,""),0)</f>
        <v/>
      </c>
      <c r="L966" s="15" t="str">
        <f>IFERROR(IF($C966="Program",ROUNDDOWN(SUMIF('3. Programs'!$A:$A,$D966,'3. Programs'!S:S),2)*IFERROR(INDEX('3. Programs'!$O:$O,MATCH($D966,'3. Programs'!$A:$A,0)),0)*$I966,""),0)</f>
        <v/>
      </c>
      <c r="M966" s="17" t="str">
        <f t="shared" si="92"/>
        <v/>
      </c>
      <c r="N966" s="122"/>
      <c r="O966" s="123"/>
      <c r="P966" s="169"/>
      <c r="Q966" s="245"/>
      <c r="R966" s="124"/>
      <c r="S966" s="125"/>
      <c r="T966" s="125"/>
      <c r="U966" s="126"/>
      <c r="V966" s="19" t="str">
        <f t="shared" si="91"/>
        <v/>
      </c>
      <c r="W966" s="15" t="str">
        <f t="shared" si="87"/>
        <v/>
      </c>
      <c r="X966" s="16" t="str">
        <f t="shared" si="88"/>
        <v/>
      </c>
      <c r="Y966" s="16" t="str">
        <f t="shared" si="89"/>
        <v/>
      </c>
      <c r="Z966" s="16" t="str">
        <f t="shared" si="90"/>
        <v/>
      </c>
    </row>
    <row r="967" spans="1:26" x14ac:dyDescent="0.4">
      <c r="A967" s="140"/>
      <c r="B967" s="158" t="str">
        <f>IFERROR(VLOOKUP(A967,'1. Applicant Roster'!A:C,2,FALSE)&amp;", "&amp;LEFT(VLOOKUP(A967,'1. Applicant Roster'!A:C,3,FALSE),1)&amp;".","Enter valid WISEid")</f>
        <v>Enter valid WISEid</v>
      </c>
      <c r="C967" s="142"/>
      <c r="D967" s="143"/>
      <c r="E967" s="138" t="str">
        <f>IF(C967="Program",IFERROR(INDEX('3. Programs'!B:B,MATCH(D967,'3. Programs'!A:A,0)),"Enter valid program ID"),"")</f>
        <v/>
      </c>
      <c r="F967" s="289" t="str">
        <f>IF(C967="Program",IFERROR(INDEX('3. Programs'!L:L,MATCH(D967,'3. Programs'!A:A,0)),""),"")</f>
        <v/>
      </c>
      <c r="G967" s="97"/>
      <c r="H967" s="82"/>
      <c r="I967" s="291" t="str">
        <f>IFERROR(IF(C967="Program",(IF(OR(F967="Days",F967="Caseload"),1,G967)*H967)/(IF(OR(F967="Days",F967="Caseload"),1,INDEX('3. Programs'!N:N,MATCH(D967,'3. Programs'!A:A,0)))*INDEX('3. Programs'!O:O,MATCH(D967,'3. Programs'!A:A,0))),""),0)</f>
        <v/>
      </c>
      <c r="J967" s="20" t="str">
        <f>IFERROR(IF($C967="Program",ROUNDDOWN(SUMIF('3. Programs'!$A:$A,$D967,'3. Programs'!Q:Q),2)*IFERROR(INDEX('3. Programs'!$O:$O,MATCH($D967,'3. Programs'!$A:$A,0)),0)*$I967,""),0)</f>
        <v/>
      </c>
      <c r="K967" s="15" t="str">
        <f>IFERROR(IF($C967="Program",ROUNDDOWN(SUMIF('3. Programs'!$A:$A,$D967,'3. Programs'!R:R),2)*IFERROR(INDEX('3. Programs'!$O:$O,MATCH($D967,'3. Programs'!$A:$A,0)),0)*$I967,""),0)</f>
        <v/>
      </c>
      <c r="L967" s="15" t="str">
        <f>IFERROR(IF($C967="Program",ROUNDDOWN(SUMIF('3. Programs'!$A:$A,$D967,'3. Programs'!S:S),2)*IFERROR(INDEX('3. Programs'!$O:$O,MATCH($D967,'3. Programs'!$A:$A,0)),0)*$I967,""),0)</f>
        <v/>
      </c>
      <c r="M967" s="17" t="str">
        <f t="shared" si="92"/>
        <v/>
      </c>
      <c r="N967" s="122"/>
      <c r="O967" s="123"/>
      <c r="P967" s="169"/>
      <c r="Q967" s="245"/>
      <c r="R967" s="124"/>
      <c r="S967" s="125"/>
      <c r="T967" s="125"/>
      <c r="U967" s="126"/>
      <c r="V967" s="19" t="str">
        <f t="shared" si="91"/>
        <v/>
      </c>
      <c r="W967" s="15" t="str">
        <f t="shared" si="87"/>
        <v/>
      </c>
      <c r="X967" s="16" t="str">
        <f t="shared" si="88"/>
        <v/>
      </c>
      <c r="Y967" s="16" t="str">
        <f t="shared" si="89"/>
        <v/>
      </c>
      <c r="Z967" s="16" t="str">
        <f t="shared" si="90"/>
        <v/>
      </c>
    </row>
    <row r="968" spans="1:26" x14ac:dyDescent="0.4">
      <c r="A968" s="140"/>
      <c r="B968" s="158" t="str">
        <f>IFERROR(VLOOKUP(A968,'1. Applicant Roster'!A:C,2,FALSE)&amp;", "&amp;LEFT(VLOOKUP(A968,'1. Applicant Roster'!A:C,3,FALSE),1)&amp;".","Enter valid WISEid")</f>
        <v>Enter valid WISEid</v>
      </c>
      <c r="C968" s="142"/>
      <c r="D968" s="143"/>
      <c r="E968" s="138" t="str">
        <f>IF(C968="Program",IFERROR(INDEX('3. Programs'!B:B,MATCH(D968,'3. Programs'!A:A,0)),"Enter valid program ID"),"")</f>
        <v/>
      </c>
      <c r="F968" s="289" t="str">
        <f>IF(C968="Program",IFERROR(INDEX('3. Programs'!L:L,MATCH(D968,'3. Programs'!A:A,0)),""),"")</f>
        <v/>
      </c>
      <c r="G968" s="97"/>
      <c r="H968" s="82"/>
      <c r="I968" s="291" t="str">
        <f>IFERROR(IF(C968="Program",(IF(OR(F968="Days",F968="Caseload"),1,G968)*H968)/(IF(OR(F968="Days",F968="Caseload"),1,INDEX('3. Programs'!N:N,MATCH(D968,'3. Programs'!A:A,0)))*INDEX('3. Programs'!O:O,MATCH(D968,'3. Programs'!A:A,0))),""),0)</f>
        <v/>
      </c>
      <c r="J968" s="20" t="str">
        <f>IFERROR(IF($C968="Program",ROUNDDOWN(SUMIF('3. Programs'!$A:$A,$D968,'3. Programs'!Q:Q),2)*IFERROR(INDEX('3. Programs'!$O:$O,MATCH($D968,'3. Programs'!$A:$A,0)),0)*$I968,""),0)</f>
        <v/>
      </c>
      <c r="K968" s="15" t="str">
        <f>IFERROR(IF($C968="Program",ROUNDDOWN(SUMIF('3. Programs'!$A:$A,$D968,'3. Programs'!R:R),2)*IFERROR(INDEX('3. Programs'!$O:$O,MATCH($D968,'3. Programs'!$A:$A,0)),0)*$I968,""),0)</f>
        <v/>
      </c>
      <c r="L968" s="15" t="str">
        <f>IFERROR(IF($C968="Program",ROUNDDOWN(SUMIF('3. Programs'!$A:$A,$D968,'3. Programs'!S:S),2)*IFERROR(INDEX('3. Programs'!$O:$O,MATCH($D968,'3. Programs'!$A:$A,0)),0)*$I968,""),0)</f>
        <v/>
      </c>
      <c r="M968" s="17" t="str">
        <f t="shared" si="92"/>
        <v/>
      </c>
      <c r="N968" s="122"/>
      <c r="O968" s="123"/>
      <c r="P968" s="169"/>
      <c r="Q968" s="245"/>
      <c r="R968" s="124"/>
      <c r="S968" s="125"/>
      <c r="T968" s="125"/>
      <c r="U968" s="126"/>
      <c r="V968" s="19" t="str">
        <f t="shared" si="91"/>
        <v/>
      </c>
      <c r="W968" s="15" t="str">
        <f t="shared" si="87"/>
        <v/>
      </c>
      <c r="X968" s="16" t="str">
        <f t="shared" si="88"/>
        <v/>
      </c>
      <c r="Y968" s="16" t="str">
        <f t="shared" si="89"/>
        <v/>
      </c>
      <c r="Z968" s="16" t="str">
        <f t="shared" si="90"/>
        <v/>
      </c>
    </row>
    <row r="969" spans="1:26" x14ac:dyDescent="0.4">
      <c r="A969" s="140"/>
      <c r="B969" s="158" t="str">
        <f>IFERROR(VLOOKUP(A969,'1. Applicant Roster'!A:C,2,FALSE)&amp;", "&amp;LEFT(VLOOKUP(A969,'1. Applicant Roster'!A:C,3,FALSE),1)&amp;".","Enter valid WISEid")</f>
        <v>Enter valid WISEid</v>
      </c>
      <c r="C969" s="142"/>
      <c r="D969" s="143"/>
      <c r="E969" s="138" t="str">
        <f>IF(C969="Program",IFERROR(INDEX('3. Programs'!B:B,MATCH(D969,'3. Programs'!A:A,0)),"Enter valid program ID"),"")</f>
        <v/>
      </c>
      <c r="F969" s="289" t="str">
        <f>IF(C969="Program",IFERROR(INDEX('3. Programs'!L:L,MATCH(D969,'3. Programs'!A:A,0)),""),"")</f>
        <v/>
      </c>
      <c r="G969" s="97"/>
      <c r="H969" s="82"/>
      <c r="I969" s="291" t="str">
        <f>IFERROR(IF(C969="Program",(IF(OR(F969="Days",F969="Caseload"),1,G969)*H969)/(IF(OR(F969="Days",F969="Caseload"),1,INDEX('3. Programs'!N:N,MATCH(D969,'3. Programs'!A:A,0)))*INDEX('3. Programs'!O:O,MATCH(D969,'3. Programs'!A:A,0))),""),0)</f>
        <v/>
      </c>
      <c r="J969" s="20" t="str">
        <f>IFERROR(IF($C969="Program",ROUNDDOWN(SUMIF('3. Programs'!$A:$A,$D969,'3. Programs'!Q:Q),2)*IFERROR(INDEX('3. Programs'!$O:$O,MATCH($D969,'3. Programs'!$A:$A,0)),0)*$I969,""),0)</f>
        <v/>
      </c>
      <c r="K969" s="15" t="str">
        <f>IFERROR(IF($C969="Program",ROUNDDOWN(SUMIF('3. Programs'!$A:$A,$D969,'3. Programs'!R:R),2)*IFERROR(INDEX('3. Programs'!$O:$O,MATCH($D969,'3. Programs'!$A:$A,0)),0)*$I969,""),0)</f>
        <v/>
      </c>
      <c r="L969" s="15" t="str">
        <f>IFERROR(IF($C969="Program",ROUNDDOWN(SUMIF('3. Programs'!$A:$A,$D969,'3. Programs'!S:S),2)*IFERROR(INDEX('3. Programs'!$O:$O,MATCH($D969,'3. Programs'!$A:$A,0)),0)*$I969,""),0)</f>
        <v/>
      </c>
      <c r="M969" s="17" t="str">
        <f t="shared" si="92"/>
        <v/>
      </c>
      <c r="N969" s="122"/>
      <c r="O969" s="123"/>
      <c r="P969" s="169"/>
      <c r="Q969" s="245"/>
      <c r="R969" s="124"/>
      <c r="S969" s="125"/>
      <c r="T969" s="125"/>
      <c r="U969" s="126"/>
      <c r="V969" s="19" t="str">
        <f t="shared" si="91"/>
        <v/>
      </c>
      <c r="W969" s="15" t="str">
        <f t="shared" ref="W969:W1008" si="93">IF($C969="Program",J969,IF($C969="Child-Specific",R969+S969,""))</f>
        <v/>
      </c>
      <c r="X969" s="16" t="str">
        <f t="shared" ref="X969:X1008" si="94">IF($C969="Program",K969,IF($C969="Child-Specific",T969,""))</f>
        <v/>
      </c>
      <c r="Y969" s="16" t="str">
        <f t="shared" ref="Y969:Y1008" si="95">IF($C969="Program",L969,IF($C969="Child-Specific",U969,""))</f>
        <v/>
      </c>
      <c r="Z969" s="16" t="str">
        <f t="shared" ref="Z969:Z1008" si="96">IF(OR(C969="Child-Specific",C969="Program"),SUM(W969:Y969),"")</f>
        <v/>
      </c>
    </row>
    <row r="970" spans="1:26" x14ac:dyDescent="0.4">
      <c r="A970" s="140"/>
      <c r="B970" s="158" t="str">
        <f>IFERROR(VLOOKUP(A970,'1. Applicant Roster'!A:C,2,FALSE)&amp;", "&amp;LEFT(VLOOKUP(A970,'1. Applicant Roster'!A:C,3,FALSE),1)&amp;".","Enter valid WISEid")</f>
        <v>Enter valid WISEid</v>
      </c>
      <c r="C970" s="142"/>
      <c r="D970" s="143"/>
      <c r="E970" s="138" t="str">
        <f>IF(C970="Program",IFERROR(INDEX('3. Programs'!B:B,MATCH(D970,'3. Programs'!A:A,0)),"Enter valid program ID"),"")</f>
        <v/>
      </c>
      <c r="F970" s="289" t="str">
        <f>IF(C970="Program",IFERROR(INDEX('3. Programs'!L:L,MATCH(D970,'3. Programs'!A:A,0)),""),"")</f>
        <v/>
      </c>
      <c r="G970" s="97"/>
      <c r="H970" s="82"/>
      <c r="I970" s="291" t="str">
        <f>IFERROR(IF(C970="Program",(IF(OR(F970="Days",F970="Caseload"),1,G970)*H970)/(IF(OR(F970="Days",F970="Caseload"),1,INDEX('3. Programs'!N:N,MATCH(D970,'3. Programs'!A:A,0)))*INDEX('3. Programs'!O:O,MATCH(D970,'3. Programs'!A:A,0))),""),0)</f>
        <v/>
      </c>
      <c r="J970" s="20" t="str">
        <f>IFERROR(IF($C970="Program",ROUNDDOWN(SUMIF('3. Programs'!$A:$A,$D970,'3. Programs'!Q:Q),2)*IFERROR(INDEX('3. Programs'!$O:$O,MATCH($D970,'3. Programs'!$A:$A,0)),0)*$I970,""),0)</f>
        <v/>
      </c>
      <c r="K970" s="15" t="str">
        <f>IFERROR(IF($C970="Program",ROUNDDOWN(SUMIF('3. Programs'!$A:$A,$D970,'3. Programs'!R:R),2)*IFERROR(INDEX('3. Programs'!$O:$O,MATCH($D970,'3. Programs'!$A:$A,0)),0)*$I970,""),0)</f>
        <v/>
      </c>
      <c r="L970" s="15" t="str">
        <f>IFERROR(IF($C970="Program",ROUNDDOWN(SUMIF('3. Programs'!$A:$A,$D970,'3. Programs'!S:S),2)*IFERROR(INDEX('3. Programs'!$O:$O,MATCH($D970,'3. Programs'!$A:$A,0)),0)*$I970,""),0)</f>
        <v/>
      </c>
      <c r="M970" s="17" t="str">
        <f t="shared" si="92"/>
        <v/>
      </c>
      <c r="N970" s="122"/>
      <c r="O970" s="123"/>
      <c r="P970" s="169"/>
      <c r="Q970" s="245"/>
      <c r="R970" s="124"/>
      <c r="S970" s="125"/>
      <c r="T970" s="125"/>
      <c r="U970" s="126"/>
      <c r="V970" s="19" t="str">
        <f t="shared" ref="V970:V1008" si="97">IF($C970="Child-Specific",SUM(R970:U970),"")</f>
        <v/>
      </c>
      <c r="W970" s="15" t="str">
        <f t="shared" si="93"/>
        <v/>
      </c>
      <c r="X970" s="16" t="str">
        <f t="shared" si="94"/>
        <v/>
      </c>
      <c r="Y970" s="16" t="str">
        <f t="shared" si="95"/>
        <v/>
      </c>
      <c r="Z970" s="16" t="str">
        <f t="shared" si="96"/>
        <v/>
      </c>
    </row>
    <row r="971" spans="1:26" x14ac:dyDescent="0.4">
      <c r="A971" s="140"/>
      <c r="B971" s="158" t="str">
        <f>IFERROR(VLOOKUP(A971,'1. Applicant Roster'!A:C,2,FALSE)&amp;", "&amp;LEFT(VLOOKUP(A971,'1. Applicant Roster'!A:C,3,FALSE),1)&amp;".","Enter valid WISEid")</f>
        <v>Enter valid WISEid</v>
      </c>
      <c r="C971" s="142"/>
      <c r="D971" s="143"/>
      <c r="E971" s="138" t="str">
        <f>IF(C971="Program",IFERROR(INDEX('3. Programs'!B:B,MATCH(D971,'3. Programs'!A:A,0)),"Enter valid program ID"),"")</f>
        <v/>
      </c>
      <c r="F971" s="289" t="str">
        <f>IF(C971="Program",IFERROR(INDEX('3. Programs'!L:L,MATCH(D971,'3. Programs'!A:A,0)),""),"")</f>
        <v/>
      </c>
      <c r="G971" s="97"/>
      <c r="H971" s="82"/>
      <c r="I971" s="291" t="str">
        <f>IFERROR(IF(C971="Program",(IF(OR(F971="Days",F971="Caseload"),1,G971)*H971)/(IF(OR(F971="Days",F971="Caseload"),1,INDEX('3. Programs'!N:N,MATCH(D971,'3. Programs'!A:A,0)))*INDEX('3. Programs'!O:O,MATCH(D971,'3. Programs'!A:A,0))),""),0)</f>
        <v/>
      </c>
      <c r="J971" s="20" t="str">
        <f>IFERROR(IF($C971="Program",ROUNDDOWN(SUMIF('3. Programs'!$A:$A,$D971,'3. Programs'!Q:Q),2)*IFERROR(INDEX('3. Programs'!$O:$O,MATCH($D971,'3. Programs'!$A:$A,0)),0)*$I971,""),0)</f>
        <v/>
      </c>
      <c r="K971" s="15" t="str">
        <f>IFERROR(IF($C971="Program",ROUNDDOWN(SUMIF('3. Programs'!$A:$A,$D971,'3. Programs'!R:R),2)*IFERROR(INDEX('3. Programs'!$O:$O,MATCH($D971,'3. Programs'!$A:$A,0)),0)*$I971,""),0)</f>
        <v/>
      </c>
      <c r="L971" s="15" t="str">
        <f>IFERROR(IF($C971="Program",ROUNDDOWN(SUMIF('3. Programs'!$A:$A,$D971,'3. Programs'!S:S),2)*IFERROR(INDEX('3. Programs'!$O:$O,MATCH($D971,'3. Programs'!$A:$A,0)),0)*$I971,""),0)</f>
        <v/>
      </c>
      <c r="M971" s="17" t="str">
        <f t="shared" ref="M971:M1008" si="98">IF($C971="Program",SUM(J971:L971),"")</f>
        <v/>
      </c>
      <c r="N971" s="122"/>
      <c r="O971" s="123"/>
      <c r="P971" s="169"/>
      <c r="Q971" s="245"/>
      <c r="R971" s="124"/>
      <c r="S971" s="125"/>
      <c r="T971" s="125"/>
      <c r="U971" s="126"/>
      <c r="V971" s="19" t="str">
        <f t="shared" si="97"/>
        <v/>
      </c>
      <c r="W971" s="15" t="str">
        <f t="shared" si="93"/>
        <v/>
      </c>
      <c r="X971" s="16" t="str">
        <f t="shared" si="94"/>
        <v/>
      </c>
      <c r="Y971" s="16" t="str">
        <f t="shared" si="95"/>
        <v/>
      </c>
      <c r="Z971" s="16" t="str">
        <f t="shared" si="96"/>
        <v/>
      </c>
    </row>
    <row r="972" spans="1:26" x14ac:dyDescent="0.4">
      <c r="A972" s="140"/>
      <c r="B972" s="158" t="str">
        <f>IFERROR(VLOOKUP(A972,'1. Applicant Roster'!A:C,2,FALSE)&amp;", "&amp;LEFT(VLOOKUP(A972,'1. Applicant Roster'!A:C,3,FALSE),1)&amp;".","Enter valid WISEid")</f>
        <v>Enter valid WISEid</v>
      </c>
      <c r="C972" s="142"/>
      <c r="D972" s="143"/>
      <c r="E972" s="138" t="str">
        <f>IF(C972="Program",IFERROR(INDEX('3. Programs'!B:B,MATCH(D972,'3. Programs'!A:A,0)),"Enter valid program ID"),"")</f>
        <v/>
      </c>
      <c r="F972" s="289" t="str">
        <f>IF(C972="Program",IFERROR(INDEX('3. Programs'!L:L,MATCH(D972,'3. Programs'!A:A,0)),""),"")</f>
        <v/>
      </c>
      <c r="G972" s="97"/>
      <c r="H972" s="82"/>
      <c r="I972" s="291" t="str">
        <f>IFERROR(IF(C972="Program",(IF(OR(F972="Days",F972="Caseload"),1,G972)*H972)/(IF(OR(F972="Days",F972="Caseload"),1,INDEX('3. Programs'!N:N,MATCH(D972,'3. Programs'!A:A,0)))*INDEX('3. Programs'!O:O,MATCH(D972,'3. Programs'!A:A,0))),""),0)</f>
        <v/>
      </c>
      <c r="J972" s="20" t="str">
        <f>IFERROR(IF($C972="Program",ROUNDDOWN(SUMIF('3. Programs'!$A:$A,$D972,'3. Programs'!Q:Q),2)*IFERROR(INDEX('3. Programs'!$O:$O,MATCH($D972,'3. Programs'!$A:$A,0)),0)*$I972,""),0)</f>
        <v/>
      </c>
      <c r="K972" s="15" t="str">
        <f>IFERROR(IF($C972="Program",ROUNDDOWN(SUMIF('3. Programs'!$A:$A,$D972,'3. Programs'!R:R),2)*IFERROR(INDEX('3. Programs'!$O:$O,MATCH($D972,'3. Programs'!$A:$A,0)),0)*$I972,""),0)</f>
        <v/>
      </c>
      <c r="L972" s="15" t="str">
        <f>IFERROR(IF($C972="Program",ROUNDDOWN(SUMIF('3. Programs'!$A:$A,$D972,'3. Programs'!S:S),2)*IFERROR(INDEX('3. Programs'!$O:$O,MATCH($D972,'3. Programs'!$A:$A,0)),0)*$I972,""),0)</f>
        <v/>
      </c>
      <c r="M972" s="17" t="str">
        <f t="shared" si="98"/>
        <v/>
      </c>
      <c r="N972" s="122"/>
      <c r="O972" s="123"/>
      <c r="P972" s="169"/>
      <c r="Q972" s="245"/>
      <c r="R972" s="124"/>
      <c r="S972" s="125"/>
      <c r="T972" s="125"/>
      <c r="U972" s="126"/>
      <c r="V972" s="19" t="str">
        <f t="shared" si="97"/>
        <v/>
      </c>
      <c r="W972" s="15" t="str">
        <f t="shared" si="93"/>
        <v/>
      </c>
      <c r="X972" s="16" t="str">
        <f t="shared" si="94"/>
        <v/>
      </c>
      <c r="Y972" s="16" t="str">
        <f t="shared" si="95"/>
        <v/>
      </c>
      <c r="Z972" s="16" t="str">
        <f t="shared" si="96"/>
        <v/>
      </c>
    </row>
    <row r="973" spans="1:26" x14ac:dyDescent="0.4">
      <c r="A973" s="140"/>
      <c r="B973" s="158" t="str">
        <f>IFERROR(VLOOKUP(A973,'1. Applicant Roster'!A:C,2,FALSE)&amp;", "&amp;LEFT(VLOOKUP(A973,'1. Applicant Roster'!A:C,3,FALSE),1)&amp;".","Enter valid WISEid")</f>
        <v>Enter valid WISEid</v>
      </c>
      <c r="C973" s="142"/>
      <c r="D973" s="143"/>
      <c r="E973" s="138" t="str">
        <f>IF(C973="Program",IFERROR(INDEX('3. Programs'!B:B,MATCH(D973,'3. Programs'!A:A,0)),"Enter valid program ID"),"")</f>
        <v/>
      </c>
      <c r="F973" s="289" t="str">
        <f>IF(C973="Program",IFERROR(INDEX('3. Programs'!L:L,MATCH(D973,'3. Programs'!A:A,0)),""),"")</f>
        <v/>
      </c>
      <c r="G973" s="97"/>
      <c r="H973" s="82"/>
      <c r="I973" s="291" t="str">
        <f>IFERROR(IF(C973="Program",(IF(OR(F973="Days",F973="Caseload"),1,G973)*H973)/(IF(OR(F973="Days",F973="Caseload"),1,INDEX('3. Programs'!N:N,MATCH(D973,'3. Programs'!A:A,0)))*INDEX('3. Programs'!O:O,MATCH(D973,'3. Programs'!A:A,0))),""),0)</f>
        <v/>
      </c>
      <c r="J973" s="20" t="str">
        <f>IFERROR(IF($C973="Program",ROUNDDOWN(SUMIF('3. Programs'!$A:$A,$D973,'3. Programs'!Q:Q),2)*IFERROR(INDEX('3. Programs'!$O:$O,MATCH($D973,'3. Programs'!$A:$A,0)),0)*$I973,""),0)</f>
        <v/>
      </c>
      <c r="K973" s="15" t="str">
        <f>IFERROR(IF($C973="Program",ROUNDDOWN(SUMIF('3. Programs'!$A:$A,$D973,'3. Programs'!R:R),2)*IFERROR(INDEX('3. Programs'!$O:$O,MATCH($D973,'3. Programs'!$A:$A,0)),0)*$I973,""),0)</f>
        <v/>
      </c>
      <c r="L973" s="15" t="str">
        <f>IFERROR(IF($C973="Program",ROUNDDOWN(SUMIF('3. Programs'!$A:$A,$D973,'3. Programs'!S:S),2)*IFERROR(INDEX('3. Programs'!$O:$O,MATCH($D973,'3. Programs'!$A:$A,0)),0)*$I973,""),0)</f>
        <v/>
      </c>
      <c r="M973" s="17" t="str">
        <f t="shared" si="98"/>
        <v/>
      </c>
      <c r="N973" s="122"/>
      <c r="O973" s="123"/>
      <c r="P973" s="169"/>
      <c r="Q973" s="245"/>
      <c r="R973" s="124"/>
      <c r="S973" s="125"/>
      <c r="T973" s="125"/>
      <c r="U973" s="126"/>
      <c r="V973" s="19" t="str">
        <f t="shared" si="97"/>
        <v/>
      </c>
      <c r="W973" s="15" t="str">
        <f t="shared" si="93"/>
        <v/>
      </c>
      <c r="X973" s="16" t="str">
        <f t="shared" si="94"/>
        <v/>
      </c>
      <c r="Y973" s="16" t="str">
        <f t="shared" si="95"/>
        <v/>
      </c>
      <c r="Z973" s="16" t="str">
        <f t="shared" si="96"/>
        <v/>
      </c>
    </row>
    <row r="974" spans="1:26" x14ac:dyDescent="0.4">
      <c r="A974" s="140"/>
      <c r="B974" s="158" t="str">
        <f>IFERROR(VLOOKUP(A974,'1. Applicant Roster'!A:C,2,FALSE)&amp;", "&amp;LEFT(VLOOKUP(A974,'1. Applicant Roster'!A:C,3,FALSE),1)&amp;".","Enter valid WISEid")</f>
        <v>Enter valid WISEid</v>
      </c>
      <c r="C974" s="142"/>
      <c r="D974" s="143"/>
      <c r="E974" s="138" t="str">
        <f>IF(C974="Program",IFERROR(INDEX('3. Programs'!B:B,MATCH(D974,'3. Programs'!A:A,0)),"Enter valid program ID"),"")</f>
        <v/>
      </c>
      <c r="F974" s="289" t="str">
        <f>IF(C974="Program",IFERROR(INDEX('3. Programs'!L:L,MATCH(D974,'3. Programs'!A:A,0)),""),"")</f>
        <v/>
      </c>
      <c r="G974" s="97"/>
      <c r="H974" s="82"/>
      <c r="I974" s="291" t="str">
        <f>IFERROR(IF(C974="Program",(IF(OR(F974="Days",F974="Caseload"),1,G974)*H974)/(IF(OR(F974="Days",F974="Caseload"),1,INDEX('3. Programs'!N:N,MATCH(D974,'3. Programs'!A:A,0)))*INDEX('3. Programs'!O:O,MATCH(D974,'3. Programs'!A:A,0))),""),0)</f>
        <v/>
      </c>
      <c r="J974" s="20" t="str">
        <f>IFERROR(IF($C974="Program",ROUNDDOWN(SUMIF('3. Programs'!$A:$A,$D974,'3. Programs'!Q:Q),2)*IFERROR(INDEX('3. Programs'!$O:$O,MATCH($D974,'3. Programs'!$A:$A,0)),0)*$I974,""),0)</f>
        <v/>
      </c>
      <c r="K974" s="15" t="str">
        <f>IFERROR(IF($C974="Program",ROUNDDOWN(SUMIF('3. Programs'!$A:$A,$D974,'3. Programs'!R:R),2)*IFERROR(INDEX('3. Programs'!$O:$O,MATCH($D974,'3. Programs'!$A:$A,0)),0)*$I974,""),0)</f>
        <v/>
      </c>
      <c r="L974" s="15" t="str">
        <f>IFERROR(IF($C974="Program",ROUNDDOWN(SUMIF('3. Programs'!$A:$A,$D974,'3. Programs'!S:S),2)*IFERROR(INDEX('3. Programs'!$O:$O,MATCH($D974,'3. Programs'!$A:$A,0)),0)*$I974,""),0)</f>
        <v/>
      </c>
      <c r="M974" s="17" t="str">
        <f t="shared" si="98"/>
        <v/>
      </c>
      <c r="N974" s="122"/>
      <c r="O974" s="123"/>
      <c r="P974" s="169"/>
      <c r="Q974" s="245"/>
      <c r="R974" s="124"/>
      <c r="S974" s="125"/>
      <c r="T974" s="125"/>
      <c r="U974" s="126"/>
      <c r="V974" s="19" t="str">
        <f t="shared" si="97"/>
        <v/>
      </c>
      <c r="W974" s="15" t="str">
        <f t="shared" si="93"/>
        <v/>
      </c>
      <c r="X974" s="16" t="str">
        <f t="shared" si="94"/>
        <v/>
      </c>
      <c r="Y974" s="16" t="str">
        <f t="shared" si="95"/>
        <v/>
      </c>
      <c r="Z974" s="16" t="str">
        <f t="shared" si="96"/>
        <v/>
      </c>
    </row>
    <row r="975" spans="1:26" x14ac:dyDescent="0.4">
      <c r="A975" s="140"/>
      <c r="B975" s="158" t="str">
        <f>IFERROR(VLOOKUP(A975,'1. Applicant Roster'!A:C,2,FALSE)&amp;", "&amp;LEFT(VLOOKUP(A975,'1. Applicant Roster'!A:C,3,FALSE),1)&amp;".","Enter valid WISEid")</f>
        <v>Enter valid WISEid</v>
      </c>
      <c r="C975" s="142"/>
      <c r="D975" s="143"/>
      <c r="E975" s="138" t="str">
        <f>IF(C975="Program",IFERROR(INDEX('3. Programs'!B:B,MATCH(D975,'3. Programs'!A:A,0)),"Enter valid program ID"),"")</f>
        <v/>
      </c>
      <c r="F975" s="289" t="str">
        <f>IF(C975="Program",IFERROR(INDEX('3. Programs'!L:L,MATCH(D975,'3. Programs'!A:A,0)),""),"")</f>
        <v/>
      </c>
      <c r="G975" s="97"/>
      <c r="H975" s="82"/>
      <c r="I975" s="291" t="str">
        <f>IFERROR(IF(C975="Program",(IF(OR(F975="Days",F975="Caseload"),1,G975)*H975)/(IF(OR(F975="Days",F975="Caseload"),1,INDEX('3. Programs'!N:N,MATCH(D975,'3. Programs'!A:A,0)))*INDEX('3. Programs'!O:O,MATCH(D975,'3. Programs'!A:A,0))),""),0)</f>
        <v/>
      </c>
      <c r="J975" s="20" t="str">
        <f>IFERROR(IF($C975="Program",ROUNDDOWN(SUMIF('3. Programs'!$A:$A,$D975,'3. Programs'!Q:Q),2)*IFERROR(INDEX('3. Programs'!$O:$O,MATCH($D975,'3. Programs'!$A:$A,0)),0)*$I975,""),0)</f>
        <v/>
      </c>
      <c r="K975" s="15" t="str">
        <f>IFERROR(IF($C975="Program",ROUNDDOWN(SUMIF('3. Programs'!$A:$A,$D975,'3. Programs'!R:R),2)*IFERROR(INDEX('3. Programs'!$O:$O,MATCH($D975,'3. Programs'!$A:$A,0)),0)*$I975,""),0)</f>
        <v/>
      </c>
      <c r="L975" s="15" t="str">
        <f>IFERROR(IF($C975="Program",ROUNDDOWN(SUMIF('3. Programs'!$A:$A,$D975,'3. Programs'!S:S),2)*IFERROR(INDEX('3. Programs'!$O:$O,MATCH($D975,'3. Programs'!$A:$A,0)),0)*$I975,""),0)</f>
        <v/>
      </c>
      <c r="M975" s="17" t="str">
        <f t="shared" si="98"/>
        <v/>
      </c>
      <c r="N975" s="122"/>
      <c r="O975" s="123"/>
      <c r="P975" s="169"/>
      <c r="Q975" s="245"/>
      <c r="R975" s="124"/>
      <c r="S975" s="125"/>
      <c r="T975" s="125"/>
      <c r="U975" s="126"/>
      <c r="V975" s="19" t="str">
        <f t="shared" si="97"/>
        <v/>
      </c>
      <c r="W975" s="15" t="str">
        <f t="shared" si="93"/>
        <v/>
      </c>
      <c r="X975" s="16" t="str">
        <f t="shared" si="94"/>
        <v/>
      </c>
      <c r="Y975" s="16" t="str">
        <f t="shared" si="95"/>
        <v/>
      </c>
      <c r="Z975" s="16" t="str">
        <f t="shared" si="96"/>
        <v/>
      </c>
    </row>
    <row r="976" spans="1:26" x14ac:dyDescent="0.4">
      <c r="A976" s="140"/>
      <c r="B976" s="158" t="str">
        <f>IFERROR(VLOOKUP(A976,'1. Applicant Roster'!A:C,2,FALSE)&amp;", "&amp;LEFT(VLOOKUP(A976,'1. Applicant Roster'!A:C,3,FALSE),1)&amp;".","Enter valid WISEid")</f>
        <v>Enter valid WISEid</v>
      </c>
      <c r="C976" s="142"/>
      <c r="D976" s="143"/>
      <c r="E976" s="138" t="str">
        <f>IF(C976="Program",IFERROR(INDEX('3. Programs'!B:B,MATCH(D976,'3. Programs'!A:A,0)),"Enter valid program ID"),"")</f>
        <v/>
      </c>
      <c r="F976" s="289" t="str">
        <f>IF(C976="Program",IFERROR(INDEX('3. Programs'!L:L,MATCH(D976,'3. Programs'!A:A,0)),""),"")</f>
        <v/>
      </c>
      <c r="G976" s="97"/>
      <c r="H976" s="82"/>
      <c r="I976" s="291" t="str">
        <f>IFERROR(IF(C976="Program",(IF(OR(F976="Days",F976="Caseload"),1,G976)*H976)/(IF(OR(F976="Days",F976="Caseload"),1,INDEX('3. Programs'!N:N,MATCH(D976,'3. Programs'!A:A,0)))*INDEX('3. Programs'!O:O,MATCH(D976,'3. Programs'!A:A,0))),""),0)</f>
        <v/>
      </c>
      <c r="J976" s="20" t="str">
        <f>IFERROR(IF($C976="Program",ROUNDDOWN(SUMIF('3. Programs'!$A:$A,$D976,'3. Programs'!Q:Q),2)*IFERROR(INDEX('3. Programs'!$O:$O,MATCH($D976,'3. Programs'!$A:$A,0)),0)*$I976,""),0)</f>
        <v/>
      </c>
      <c r="K976" s="15" t="str">
        <f>IFERROR(IF($C976="Program",ROUNDDOWN(SUMIF('3. Programs'!$A:$A,$D976,'3. Programs'!R:R),2)*IFERROR(INDEX('3. Programs'!$O:$O,MATCH($D976,'3. Programs'!$A:$A,0)),0)*$I976,""),0)</f>
        <v/>
      </c>
      <c r="L976" s="15" t="str">
        <f>IFERROR(IF($C976="Program",ROUNDDOWN(SUMIF('3. Programs'!$A:$A,$D976,'3. Programs'!S:S),2)*IFERROR(INDEX('3. Programs'!$O:$O,MATCH($D976,'3. Programs'!$A:$A,0)),0)*$I976,""),0)</f>
        <v/>
      </c>
      <c r="M976" s="17" t="str">
        <f t="shared" si="98"/>
        <v/>
      </c>
      <c r="N976" s="122"/>
      <c r="O976" s="123"/>
      <c r="P976" s="169"/>
      <c r="Q976" s="245"/>
      <c r="R976" s="124"/>
      <c r="S976" s="125"/>
      <c r="T976" s="125"/>
      <c r="U976" s="126"/>
      <c r="V976" s="19" t="str">
        <f t="shared" si="97"/>
        <v/>
      </c>
      <c r="W976" s="15" t="str">
        <f t="shared" si="93"/>
        <v/>
      </c>
      <c r="X976" s="16" t="str">
        <f t="shared" si="94"/>
        <v/>
      </c>
      <c r="Y976" s="16" t="str">
        <f t="shared" si="95"/>
        <v/>
      </c>
      <c r="Z976" s="16" t="str">
        <f t="shared" si="96"/>
        <v/>
      </c>
    </row>
    <row r="977" spans="1:26" x14ac:dyDescent="0.4">
      <c r="A977" s="140"/>
      <c r="B977" s="158" t="str">
        <f>IFERROR(VLOOKUP(A977,'1. Applicant Roster'!A:C,2,FALSE)&amp;", "&amp;LEFT(VLOOKUP(A977,'1. Applicant Roster'!A:C,3,FALSE),1)&amp;".","Enter valid WISEid")</f>
        <v>Enter valid WISEid</v>
      </c>
      <c r="C977" s="142"/>
      <c r="D977" s="143"/>
      <c r="E977" s="138" t="str">
        <f>IF(C977="Program",IFERROR(INDEX('3. Programs'!B:B,MATCH(D977,'3. Programs'!A:A,0)),"Enter valid program ID"),"")</f>
        <v/>
      </c>
      <c r="F977" s="289" t="str">
        <f>IF(C977="Program",IFERROR(INDEX('3. Programs'!L:L,MATCH(D977,'3. Programs'!A:A,0)),""),"")</f>
        <v/>
      </c>
      <c r="G977" s="97"/>
      <c r="H977" s="82"/>
      <c r="I977" s="291" t="str">
        <f>IFERROR(IF(C977="Program",(IF(OR(F977="Days",F977="Caseload"),1,G977)*H977)/(IF(OR(F977="Days",F977="Caseload"),1,INDEX('3. Programs'!N:N,MATCH(D977,'3. Programs'!A:A,0)))*INDEX('3. Programs'!O:O,MATCH(D977,'3. Programs'!A:A,0))),""),0)</f>
        <v/>
      </c>
      <c r="J977" s="20" t="str">
        <f>IFERROR(IF($C977="Program",ROUNDDOWN(SUMIF('3. Programs'!$A:$A,$D977,'3. Programs'!Q:Q),2)*IFERROR(INDEX('3. Programs'!$O:$O,MATCH($D977,'3. Programs'!$A:$A,0)),0)*$I977,""),0)</f>
        <v/>
      </c>
      <c r="K977" s="15" t="str">
        <f>IFERROR(IF($C977="Program",ROUNDDOWN(SUMIF('3. Programs'!$A:$A,$D977,'3. Programs'!R:R),2)*IFERROR(INDEX('3. Programs'!$O:$O,MATCH($D977,'3. Programs'!$A:$A,0)),0)*$I977,""),0)</f>
        <v/>
      </c>
      <c r="L977" s="15" t="str">
        <f>IFERROR(IF($C977="Program",ROUNDDOWN(SUMIF('3. Programs'!$A:$A,$D977,'3. Programs'!S:S),2)*IFERROR(INDEX('3. Programs'!$O:$O,MATCH($D977,'3. Programs'!$A:$A,0)),0)*$I977,""),0)</f>
        <v/>
      </c>
      <c r="M977" s="17" t="str">
        <f t="shared" si="98"/>
        <v/>
      </c>
      <c r="N977" s="122"/>
      <c r="O977" s="123"/>
      <c r="P977" s="169"/>
      <c r="Q977" s="245"/>
      <c r="R977" s="124"/>
      <c r="S977" s="125"/>
      <c r="T977" s="125"/>
      <c r="U977" s="126"/>
      <c r="V977" s="19" t="str">
        <f t="shared" si="97"/>
        <v/>
      </c>
      <c r="W977" s="15" t="str">
        <f t="shared" si="93"/>
        <v/>
      </c>
      <c r="X977" s="16" t="str">
        <f t="shared" si="94"/>
        <v/>
      </c>
      <c r="Y977" s="16" t="str">
        <f t="shared" si="95"/>
        <v/>
      </c>
      <c r="Z977" s="16" t="str">
        <f t="shared" si="96"/>
        <v/>
      </c>
    </row>
    <row r="978" spans="1:26" x14ac:dyDescent="0.4">
      <c r="A978" s="140"/>
      <c r="B978" s="158" t="str">
        <f>IFERROR(VLOOKUP(A978,'1. Applicant Roster'!A:C,2,FALSE)&amp;", "&amp;LEFT(VLOOKUP(A978,'1. Applicant Roster'!A:C,3,FALSE),1)&amp;".","Enter valid WISEid")</f>
        <v>Enter valid WISEid</v>
      </c>
      <c r="C978" s="142"/>
      <c r="D978" s="143"/>
      <c r="E978" s="138" t="str">
        <f>IF(C978="Program",IFERROR(INDEX('3. Programs'!B:B,MATCH(D978,'3. Programs'!A:A,0)),"Enter valid program ID"),"")</f>
        <v/>
      </c>
      <c r="F978" s="289" t="str">
        <f>IF(C978="Program",IFERROR(INDEX('3. Programs'!L:L,MATCH(D978,'3. Programs'!A:A,0)),""),"")</f>
        <v/>
      </c>
      <c r="G978" s="97"/>
      <c r="H978" s="82"/>
      <c r="I978" s="291" t="str">
        <f>IFERROR(IF(C978="Program",(IF(OR(F978="Days",F978="Caseload"),1,G978)*H978)/(IF(OR(F978="Days",F978="Caseload"),1,INDEX('3. Programs'!N:N,MATCH(D978,'3. Programs'!A:A,0)))*INDEX('3. Programs'!O:O,MATCH(D978,'3. Programs'!A:A,0))),""),0)</f>
        <v/>
      </c>
      <c r="J978" s="20" t="str">
        <f>IFERROR(IF($C978="Program",ROUNDDOWN(SUMIF('3. Programs'!$A:$A,$D978,'3. Programs'!Q:Q),2)*IFERROR(INDEX('3. Programs'!$O:$O,MATCH($D978,'3. Programs'!$A:$A,0)),0)*$I978,""),0)</f>
        <v/>
      </c>
      <c r="K978" s="15" t="str">
        <f>IFERROR(IF($C978="Program",ROUNDDOWN(SUMIF('3. Programs'!$A:$A,$D978,'3. Programs'!R:R),2)*IFERROR(INDEX('3. Programs'!$O:$O,MATCH($D978,'3. Programs'!$A:$A,0)),0)*$I978,""),0)</f>
        <v/>
      </c>
      <c r="L978" s="15" t="str">
        <f>IFERROR(IF($C978="Program",ROUNDDOWN(SUMIF('3. Programs'!$A:$A,$D978,'3. Programs'!S:S),2)*IFERROR(INDEX('3. Programs'!$O:$O,MATCH($D978,'3. Programs'!$A:$A,0)),0)*$I978,""),0)</f>
        <v/>
      </c>
      <c r="M978" s="17" t="str">
        <f t="shared" si="98"/>
        <v/>
      </c>
      <c r="N978" s="122"/>
      <c r="O978" s="123"/>
      <c r="P978" s="169"/>
      <c r="Q978" s="245"/>
      <c r="R978" s="124"/>
      <c r="S978" s="125"/>
      <c r="T978" s="125"/>
      <c r="U978" s="126"/>
      <c r="V978" s="19" t="str">
        <f t="shared" si="97"/>
        <v/>
      </c>
      <c r="W978" s="15" t="str">
        <f t="shared" si="93"/>
        <v/>
      </c>
      <c r="X978" s="16" t="str">
        <f t="shared" si="94"/>
        <v/>
      </c>
      <c r="Y978" s="16" t="str">
        <f t="shared" si="95"/>
        <v/>
      </c>
      <c r="Z978" s="16" t="str">
        <f t="shared" si="96"/>
        <v/>
      </c>
    </row>
    <row r="979" spans="1:26" x14ac:dyDescent="0.4">
      <c r="A979" s="140"/>
      <c r="B979" s="158" t="str">
        <f>IFERROR(VLOOKUP(A979,'1. Applicant Roster'!A:C,2,FALSE)&amp;", "&amp;LEFT(VLOOKUP(A979,'1. Applicant Roster'!A:C,3,FALSE),1)&amp;".","Enter valid WISEid")</f>
        <v>Enter valid WISEid</v>
      </c>
      <c r="C979" s="142"/>
      <c r="D979" s="143"/>
      <c r="E979" s="138" t="str">
        <f>IF(C979="Program",IFERROR(INDEX('3. Programs'!B:B,MATCH(D979,'3. Programs'!A:A,0)),"Enter valid program ID"),"")</f>
        <v/>
      </c>
      <c r="F979" s="289" t="str">
        <f>IF(C979="Program",IFERROR(INDEX('3. Programs'!L:L,MATCH(D979,'3. Programs'!A:A,0)),""),"")</f>
        <v/>
      </c>
      <c r="G979" s="97"/>
      <c r="H979" s="82"/>
      <c r="I979" s="291" t="str">
        <f>IFERROR(IF(C979="Program",(IF(OR(F979="Days",F979="Caseload"),1,G979)*H979)/(IF(OR(F979="Days",F979="Caseload"),1,INDEX('3. Programs'!N:N,MATCH(D979,'3. Programs'!A:A,0)))*INDEX('3. Programs'!O:O,MATCH(D979,'3. Programs'!A:A,0))),""),0)</f>
        <v/>
      </c>
      <c r="J979" s="20" t="str">
        <f>IFERROR(IF($C979="Program",ROUNDDOWN(SUMIF('3. Programs'!$A:$A,$D979,'3. Programs'!Q:Q),2)*IFERROR(INDEX('3. Programs'!$O:$O,MATCH($D979,'3. Programs'!$A:$A,0)),0)*$I979,""),0)</f>
        <v/>
      </c>
      <c r="K979" s="15" t="str">
        <f>IFERROR(IF($C979="Program",ROUNDDOWN(SUMIF('3. Programs'!$A:$A,$D979,'3. Programs'!R:R),2)*IFERROR(INDEX('3. Programs'!$O:$O,MATCH($D979,'3. Programs'!$A:$A,0)),0)*$I979,""),0)</f>
        <v/>
      </c>
      <c r="L979" s="15" t="str">
        <f>IFERROR(IF($C979="Program",ROUNDDOWN(SUMIF('3. Programs'!$A:$A,$D979,'3. Programs'!S:S),2)*IFERROR(INDEX('3. Programs'!$O:$O,MATCH($D979,'3. Programs'!$A:$A,0)),0)*$I979,""),0)</f>
        <v/>
      </c>
      <c r="M979" s="17" t="str">
        <f t="shared" si="98"/>
        <v/>
      </c>
      <c r="N979" s="122"/>
      <c r="O979" s="123"/>
      <c r="P979" s="169"/>
      <c r="Q979" s="245"/>
      <c r="R979" s="124"/>
      <c r="S979" s="125"/>
      <c r="T979" s="125"/>
      <c r="U979" s="126"/>
      <c r="V979" s="19" t="str">
        <f t="shared" si="97"/>
        <v/>
      </c>
      <c r="W979" s="15" t="str">
        <f t="shared" si="93"/>
        <v/>
      </c>
      <c r="X979" s="16" t="str">
        <f t="shared" si="94"/>
        <v/>
      </c>
      <c r="Y979" s="16" t="str">
        <f t="shared" si="95"/>
        <v/>
      </c>
      <c r="Z979" s="16" t="str">
        <f t="shared" si="96"/>
        <v/>
      </c>
    </row>
    <row r="980" spans="1:26" x14ac:dyDescent="0.4">
      <c r="A980" s="140"/>
      <c r="B980" s="158" t="str">
        <f>IFERROR(VLOOKUP(A980,'1. Applicant Roster'!A:C,2,FALSE)&amp;", "&amp;LEFT(VLOOKUP(A980,'1. Applicant Roster'!A:C,3,FALSE),1)&amp;".","Enter valid WISEid")</f>
        <v>Enter valid WISEid</v>
      </c>
      <c r="C980" s="142"/>
      <c r="D980" s="143"/>
      <c r="E980" s="138" t="str">
        <f>IF(C980="Program",IFERROR(INDEX('3. Programs'!B:B,MATCH(D980,'3. Programs'!A:A,0)),"Enter valid program ID"),"")</f>
        <v/>
      </c>
      <c r="F980" s="289" t="str">
        <f>IF(C980="Program",IFERROR(INDEX('3. Programs'!L:L,MATCH(D980,'3. Programs'!A:A,0)),""),"")</f>
        <v/>
      </c>
      <c r="G980" s="97"/>
      <c r="H980" s="82"/>
      <c r="I980" s="291" t="str">
        <f>IFERROR(IF(C980="Program",(IF(OR(F980="Days",F980="Caseload"),1,G980)*H980)/(IF(OR(F980="Days",F980="Caseload"),1,INDEX('3. Programs'!N:N,MATCH(D980,'3. Programs'!A:A,0)))*INDEX('3. Programs'!O:O,MATCH(D980,'3. Programs'!A:A,0))),""),0)</f>
        <v/>
      </c>
      <c r="J980" s="20" t="str">
        <f>IFERROR(IF($C980="Program",ROUNDDOWN(SUMIF('3. Programs'!$A:$A,$D980,'3. Programs'!Q:Q),2)*IFERROR(INDEX('3. Programs'!$O:$O,MATCH($D980,'3. Programs'!$A:$A,0)),0)*$I980,""),0)</f>
        <v/>
      </c>
      <c r="K980" s="15" t="str">
        <f>IFERROR(IF($C980="Program",ROUNDDOWN(SUMIF('3. Programs'!$A:$A,$D980,'3. Programs'!R:R),2)*IFERROR(INDEX('3. Programs'!$O:$O,MATCH($D980,'3. Programs'!$A:$A,0)),0)*$I980,""),0)</f>
        <v/>
      </c>
      <c r="L980" s="15" t="str">
        <f>IFERROR(IF($C980="Program",ROUNDDOWN(SUMIF('3. Programs'!$A:$A,$D980,'3. Programs'!S:S),2)*IFERROR(INDEX('3. Programs'!$O:$O,MATCH($D980,'3. Programs'!$A:$A,0)),0)*$I980,""),0)</f>
        <v/>
      </c>
      <c r="M980" s="17" t="str">
        <f t="shared" si="98"/>
        <v/>
      </c>
      <c r="N980" s="122"/>
      <c r="O980" s="123"/>
      <c r="P980" s="169"/>
      <c r="Q980" s="245"/>
      <c r="R980" s="124"/>
      <c r="S980" s="125"/>
      <c r="T980" s="125"/>
      <c r="U980" s="126"/>
      <c r="V980" s="19" t="str">
        <f t="shared" si="97"/>
        <v/>
      </c>
      <c r="W980" s="15" t="str">
        <f t="shared" si="93"/>
        <v/>
      </c>
      <c r="X980" s="16" t="str">
        <f t="shared" si="94"/>
        <v/>
      </c>
      <c r="Y980" s="16" t="str">
        <f t="shared" si="95"/>
        <v/>
      </c>
      <c r="Z980" s="16" t="str">
        <f t="shared" si="96"/>
        <v/>
      </c>
    </row>
    <row r="981" spans="1:26" x14ac:dyDescent="0.4">
      <c r="A981" s="140"/>
      <c r="B981" s="158" t="str">
        <f>IFERROR(VLOOKUP(A981,'1. Applicant Roster'!A:C,2,FALSE)&amp;", "&amp;LEFT(VLOOKUP(A981,'1. Applicant Roster'!A:C,3,FALSE),1)&amp;".","Enter valid WISEid")</f>
        <v>Enter valid WISEid</v>
      </c>
      <c r="C981" s="142"/>
      <c r="D981" s="143"/>
      <c r="E981" s="138" t="str">
        <f>IF(C981="Program",IFERROR(INDEX('3. Programs'!B:B,MATCH(D981,'3. Programs'!A:A,0)),"Enter valid program ID"),"")</f>
        <v/>
      </c>
      <c r="F981" s="289" t="str">
        <f>IF(C981="Program",IFERROR(INDEX('3. Programs'!L:L,MATCH(D981,'3. Programs'!A:A,0)),""),"")</f>
        <v/>
      </c>
      <c r="G981" s="97"/>
      <c r="H981" s="82"/>
      <c r="I981" s="291" t="str">
        <f>IFERROR(IF(C981="Program",(IF(OR(F981="Days",F981="Caseload"),1,G981)*H981)/(IF(OR(F981="Days",F981="Caseload"),1,INDEX('3. Programs'!N:N,MATCH(D981,'3. Programs'!A:A,0)))*INDEX('3. Programs'!O:O,MATCH(D981,'3. Programs'!A:A,0))),""),0)</f>
        <v/>
      </c>
      <c r="J981" s="20" t="str">
        <f>IFERROR(IF($C981="Program",ROUNDDOWN(SUMIF('3. Programs'!$A:$A,$D981,'3. Programs'!Q:Q),2)*IFERROR(INDEX('3. Programs'!$O:$O,MATCH($D981,'3. Programs'!$A:$A,0)),0)*$I981,""),0)</f>
        <v/>
      </c>
      <c r="K981" s="15" t="str">
        <f>IFERROR(IF($C981="Program",ROUNDDOWN(SUMIF('3. Programs'!$A:$A,$D981,'3. Programs'!R:R),2)*IFERROR(INDEX('3. Programs'!$O:$O,MATCH($D981,'3. Programs'!$A:$A,0)),0)*$I981,""),0)</f>
        <v/>
      </c>
      <c r="L981" s="15" t="str">
        <f>IFERROR(IF($C981="Program",ROUNDDOWN(SUMIF('3. Programs'!$A:$A,$D981,'3. Programs'!S:S),2)*IFERROR(INDEX('3. Programs'!$O:$O,MATCH($D981,'3. Programs'!$A:$A,0)),0)*$I981,""),0)</f>
        <v/>
      </c>
      <c r="M981" s="17" t="str">
        <f t="shared" si="98"/>
        <v/>
      </c>
      <c r="N981" s="122"/>
      <c r="O981" s="123"/>
      <c r="P981" s="169"/>
      <c r="Q981" s="245"/>
      <c r="R981" s="124"/>
      <c r="S981" s="125"/>
      <c r="T981" s="125"/>
      <c r="U981" s="126"/>
      <c r="V981" s="19" t="str">
        <f t="shared" si="97"/>
        <v/>
      </c>
      <c r="W981" s="15" t="str">
        <f t="shared" si="93"/>
        <v/>
      </c>
      <c r="X981" s="16" t="str">
        <f t="shared" si="94"/>
        <v/>
      </c>
      <c r="Y981" s="16" t="str">
        <f t="shared" si="95"/>
        <v/>
      </c>
      <c r="Z981" s="16" t="str">
        <f t="shared" si="96"/>
        <v/>
      </c>
    </row>
    <row r="982" spans="1:26" x14ac:dyDescent="0.4">
      <c r="A982" s="140"/>
      <c r="B982" s="158" t="str">
        <f>IFERROR(VLOOKUP(A982,'1. Applicant Roster'!A:C,2,FALSE)&amp;", "&amp;LEFT(VLOOKUP(A982,'1. Applicant Roster'!A:C,3,FALSE),1)&amp;".","Enter valid WISEid")</f>
        <v>Enter valid WISEid</v>
      </c>
      <c r="C982" s="142"/>
      <c r="D982" s="143"/>
      <c r="E982" s="138" t="str">
        <f>IF(C982="Program",IFERROR(INDEX('3. Programs'!B:B,MATCH(D982,'3. Programs'!A:A,0)),"Enter valid program ID"),"")</f>
        <v/>
      </c>
      <c r="F982" s="289" t="str">
        <f>IF(C982="Program",IFERROR(INDEX('3. Programs'!L:L,MATCH(D982,'3. Programs'!A:A,0)),""),"")</f>
        <v/>
      </c>
      <c r="G982" s="97"/>
      <c r="H982" s="82"/>
      <c r="I982" s="291" t="str">
        <f>IFERROR(IF(C982="Program",(IF(OR(F982="Days",F982="Caseload"),1,G982)*H982)/(IF(OR(F982="Days",F982="Caseload"),1,INDEX('3. Programs'!N:N,MATCH(D982,'3. Programs'!A:A,0)))*INDEX('3. Programs'!O:O,MATCH(D982,'3. Programs'!A:A,0))),""),0)</f>
        <v/>
      </c>
      <c r="J982" s="20" t="str">
        <f>IFERROR(IF($C982="Program",ROUNDDOWN(SUMIF('3. Programs'!$A:$A,$D982,'3. Programs'!Q:Q),2)*IFERROR(INDEX('3. Programs'!$O:$O,MATCH($D982,'3. Programs'!$A:$A,0)),0)*$I982,""),0)</f>
        <v/>
      </c>
      <c r="K982" s="15" t="str">
        <f>IFERROR(IF($C982="Program",ROUNDDOWN(SUMIF('3. Programs'!$A:$A,$D982,'3. Programs'!R:R),2)*IFERROR(INDEX('3. Programs'!$O:$O,MATCH($D982,'3. Programs'!$A:$A,0)),0)*$I982,""),0)</f>
        <v/>
      </c>
      <c r="L982" s="15" t="str">
        <f>IFERROR(IF($C982="Program",ROUNDDOWN(SUMIF('3. Programs'!$A:$A,$D982,'3. Programs'!S:S),2)*IFERROR(INDEX('3. Programs'!$O:$O,MATCH($D982,'3. Programs'!$A:$A,0)),0)*$I982,""),0)</f>
        <v/>
      </c>
      <c r="M982" s="17" t="str">
        <f t="shared" si="98"/>
        <v/>
      </c>
      <c r="N982" s="122"/>
      <c r="O982" s="123"/>
      <c r="P982" s="169"/>
      <c r="Q982" s="245"/>
      <c r="R982" s="124"/>
      <c r="S982" s="125"/>
      <c r="T982" s="125"/>
      <c r="U982" s="126"/>
      <c r="V982" s="19" t="str">
        <f t="shared" si="97"/>
        <v/>
      </c>
      <c r="W982" s="15" t="str">
        <f t="shared" si="93"/>
        <v/>
      </c>
      <c r="X982" s="16" t="str">
        <f t="shared" si="94"/>
        <v/>
      </c>
      <c r="Y982" s="16" t="str">
        <f t="shared" si="95"/>
        <v/>
      </c>
      <c r="Z982" s="16" t="str">
        <f t="shared" si="96"/>
        <v/>
      </c>
    </row>
    <row r="983" spans="1:26" x14ac:dyDescent="0.4">
      <c r="A983" s="140"/>
      <c r="B983" s="158" t="str">
        <f>IFERROR(VLOOKUP(A983,'1. Applicant Roster'!A:C,2,FALSE)&amp;", "&amp;LEFT(VLOOKUP(A983,'1. Applicant Roster'!A:C,3,FALSE),1)&amp;".","Enter valid WISEid")</f>
        <v>Enter valid WISEid</v>
      </c>
      <c r="C983" s="142"/>
      <c r="D983" s="143"/>
      <c r="E983" s="138" t="str">
        <f>IF(C983="Program",IFERROR(INDEX('3. Programs'!B:B,MATCH(D983,'3. Programs'!A:A,0)),"Enter valid program ID"),"")</f>
        <v/>
      </c>
      <c r="F983" s="289" t="str">
        <f>IF(C983="Program",IFERROR(INDEX('3. Programs'!L:L,MATCH(D983,'3. Programs'!A:A,0)),""),"")</f>
        <v/>
      </c>
      <c r="G983" s="97"/>
      <c r="H983" s="82"/>
      <c r="I983" s="291" t="str">
        <f>IFERROR(IF(C983="Program",(IF(OR(F983="Days",F983="Caseload"),1,G983)*H983)/(IF(OR(F983="Days",F983="Caseload"),1,INDEX('3. Programs'!N:N,MATCH(D983,'3. Programs'!A:A,0)))*INDEX('3. Programs'!O:O,MATCH(D983,'3. Programs'!A:A,0))),""),0)</f>
        <v/>
      </c>
      <c r="J983" s="20" t="str">
        <f>IFERROR(IF($C983="Program",ROUNDDOWN(SUMIF('3. Programs'!$A:$A,$D983,'3. Programs'!Q:Q),2)*IFERROR(INDEX('3. Programs'!$O:$O,MATCH($D983,'3. Programs'!$A:$A,0)),0)*$I983,""),0)</f>
        <v/>
      </c>
      <c r="K983" s="15" t="str">
        <f>IFERROR(IF($C983="Program",ROUNDDOWN(SUMIF('3. Programs'!$A:$A,$D983,'3. Programs'!R:R),2)*IFERROR(INDEX('3. Programs'!$O:$O,MATCH($D983,'3. Programs'!$A:$A,0)),0)*$I983,""),0)</f>
        <v/>
      </c>
      <c r="L983" s="15" t="str">
        <f>IFERROR(IF($C983="Program",ROUNDDOWN(SUMIF('3. Programs'!$A:$A,$D983,'3. Programs'!S:S),2)*IFERROR(INDEX('3. Programs'!$O:$O,MATCH($D983,'3. Programs'!$A:$A,0)),0)*$I983,""),0)</f>
        <v/>
      </c>
      <c r="M983" s="17" t="str">
        <f t="shared" si="98"/>
        <v/>
      </c>
      <c r="N983" s="122"/>
      <c r="O983" s="123"/>
      <c r="P983" s="169"/>
      <c r="Q983" s="245"/>
      <c r="R983" s="124"/>
      <c r="S983" s="125"/>
      <c r="T983" s="125"/>
      <c r="U983" s="126"/>
      <c r="V983" s="19" t="str">
        <f t="shared" si="97"/>
        <v/>
      </c>
      <c r="W983" s="15" t="str">
        <f t="shared" si="93"/>
        <v/>
      </c>
      <c r="X983" s="16" t="str">
        <f t="shared" si="94"/>
        <v/>
      </c>
      <c r="Y983" s="16" t="str">
        <f t="shared" si="95"/>
        <v/>
      </c>
      <c r="Z983" s="16" t="str">
        <f t="shared" si="96"/>
        <v/>
      </c>
    </row>
    <row r="984" spans="1:26" x14ac:dyDescent="0.4">
      <c r="A984" s="140"/>
      <c r="B984" s="158" t="str">
        <f>IFERROR(VLOOKUP(A984,'1. Applicant Roster'!A:C,2,FALSE)&amp;", "&amp;LEFT(VLOOKUP(A984,'1. Applicant Roster'!A:C,3,FALSE),1)&amp;".","Enter valid WISEid")</f>
        <v>Enter valid WISEid</v>
      </c>
      <c r="C984" s="142"/>
      <c r="D984" s="143"/>
      <c r="E984" s="138" t="str">
        <f>IF(C984="Program",IFERROR(INDEX('3. Programs'!B:B,MATCH(D984,'3. Programs'!A:A,0)),"Enter valid program ID"),"")</f>
        <v/>
      </c>
      <c r="F984" s="289" t="str">
        <f>IF(C984="Program",IFERROR(INDEX('3. Programs'!L:L,MATCH(D984,'3. Programs'!A:A,0)),""),"")</f>
        <v/>
      </c>
      <c r="G984" s="97"/>
      <c r="H984" s="82"/>
      <c r="I984" s="291" t="str">
        <f>IFERROR(IF(C984="Program",(IF(OR(F984="Days",F984="Caseload"),1,G984)*H984)/(IF(OR(F984="Days",F984="Caseload"),1,INDEX('3. Programs'!N:N,MATCH(D984,'3. Programs'!A:A,0)))*INDEX('3. Programs'!O:O,MATCH(D984,'3. Programs'!A:A,0))),""),0)</f>
        <v/>
      </c>
      <c r="J984" s="20" t="str">
        <f>IFERROR(IF($C984="Program",ROUNDDOWN(SUMIF('3. Programs'!$A:$A,$D984,'3. Programs'!Q:Q),2)*IFERROR(INDEX('3. Programs'!$O:$O,MATCH($D984,'3. Programs'!$A:$A,0)),0)*$I984,""),0)</f>
        <v/>
      </c>
      <c r="K984" s="15" t="str">
        <f>IFERROR(IF($C984="Program",ROUNDDOWN(SUMIF('3. Programs'!$A:$A,$D984,'3. Programs'!R:R),2)*IFERROR(INDEX('3. Programs'!$O:$O,MATCH($D984,'3. Programs'!$A:$A,0)),0)*$I984,""),0)</f>
        <v/>
      </c>
      <c r="L984" s="15" t="str">
        <f>IFERROR(IF($C984="Program",ROUNDDOWN(SUMIF('3. Programs'!$A:$A,$D984,'3. Programs'!S:S),2)*IFERROR(INDEX('3. Programs'!$O:$O,MATCH($D984,'3. Programs'!$A:$A,0)),0)*$I984,""),0)</f>
        <v/>
      </c>
      <c r="M984" s="17" t="str">
        <f t="shared" si="98"/>
        <v/>
      </c>
      <c r="N984" s="122"/>
      <c r="O984" s="123"/>
      <c r="P984" s="169"/>
      <c r="Q984" s="245"/>
      <c r="R984" s="124"/>
      <c r="S984" s="125"/>
      <c r="T984" s="125"/>
      <c r="U984" s="126"/>
      <c r="V984" s="19" t="str">
        <f t="shared" si="97"/>
        <v/>
      </c>
      <c r="W984" s="15" t="str">
        <f t="shared" si="93"/>
        <v/>
      </c>
      <c r="X984" s="16" t="str">
        <f t="shared" si="94"/>
        <v/>
      </c>
      <c r="Y984" s="16" t="str">
        <f t="shared" si="95"/>
        <v/>
      </c>
      <c r="Z984" s="16" t="str">
        <f t="shared" si="96"/>
        <v/>
      </c>
    </row>
    <row r="985" spans="1:26" x14ac:dyDescent="0.4">
      <c r="A985" s="140"/>
      <c r="B985" s="158" t="str">
        <f>IFERROR(VLOOKUP(A985,'1. Applicant Roster'!A:C,2,FALSE)&amp;", "&amp;LEFT(VLOOKUP(A985,'1. Applicant Roster'!A:C,3,FALSE),1)&amp;".","Enter valid WISEid")</f>
        <v>Enter valid WISEid</v>
      </c>
      <c r="C985" s="142"/>
      <c r="D985" s="143"/>
      <c r="E985" s="138" t="str">
        <f>IF(C985="Program",IFERROR(INDEX('3. Programs'!B:B,MATCH(D985,'3. Programs'!A:A,0)),"Enter valid program ID"),"")</f>
        <v/>
      </c>
      <c r="F985" s="289" t="str">
        <f>IF(C985="Program",IFERROR(INDEX('3. Programs'!L:L,MATCH(D985,'3. Programs'!A:A,0)),""),"")</f>
        <v/>
      </c>
      <c r="G985" s="97"/>
      <c r="H985" s="82"/>
      <c r="I985" s="291" t="str">
        <f>IFERROR(IF(C985="Program",(IF(OR(F985="Days",F985="Caseload"),1,G985)*H985)/(IF(OR(F985="Days",F985="Caseload"),1,INDEX('3. Programs'!N:N,MATCH(D985,'3. Programs'!A:A,0)))*INDEX('3. Programs'!O:O,MATCH(D985,'3. Programs'!A:A,0))),""),0)</f>
        <v/>
      </c>
      <c r="J985" s="20" t="str">
        <f>IFERROR(IF($C985="Program",ROUNDDOWN(SUMIF('3. Programs'!$A:$A,$D985,'3. Programs'!Q:Q),2)*IFERROR(INDEX('3. Programs'!$O:$O,MATCH($D985,'3. Programs'!$A:$A,0)),0)*$I985,""),0)</f>
        <v/>
      </c>
      <c r="K985" s="15" t="str">
        <f>IFERROR(IF($C985="Program",ROUNDDOWN(SUMIF('3. Programs'!$A:$A,$D985,'3. Programs'!R:R),2)*IFERROR(INDEX('3. Programs'!$O:$O,MATCH($D985,'3. Programs'!$A:$A,0)),0)*$I985,""),0)</f>
        <v/>
      </c>
      <c r="L985" s="15" t="str">
        <f>IFERROR(IF($C985="Program",ROUNDDOWN(SUMIF('3. Programs'!$A:$A,$D985,'3. Programs'!S:S),2)*IFERROR(INDEX('3. Programs'!$O:$O,MATCH($D985,'3. Programs'!$A:$A,0)),0)*$I985,""),0)</f>
        <v/>
      </c>
      <c r="M985" s="17" t="str">
        <f t="shared" si="98"/>
        <v/>
      </c>
      <c r="N985" s="122"/>
      <c r="O985" s="123"/>
      <c r="P985" s="169"/>
      <c r="Q985" s="245"/>
      <c r="R985" s="124"/>
      <c r="S985" s="125"/>
      <c r="T985" s="125"/>
      <c r="U985" s="126"/>
      <c r="V985" s="19" t="str">
        <f t="shared" si="97"/>
        <v/>
      </c>
      <c r="W985" s="15" t="str">
        <f t="shared" si="93"/>
        <v/>
      </c>
      <c r="X985" s="16" t="str">
        <f t="shared" si="94"/>
        <v/>
      </c>
      <c r="Y985" s="16" t="str">
        <f t="shared" si="95"/>
        <v/>
      </c>
      <c r="Z985" s="16" t="str">
        <f t="shared" si="96"/>
        <v/>
      </c>
    </row>
    <row r="986" spans="1:26" x14ac:dyDescent="0.4">
      <c r="A986" s="140"/>
      <c r="B986" s="158" t="str">
        <f>IFERROR(VLOOKUP(A986,'1. Applicant Roster'!A:C,2,FALSE)&amp;", "&amp;LEFT(VLOOKUP(A986,'1. Applicant Roster'!A:C,3,FALSE),1)&amp;".","Enter valid WISEid")</f>
        <v>Enter valid WISEid</v>
      </c>
      <c r="C986" s="142"/>
      <c r="D986" s="143"/>
      <c r="E986" s="138" t="str">
        <f>IF(C986="Program",IFERROR(INDEX('3. Programs'!B:B,MATCH(D986,'3. Programs'!A:A,0)),"Enter valid program ID"),"")</f>
        <v/>
      </c>
      <c r="F986" s="289" t="str">
        <f>IF(C986="Program",IFERROR(INDEX('3. Programs'!L:L,MATCH(D986,'3. Programs'!A:A,0)),""),"")</f>
        <v/>
      </c>
      <c r="G986" s="97"/>
      <c r="H986" s="82"/>
      <c r="I986" s="291" t="str">
        <f>IFERROR(IF(C986="Program",(IF(OR(F986="Days",F986="Caseload"),1,G986)*H986)/(IF(OR(F986="Days",F986="Caseload"),1,INDEX('3. Programs'!N:N,MATCH(D986,'3. Programs'!A:A,0)))*INDEX('3. Programs'!O:O,MATCH(D986,'3. Programs'!A:A,0))),""),0)</f>
        <v/>
      </c>
      <c r="J986" s="20" t="str">
        <f>IFERROR(IF($C986="Program",ROUNDDOWN(SUMIF('3. Programs'!$A:$A,$D986,'3. Programs'!Q:Q),2)*IFERROR(INDEX('3. Programs'!$O:$O,MATCH($D986,'3. Programs'!$A:$A,0)),0)*$I986,""),0)</f>
        <v/>
      </c>
      <c r="K986" s="15" t="str">
        <f>IFERROR(IF($C986="Program",ROUNDDOWN(SUMIF('3. Programs'!$A:$A,$D986,'3. Programs'!R:R),2)*IFERROR(INDEX('3. Programs'!$O:$O,MATCH($D986,'3. Programs'!$A:$A,0)),0)*$I986,""),0)</f>
        <v/>
      </c>
      <c r="L986" s="15" t="str">
        <f>IFERROR(IF($C986="Program",ROUNDDOWN(SUMIF('3. Programs'!$A:$A,$D986,'3. Programs'!S:S),2)*IFERROR(INDEX('3. Programs'!$O:$O,MATCH($D986,'3. Programs'!$A:$A,0)),0)*$I986,""),0)</f>
        <v/>
      </c>
      <c r="M986" s="17" t="str">
        <f t="shared" si="98"/>
        <v/>
      </c>
      <c r="N986" s="122"/>
      <c r="O986" s="123"/>
      <c r="P986" s="169"/>
      <c r="Q986" s="245"/>
      <c r="R986" s="124"/>
      <c r="S986" s="125"/>
      <c r="T986" s="125"/>
      <c r="U986" s="126"/>
      <c r="V986" s="19" t="str">
        <f t="shared" si="97"/>
        <v/>
      </c>
      <c r="W986" s="15" t="str">
        <f t="shared" si="93"/>
        <v/>
      </c>
      <c r="X986" s="16" t="str">
        <f t="shared" si="94"/>
        <v/>
      </c>
      <c r="Y986" s="16" t="str">
        <f t="shared" si="95"/>
        <v/>
      </c>
      <c r="Z986" s="16" t="str">
        <f t="shared" si="96"/>
        <v/>
      </c>
    </row>
    <row r="987" spans="1:26" x14ac:dyDescent="0.4">
      <c r="A987" s="140"/>
      <c r="B987" s="158" t="str">
        <f>IFERROR(VLOOKUP(A987,'1. Applicant Roster'!A:C,2,FALSE)&amp;", "&amp;LEFT(VLOOKUP(A987,'1. Applicant Roster'!A:C,3,FALSE),1)&amp;".","Enter valid WISEid")</f>
        <v>Enter valid WISEid</v>
      </c>
      <c r="C987" s="142"/>
      <c r="D987" s="143"/>
      <c r="E987" s="138" t="str">
        <f>IF(C987="Program",IFERROR(INDEX('3. Programs'!B:B,MATCH(D987,'3. Programs'!A:A,0)),"Enter valid program ID"),"")</f>
        <v/>
      </c>
      <c r="F987" s="289" t="str">
        <f>IF(C987="Program",IFERROR(INDEX('3. Programs'!L:L,MATCH(D987,'3. Programs'!A:A,0)),""),"")</f>
        <v/>
      </c>
      <c r="G987" s="97"/>
      <c r="H987" s="82"/>
      <c r="I987" s="291" t="str">
        <f>IFERROR(IF(C987="Program",(IF(OR(F987="Days",F987="Caseload"),1,G987)*H987)/(IF(OR(F987="Days",F987="Caseload"),1,INDEX('3. Programs'!N:N,MATCH(D987,'3. Programs'!A:A,0)))*INDEX('3. Programs'!O:O,MATCH(D987,'3. Programs'!A:A,0))),""),0)</f>
        <v/>
      </c>
      <c r="J987" s="20" t="str">
        <f>IFERROR(IF($C987="Program",ROUNDDOWN(SUMIF('3. Programs'!$A:$A,$D987,'3. Programs'!Q:Q),2)*IFERROR(INDEX('3. Programs'!$O:$O,MATCH($D987,'3. Programs'!$A:$A,0)),0)*$I987,""),0)</f>
        <v/>
      </c>
      <c r="K987" s="15" t="str">
        <f>IFERROR(IF($C987="Program",ROUNDDOWN(SUMIF('3. Programs'!$A:$A,$D987,'3. Programs'!R:R),2)*IFERROR(INDEX('3. Programs'!$O:$O,MATCH($D987,'3. Programs'!$A:$A,0)),0)*$I987,""),0)</f>
        <v/>
      </c>
      <c r="L987" s="15" t="str">
        <f>IFERROR(IF($C987="Program",ROUNDDOWN(SUMIF('3. Programs'!$A:$A,$D987,'3. Programs'!S:S),2)*IFERROR(INDEX('3. Programs'!$O:$O,MATCH($D987,'3. Programs'!$A:$A,0)),0)*$I987,""),0)</f>
        <v/>
      </c>
      <c r="M987" s="17" t="str">
        <f t="shared" si="98"/>
        <v/>
      </c>
      <c r="N987" s="122"/>
      <c r="O987" s="123"/>
      <c r="P987" s="169"/>
      <c r="Q987" s="245"/>
      <c r="R987" s="124"/>
      <c r="S987" s="125"/>
      <c r="T987" s="125"/>
      <c r="U987" s="126"/>
      <c r="V987" s="19" t="str">
        <f t="shared" si="97"/>
        <v/>
      </c>
      <c r="W987" s="15" t="str">
        <f t="shared" si="93"/>
        <v/>
      </c>
      <c r="X987" s="16" t="str">
        <f t="shared" si="94"/>
        <v/>
      </c>
      <c r="Y987" s="16" t="str">
        <f t="shared" si="95"/>
        <v/>
      </c>
      <c r="Z987" s="16" t="str">
        <f t="shared" si="96"/>
        <v/>
      </c>
    </row>
    <row r="988" spans="1:26" x14ac:dyDescent="0.4">
      <c r="A988" s="140"/>
      <c r="B988" s="158" t="str">
        <f>IFERROR(VLOOKUP(A988,'1. Applicant Roster'!A:C,2,FALSE)&amp;", "&amp;LEFT(VLOOKUP(A988,'1. Applicant Roster'!A:C,3,FALSE),1)&amp;".","Enter valid WISEid")</f>
        <v>Enter valid WISEid</v>
      </c>
      <c r="C988" s="142"/>
      <c r="D988" s="143"/>
      <c r="E988" s="138" t="str">
        <f>IF(C988="Program",IFERROR(INDEX('3. Programs'!B:B,MATCH(D988,'3. Programs'!A:A,0)),"Enter valid program ID"),"")</f>
        <v/>
      </c>
      <c r="F988" s="289" t="str">
        <f>IF(C988="Program",IFERROR(INDEX('3. Programs'!L:L,MATCH(D988,'3. Programs'!A:A,0)),""),"")</f>
        <v/>
      </c>
      <c r="G988" s="97"/>
      <c r="H988" s="82"/>
      <c r="I988" s="291" t="str">
        <f>IFERROR(IF(C988="Program",(IF(OR(F988="Days",F988="Caseload"),1,G988)*H988)/(IF(OR(F988="Days",F988="Caseload"),1,INDEX('3. Programs'!N:N,MATCH(D988,'3. Programs'!A:A,0)))*INDEX('3. Programs'!O:O,MATCH(D988,'3. Programs'!A:A,0))),""),0)</f>
        <v/>
      </c>
      <c r="J988" s="20" t="str">
        <f>IFERROR(IF($C988="Program",ROUNDDOWN(SUMIF('3. Programs'!$A:$A,$D988,'3. Programs'!Q:Q),2)*IFERROR(INDEX('3. Programs'!$O:$O,MATCH($D988,'3. Programs'!$A:$A,0)),0)*$I988,""),0)</f>
        <v/>
      </c>
      <c r="K988" s="15" t="str">
        <f>IFERROR(IF($C988="Program",ROUNDDOWN(SUMIF('3. Programs'!$A:$A,$D988,'3. Programs'!R:R),2)*IFERROR(INDEX('3. Programs'!$O:$O,MATCH($D988,'3. Programs'!$A:$A,0)),0)*$I988,""),0)</f>
        <v/>
      </c>
      <c r="L988" s="15" t="str">
        <f>IFERROR(IF($C988="Program",ROUNDDOWN(SUMIF('3. Programs'!$A:$A,$D988,'3. Programs'!S:S),2)*IFERROR(INDEX('3. Programs'!$O:$O,MATCH($D988,'3. Programs'!$A:$A,0)),0)*$I988,""),0)</f>
        <v/>
      </c>
      <c r="M988" s="17" t="str">
        <f t="shared" si="98"/>
        <v/>
      </c>
      <c r="N988" s="122"/>
      <c r="O988" s="123"/>
      <c r="P988" s="169"/>
      <c r="Q988" s="245"/>
      <c r="R988" s="124"/>
      <c r="S988" s="125"/>
      <c r="T988" s="125"/>
      <c r="U988" s="126"/>
      <c r="V988" s="19" t="str">
        <f t="shared" si="97"/>
        <v/>
      </c>
      <c r="W988" s="15" t="str">
        <f t="shared" si="93"/>
        <v/>
      </c>
      <c r="X988" s="16" t="str">
        <f t="shared" si="94"/>
        <v/>
      </c>
      <c r="Y988" s="16" t="str">
        <f t="shared" si="95"/>
        <v/>
      </c>
      <c r="Z988" s="16" t="str">
        <f t="shared" si="96"/>
        <v/>
      </c>
    </row>
    <row r="989" spans="1:26" x14ac:dyDescent="0.4">
      <c r="A989" s="140"/>
      <c r="B989" s="158" t="str">
        <f>IFERROR(VLOOKUP(A989,'1. Applicant Roster'!A:C,2,FALSE)&amp;", "&amp;LEFT(VLOOKUP(A989,'1. Applicant Roster'!A:C,3,FALSE),1)&amp;".","Enter valid WISEid")</f>
        <v>Enter valid WISEid</v>
      </c>
      <c r="C989" s="142"/>
      <c r="D989" s="143"/>
      <c r="E989" s="138" t="str">
        <f>IF(C989="Program",IFERROR(INDEX('3. Programs'!B:B,MATCH(D989,'3. Programs'!A:A,0)),"Enter valid program ID"),"")</f>
        <v/>
      </c>
      <c r="F989" s="289" t="str">
        <f>IF(C989="Program",IFERROR(INDEX('3. Programs'!L:L,MATCH(D989,'3. Programs'!A:A,0)),""),"")</f>
        <v/>
      </c>
      <c r="G989" s="97"/>
      <c r="H989" s="82"/>
      <c r="I989" s="291" t="str">
        <f>IFERROR(IF(C989="Program",(IF(OR(F989="Days",F989="Caseload"),1,G989)*H989)/(IF(OR(F989="Days",F989="Caseload"),1,INDEX('3. Programs'!N:N,MATCH(D989,'3. Programs'!A:A,0)))*INDEX('3. Programs'!O:O,MATCH(D989,'3. Programs'!A:A,0))),""),0)</f>
        <v/>
      </c>
      <c r="J989" s="20" t="str">
        <f>IFERROR(IF($C989="Program",ROUNDDOWN(SUMIF('3. Programs'!$A:$A,$D989,'3. Programs'!Q:Q),2)*IFERROR(INDEX('3. Programs'!$O:$O,MATCH($D989,'3. Programs'!$A:$A,0)),0)*$I989,""),0)</f>
        <v/>
      </c>
      <c r="K989" s="15" t="str">
        <f>IFERROR(IF($C989="Program",ROUNDDOWN(SUMIF('3. Programs'!$A:$A,$D989,'3. Programs'!R:R),2)*IFERROR(INDEX('3. Programs'!$O:$O,MATCH($D989,'3. Programs'!$A:$A,0)),0)*$I989,""),0)</f>
        <v/>
      </c>
      <c r="L989" s="15" t="str">
        <f>IFERROR(IF($C989="Program",ROUNDDOWN(SUMIF('3. Programs'!$A:$A,$D989,'3. Programs'!S:S),2)*IFERROR(INDEX('3. Programs'!$O:$O,MATCH($D989,'3. Programs'!$A:$A,0)),0)*$I989,""),0)</f>
        <v/>
      </c>
      <c r="M989" s="17" t="str">
        <f t="shared" si="98"/>
        <v/>
      </c>
      <c r="N989" s="122"/>
      <c r="O989" s="123"/>
      <c r="P989" s="169"/>
      <c r="Q989" s="245"/>
      <c r="R989" s="124"/>
      <c r="S989" s="125"/>
      <c r="T989" s="125"/>
      <c r="U989" s="126"/>
      <c r="V989" s="19" t="str">
        <f t="shared" si="97"/>
        <v/>
      </c>
      <c r="W989" s="15" t="str">
        <f t="shared" si="93"/>
        <v/>
      </c>
      <c r="X989" s="16" t="str">
        <f t="shared" si="94"/>
        <v/>
      </c>
      <c r="Y989" s="16" t="str">
        <f t="shared" si="95"/>
        <v/>
      </c>
      <c r="Z989" s="16" t="str">
        <f t="shared" si="96"/>
        <v/>
      </c>
    </row>
    <row r="990" spans="1:26" x14ac:dyDescent="0.4">
      <c r="A990" s="140"/>
      <c r="B990" s="158" t="str">
        <f>IFERROR(VLOOKUP(A990,'1. Applicant Roster'!A:C,2,FALSE)&amp;", "&amp;LEFT(VLOOKUP(A990,'1. Applicant Roster'!A:C,3,FALSE),1)&amp;".","Enter valid WISEid")</f>
        <v>Enter valid WISEid</v>
      </c>
      <c r="C990" s="142"/>
      <c r="D990" s="143"/>
      <c r="E990" s="138" t="str">
        <f>IF(C990="Program",IFERROR(INDEX('3. Programs'!B:B,MATCH(D990,'3. Programs'!A:A,0)),"Enter valid program ID"),"")</f>
        <v/>
      </c>
      <c r="F990" s="289" t="str">
        <f>IF(C990="Program",IFERROR(INDEX('3. Programs'!L:L,MATCH(D990,'3. Programs'!A:A,0)),""),"")</f>
        <v/>
      </c>
      <c r="G990" s="97"/>
      <c r="H990" s="82"/>
      <c r="I990" s="291" t="str">
        <f>IFERROR(IF(C990="Program",(IF(OR(F990="Days",F990="Caseload"),1,G990)*H990)/(IF(OR(F990="Days",F990="Caseload"),1,INDEX('3. Programs'!N:N,MATCH(D990,'3. Programs'!A:A,0)))*INDEX('3. Programs'!O:O,MATCH(D990,'3. Programs'!A:A,0))),""),0)</f>
        <v/>
      </c>
      <c r="J990" s="20" t="str">
        <f>IFERROR(IF($C990="Program",ROUNDDOWN(SUMIF('3. Programs'!$A:$A,$D990,'3. Programs'!Q:Q),2)*IFERROR(INDEX('3. Programs'!$O:$O,MATCH($D990,'3. Programs'!$A:$A,0)),0)*$I990,""),0)</f>
        <v/>
      </c>
      <c r="K990" s="15" t="str">
        <f>IFERROR(IF($C990="Program",ROUNDDOWN(SUMIF('3. Programs'!$A:$A,$D990,'3. Programs'!R:R),2)*IFERROR(INDEX('3. Programs'!$O:$O,MATCH($D990,'3. Programs'!$A:$A,0)),0)*$I990,""),0)</f>
        <v/>
      </c>
      <c r="L990" s="15" t="str">
        <f>IFERROR(IF($C990="Program",ROUNDDOWN(SUMIF('3. Programs'!$A:$A,$D990,'3. Programs'!S:S),2)*IFERROR(INDEX('3. Programs'!$O:$O,MATCH($D990,'3. Programs'!$A:$A,0)),0)*$I990,""),0)</f>
        <v/>
      </c>
      <c r="M990" s="17" t="str">
        <f t="shared" si="98"/>
        <v/>
      </c>
      <c r="N990" s="122"/>
      <c r="O990" s="123"/>
      <c r="P990" s="169"/>
      <c r="Q990" s="245"/>
      <c r="R990" s="124"/>
      <c r="S990" s="125"/>
      <c r="T990" s="125"/>
      <c r="U990" s="126"/>
      <c r="V990" s="19" t="str">
        <f t="shared" si="97"/>
        <v/>
      </c>
      <c r="W990" s="15" t="str">
        <f t="shared" si="93"/>
        <v/>
      </c>
      <c r="X990" s="16" t="str">
        <f t="shared" si="94"/>
        <v/>
      </c>
      <c r="Y990" s="16" t="str">
        <f t="shared" si="95"/>
        <v/>
      </c>
      <c r="Z990" s="16" t="str">
        <f t="shared" si="96"/>
        <v/>
      </c>
    </row>
    <row r="991" spans="1:26" x14ac:dyDescent="0.4">
      <c r="A991" s="140"/>
      <c r="B991" s="158" t="str">
        <f>IFERROR(VLOOKUP(A991,'1. Applicant Roster'!A:C,2,FALSE)&amp;", "&amp;LEFT(VLOOKUP(A991,'1. Applicant Roster'!A:C,3,FALSE),1)&amp;".","Enter valid WISEid")</f>
        <v>Enter valid WISEid</v>
      </c>
      <c r="C991" s="142"/>
      <c r="D991" s="143"/>
      <c r="E991" s="138" t="str">
        <f>IF(C991="Program",IFERROR(INDEX('3. Programs'!B:B,MATCH(D991,'3. Programs'!A:A,0)),"Enter valid program ID"),"")</f>
        <v/>
      </c>
      <c r="F991" s="289" t="str">
        <f>IF(C991="Program",IFERROR(INDEX('3. Programs'!L:L,MATCH(D991,'3. Programs'!A:A,0)),""),"")</f>
        <v/>
      </c>
      <c r="G991" s="97"/>
      <c r="H991" s="82"/>
      <c r="I991" s="291" t="str">
        <f>IFERROR(IF(C991="Program",(IF(OR(F991="Days",F991="Caseload"),1,G991)*H991)/(IF(OR(F991="Days",F991="Caseload"),1,INDEX('3. Programs'!N:N,MATCH(D991,'3. Programs'!A:A,0)))*INDEX('3. Programs'!O:O,MATCH(D991,'3. Programs'!A:A,0))),""),0)</f>
        <v/>
      </c>
      <c r="J991" s="20" t="str">
        <f>IFERROR(IF($C991="Program",ROUNDDOWN(SUMIF('3. Programs'!$A:$A,$D991,'3. Programs'!Q:Q),2)*IFERROR(INDEX('3. Programs'!$O:$O,MATCH($D991,'3. Programs'!$A:$A,0)),0)*$I991,""),0)</f>
        <v/>
      </c>
      <c r="K991" s="15" t="str">
        <f>IFERROR(IF($C991="Program",ROUNDDOWN(SUMIF('3. Programs'!$A:$A,$D991,'3. Programs'!R:R),2)*IFERROR(INDEX('3. Programs'!$O:$O,MATCH($D991,'3. Programs'!$A:$A,0)),0)*$I991,""),0)</f>
        <v/>
      </c>
      <c r="L991" s="15" t="str">
        <f>IFERROR(IF($C991="Program",ROUNDDOWN(SUMIF('3. Programs'!$A:$A,$D991,'3. Programs'!S:S),2)*IFERROR(INDEX('3. Programs'!$O:$O,MATCH($D991,'3. Programs'!$A:$A,0)),0)*$I991,""),0)</f>
        <v/>
      </c>
      <c r="M991" s="17" t="str">
        <f t="shared" si="98"/>
        <v/>
      </c>
      <c r="N991" s="122"/>
      <c r="O991" s="123"/>
      <c r="P991" s="169"/>
      <c r="Q991" s="245"/>
      <c r="R991" s="124"/>
      <c r="S991" s="125"/>
      <c r="T991" s="125"/>
      <c r="U991" s="126"/>
      <c r="V991" s="19" t="str">
        <f t="shared" si="97"/>
        <v/>
      </c>
      <c r="W991" s="15" t="str">
        <f t="shared" si="93"/>
        <v/>
      </c>
      <c r="X991" s="16" t="str">
        <f t="shared" si="94"/>
        <v/>
      </c>
      <c r="Y991" s="16" t="str">
        <f t="shared" si="95"/>
        <v/>
      </c>
      <c r="Z991" s="16" t="str">
        <f t="shared" si="96"/>
        <v/>
      </c>
    </row>
    <row r="992" spans="1:26" x14ac:dyDescent="0.4">
      <c r="A992" s="140"/>
      <c r="B992" s="158" t="str">
        <f>IFERROR(VLOOKUP(A992,'1. Applicant Roster'!A:C,2,FALSE)&amp;", "&amp;LEFT(VLOOKUP(A992,'1. Applicant Roster'!A:C,3,FALSE),1)&amp;".","Enter valid WISEid")</f>
        <v>Enter valid WISEid</v>
      </c>
      <c r="C992" s="142"/>
      <c r="D992" s="143"/>
      <c r="E992" s="138" t="str">
        <f>IF(C992="Program",IFERROR(INDEX('3. Programs'!B:B,MATCH(D992,'3. Programs'!A:A,0)),"Enter valid program ID"),"")</f>
        <v/>
      </c>
      <c r="F992" s="289" t="str">
        <f>IF(C992="Program",IFERROR(INDEX('3. Programs'!L:L,MATCH(D992,'3. Programs'!A:A,0)),""),"")</f>
        <v/>
      </c>
      <c r="G992" s="97"/>
      <c r="H992" s="82"/>
      <c r="I992" s="291" t="str">
        <f>IFERROR(IF(C992="Program",(IF(OR(F992="Days",F992="Caseload"),1,G992)*H992)/(IF(OR(F992="Days",F992="Caseload"),1,INDEX('3. Programs'!N:N,MATCH(D992,'3. Programs'!A:A,0)))*INDEX('3. Programs'!O:O,MATCH(D992,'3. Programs'!A:A,0))),""),0)</f>
        <v/>
      </c>
      <c r="J992" s="20" t="str">
        <f>IFERROR(IF($C992="Program",ROUNDDOWN(SUMIF('3. Programs'!$A:$A,$D992,'3. Programs'!Q:Q),2)*IFERROR(INDEX('3. Programs'!$O:$O,MATCH($D992,'3. Programs'!$A:$A,0)),0)*$I992,""),0)</f>
        <v/>
      </c>
      <c r="K992" s="15" t="str">
        <f>IFERROR(IF($C992="Program",ROUNDDOWN(SUMIF('3. Programs'!$A:$A,$D992,'3. Programs'!R:R),2)*IFERROR(INDEX('3. Programs'!$O:$O,MATCH($D992,'3. Programs'!$A:$A,0)),0)*$I992,""),0)</f>
        <v/>
      </c>
      <c r="L992" s="15" t="str">
        <f>IFERROR(IF($C992="Program",ROUNDDOWN(SUMIF('3. Programs'!$A:$A,$D992,'3. Programs'!S:S),2)*IFERROR(INDEX('3. Programs'!$O:$O,MATCH($D992,'3. Programs'!$A:$A,0)),0)*$I992,""),0)</f>
        <v/>
      </c>
      <c r="M992" s="17" t="str">
        <f t="shared" si="98"/>
        <v/>
      </c>
      <c r="N992" s="122"/>
      <c r="O992" s="123"/>
      <c r="P992" s="169"/>
      <c r="Q992" s="245"/>
      <c r="R992" s="124"/>
      <c r="S992" s="125"/>
      <c r="T992" s="125"/>
      <c r="U992" s="126"/>
      <c r="V992" s="19" t="str">
        <f t="shared" si="97"/>
        <v/>
      </c>
      <c r="W992" s="15" t="str">
        <f t="shared" si="93"/>
        <v/>
      </c>
      <c r="X992" s="16" t="str">
        <f t="shared" si="94"/>
        <v/>
      </c>
      <c r="Y992" s="16" t="str">
        <f t="shared" si="95"/>
        <v/>
      </c>
      <c r="Z992" s="16" t="str">
        <f t="shared" si="96"/>
        <v/>
      </c>
    </row>
    <row r="993" spans="1:26" x14ac:dyDescent="0.4">
      <c r="A993" s="140"/>
      <c r="B993" s="158" t="str">
        <f>IFERROR(VLOOKUP(A993,'1. Applicant Roster'!A:C,2,FALSE)&amp;", "&amp;LEFT(VLOOKUP(A993,'1. Applicant Roster'!A:C,3,FALSE),1)&amp;".","Enter valid WISEid")</f>
        <v>Enter valid WISEid</v>
      </c>
      <c r="C993" s="142"/>
      <c r="D993" s="143"/>
      <c r="E993" s="138" t="str">
        <f>IF(C993="Program",IFERROR(INDEX('3. Programs'!B:B,MATCH(D993,'3. Programs'!A:A,0)),"Enter valid program ID"),"")</f>
        <v/>
      </c>
      <c r="F993" s="289" t="str">
        <f>IF(C993="Program",IFERROR(INDEX('3. Programs'!L:L,MATCH(D993,'3. Programs'!A:A,0)),""),"")</f>
        <v/>
      </c>
      <c r="G993" s="97"/>
      <c r="H993" s="82"/>
      <c r="I993" s="291" t="str">
        <f>IFERROR(IF(C993="Program",(IF(OR(F993="Days",F993="Caseload"),1,G993)*H993)/(IF(OR(F993="Days",F993="Caseload"),1,INDEX('3. Programs'!N:N,MATCH(D993,'3. Programs'!A:A,0)))*INDEX('3. Programs'!O:O,MATCH(D993,'3. Programs'!A:A,0))),""),0)</f>
        <v/>
      </c>
      <c r="J993" s="20" t="str">
        <f>IFERROR(IF($C993="Program",ROUNDDOWN(SUMIF('3. Programs'!$A:$A,$D993,'3. Programs'!Q:Q),2)*IFERROR(INDEX('3. Programs'!$O:$O,MATCH($D993,'3. Programs'!$A:$A,0)),0)*$I993,""),0)</f>
        <v/>
      </c>
      <c r="K993" s="15" t="str">
        <f>IFERROR(IF($C993="Program",ROUNDDOWN(SUMIF('3. Programs'!$A:$A,$D993,'3. Programs'!R:R),2)*IFERROR(INDEX('3. Programs'!$O:$O,MATCH($D993,'3. Programs'!$A:$A,0)),0)*$I993,""),0)</f>
        <v/>
      </c>
      <c r="L993" s="15" t="str">
        <f>IFERROR(IF($C993="Program",ROUNDDOWN(SUMIF('3. Programs'!$A:$A,$D993,'3. Programs'!S:S),2)*IFERROR(INDEX('3. Programs'!$O:$O,MATCH($D993,'3. Programs'!$A:$A,0)),0)*$I993,""),0)</f>
        <v/>
      </c>
      <c r="M993" s="17" t="str">
        <f t="shared" si="98"/>
        <v/>
      </c>
      <c r="N993" s="122"/>
      <c r="O993" s="123"/>
      <c r="P993" s="169"/>
      <c r="Q993" s="245"/>
      <c r="R993" s="124"/>
      <c r="S993" s="125"/>
      <c r="T993" s="125"/>
      <c r="U993" s="126"/>
      <c r="V993" s="19" t="str">
        <f t="shared" si="97"/>
        <v/>
      </c>
      <c r="W993" s="15" t="str">
        <f t="shared" si="93"/>
        <v/>
      </c>
      <c r="X993" s="16" t="str">
        <f t="shared" si="94"/>
        <v/>
      </c>
      <c r="Y993" s="16" t="str">
        <f t="shared" si="95"/>
        <v/>
      </c>
      <c r="Z993" s="16" t="str">
        <f t="shared" si="96"/>
        <v/>
      </c>
    </row>
    <row r="994" spans="1:26" x14ac:dyDescent="0.4">
      <c r="A994" s="140"/>
      <c r="B994" s="158" t="str">
        <f>IFERROR(VLOOKUP(A994,'1. Applicant Roster'!A:C,2,FALSE)&amp;", "&amp;LEFT(VLOOKUP(A994,'1. Applicant Roster'!A:C,3,FALSE),1)&amp;".","Enter valid WISEid")</f>
        <v>Enter valid WISEid</v>
      </c>
      <c r="C994" s="142"/>
      <c r="D994" s="143"/>
      <c r="E994" s="138" t="str">
        <f>IF(C994="Program",IFERROR(INDEX('3. Programs'!B:B,MATCH(D994,'3. Programs'!A:A,0)),"Enter valid program ID"),"")</f>
        <v/>
      </c>
      <c r="F994" s="289" t="str">
        <f>IF(C994="Program",IFERROR(INDEX('3. Programs'!L:L,MATCH(D994,'3. Programs'!A:A,0)),""),"")</f>
        <v/>
      </c>
      <c r="G994" s="97"/>
      <c r="H994" s="82"/>
      <c r="I994" s="291" t="str">
        <f>IFERROR(IF(C994="Program",(IF(OR(F994="Days",F994="Caseload"),1,G994)*H994)/(IF(OR(F994="Days",F994="Caseload"),1,INDEX('3. Programs'!N:N,MATCH(D994,'3. Programs'!A:A,0)))*INDEX('3. Programs'!O:O,MATCH(D994,'3. Programs'!A:A,0))),""),0)</f>
        <v/>
      </c>
      <c r="J994" s="20" t="str">
        <f>IFERROR(IF($C994="Program",ROUNDDOWN(SUMIF('3. Programs'!$A:$A,$D994,'3. Programs'!Q:Q),2)*IFERROR(INDEX('3. Programs'!$O:$O,MATCH($D994,'3. Programs'!$A:$A,0)),0)*$I994,""),0)</f>
        <v/>
      </c>
      <c r="K994" s="15" t="str">
        <f>IFERROR(IF($C994="Program",ROUNDDOWN(SUMIF('3. Programs'!$A:$A,$D994,'3. Programs'!R:R),2)*IFERROR(INDEX('3. Programs'!$O:$O,MATCH($D994,'3. Programs'!$A:$A,0)),0)*$I994,""),0)</f>
        <v/>
      </c>
      <c r="L994" s="15" t="str">
        <f>IFERROR(IF($C994="Program",ROUNDDOWN(SUMIF('3. Programs'!$A:$A,$D994,'3. Programs'!S:S),2)*IFERROR(INDEX('3. Programs'!$O:$O,MATCH($D994,'3. Programs'!$A:$A,0)),0)*$I994,""),0)</f>
        <v/>
      </c>
      <c r="M994" s="17" t="str">
        <f t="shared" si="98"/>
        <v/>
      </c>
      <c r="N994" s="122"/>
      <c r="O994" s="123"/>
      <c r="P994" s="169"/>
      <c r="Q994" s="245"/>
      <c r="R994" s="124"/>
      <c r="S994" s="125"/>
      <c r="T994" s="125"/>
      <c r="U994" s="126"/>
      <c r="V994" s="19" t="str">
        <f t="shared" si="97"/>
        <v/>
      </c>
      <c r="W994" s="15" t="str">
        <f t="shared" si="93"/>
        <v/>
      </c>
      <c r="X994" s="16" t="str">
        <f t="shared" si="94"/>
        <v/>
      </c>
      <c r="Y994" s="16" t="str">
        <f t="shared" si="95"/>
        <v/>
      </c>
      <c r="Z994" s="16" t="str">
        <f t="shared" si="96"/>
        <v/>
      </c>
    </row>
    <row r="995" spans="1:26" x14ac:dyDescent="0.4">
      <c r="A995" s="140"/>
      <c r="B995" s="158" t="str">
        <f>IFERROR(VLOOKUP(A995,'1. Applicant Roster'!A:C,2,FALSE)&amp;", "&amp;LEFT(VLOOKUP(A995,'1. Applicant Roster'!A:C,3,FALSE),1)&amp;".","Enter valid WISEid")</f>
        <v>Enter valid WISEid</v>
      </c>
      <c r="C995" s="142"/>
      <c r="D995" s="143"/>
      <c r="E995" s="138" t="str">
        <f>IF(C995="Program",IFERROR(INDEX('3. Programs'!B:B,MATCH(D995,'3. Programs'!A:A,0)),"Enter valid program ID"),"")</f>
        <v/>
      </c>
      <c r="F995" s="289" t="str">
        <f>IF(C995="Program",IFERROR(INDEX('3. Programs'!L:L,MATCH(D995,'3. Programs'!A:A,0)),""),"")</f>
        <v/>
      </c>
      <c r="G995" s="97"/>
      <c r="H995" s="82"/>
      <c r="I995" s="291" t="str">
        <f>IFERROR(IF(C995="Program",(IF(OR(F995="Days",F995="Caseload"),1,G995)*H995)/(IF(OR(F995="Days",F995="Caseload"),1,INDEX('3. Programs'!N:N,MATCH(D995,'3. Programs'!A:A,0)))*INDEX('3. Programs'!O:O,MATCH(D995,'3. Programs'!A:A,0))),""),0)</f>
        <v/>
      </c>
      <c r="J995" s="20" t="str">
        <f>IFERROR(IF($C995="Program",ROUNDDOWN(SUMIF('3. Programs'!$A:$A,$D995,'3. Programs'!Q:Q),2)*IFERROR(INDEX('3. Programs'!$O:$O,MATCH($D995,'3. Programs'!$A:$A,0)),0)*$I995,""),0)</f>
        <v/>
      </c>
      <c r="K995" s="15" t="str">
        <f>IFERROR(IF($C995="Program",ROUNDDOWN(SUMIF('3. Programs'!$A:$A,$D995,'3. Programs'!R:R),2)*IFERROR(INDEX('3. Programs'!$O:$O,MATCH($D995,'3. Programs'!$A:$A,0)),0)*$I995,""),0)</f>
        <v/>
      </c>
      <c r="L995" s="15" t="str">
        <f>IFERROR(IF($C995="Program",ROUNDDOWN(SUMIF('3. Programs'!$A:$A,$D995,'3. Programs'!S:S),2)*IFERROR(INDEX('3. Programs'!$O:$O,MATCH($D995,'3. Programs'!$A:$A,0)),0)*$I995,""),0)</f>
        <v/>
      </c>
      <c r="M995" s="17" t="str">
        <f t="shared" si="98"/>
        <v/>
      </c>
      <c r="N995" s="122"/>
      <c r="O995" s="123"/>
      <c r="P995" s="169"/>
      <c r="Q995" s="245"/>
      <c r="R995" s="124"/>
      <c r="S995" s="125"/>
      <c r="T995" s="125"/>
      <c r="U995" s="126"/>
      <c r="V995" s="19" t="str">
        <f t="shared" si="97"/>
        <v/>
      </c>
      <c r="W995" s="15" t="str">
        <f t="shared" si="93"/>
        <v/>
      </c>
      <c r="X995" s="16" t="str">
        <f t="shared" si="94"/>
        <v/>
      </c>
      <c r="Y995" s="16" t="str">
        <f t="shared" si="95"/>
        <v/>
      </c>
      <c r="Z995" s="16" t="str">
        <f t="shared" si="96"/>
        <v/>
      </c>
    </row>
    <row r="996" spans="1:26" x14ac:dyDescent="0.4">
      <c r="A996" s="140"/>
      <c r="B996" s="158" t="str">
        <f>IFERROR(VLOOKUP(A996,'1. Applicant Roster'!A:C,2,FALSE)&amp;", "&amp;LEFT(VLOOKUP(A996,'1. Applicant Roster'!A:C,3,FALSE),1)&amp;".","Enter valid WISEid")</f>
        <v>Enter valid WISEid</v>
      </c>
      <c r="C996" s="142"/>
      <c r="D996" s="143"/>
      <c r="E996" s="138" t="str">
        <f>IF(C996="Program",IFERROR(INDEX('3. Programs'!B:B,MATCH(D996,'3. Programs'!A:A,0)),"Enter valid program ID"),"")</f>
        <v/>
      </c>
      <c r="F996" s="289" t="str">
        <f>IF(C996="Program",IFERROR(INDEX('3. Programs'!L:L,MATCH(D996,'3. Programs'!A:A,0)),""),"")</f>
        <v/>
      </c>
      <c r="G996" s="97"/>
      <c r="H996" s="82"/>
      <c r="I996" s="291" t="str">
        <f>IFERROR(IF(C996="Program",(IF(OR(F996="Days",F996="Caseload"),1,G996)*H996)/(IF(OR(F996="Days",F996="Caseload"),1,INDEX('3. Programs'!N:N,MATCH(D996,'3. Programs'!A:A,0)))*INDEX('3. Programs'!O:O,MATCH(D996,'3. Programs'!A:A,0))),""),0)</f>
        <v/>
      </c>
      <c r="J996" s="20" t="str">
        <f>IFERROR(IF($C996="Program",ROUNDDOWN(SUMIF('3. Programs'!$A:$A,$D996,'3. Programs'!Q:Q),2)*IFERROR(INDEX('3. Programs'!$O:$O,MATCH($D996,'3. Programs'!$A:$A,0)),0)*$I996,""),0)</f>
        <v/>
      </c>
      <c r="K996" s="15" t="str">
        <f>IFERROR(IF($C996="Program",ROUNDDOWN(SUMIF('3. Programs'!$A:$A,$D996,'3. Programs'!R:R),2)*IFERROR(INDEX('3. Programs'!$O:$O,MATCH($D996,'3. Programs'!$A:$A,0)),0)*$I996,""),0)</f>
        <v/>
      </c>
      <c r="L996" s="15" t="str">
        <f>IFERROR(IF($C996="Program",ROUNDDOWN(SUMIF('3. Programs'!$A:$A,$D996,'3. Programs'!S:S),2)*IFERROR(INDEX('3. Programs'!$O:$O,MATCH($D996,'3. Programs'!$A:$A,0)),0)*$I996,""),0)</f>
        <v/>
      </c>
      <c r="M996" s="17" t="str">
        <f t="shared" si="98"/>
        <v/>
      </c>
      <c r="N996" s="122"/>
      <c r="O996" s="123"/>
      <c r="P996" s="169"/>
      <c r="Q996" s="245"/>
      <c r="R996" s="124"/>
      <c r="S996" s="125"/>
      <c r="T996" s="125"/>
      <c r="U996" s="126"/>
      <c r="V996" s="19" t="str">
        <f t="shared" si="97"/>
        <v/>
      </c>
      <c r="W996" s="15" t="str">
        <f t="shared" si="93"/>
        <v/>
      </c>
      <c r="X996" s="16" t="str">
        <f t="shared" si="94"/>
        <v/>
      </c>
      <c r="Y996" s="16" t="str">
        <f t="shared" si="95"/>
        <v/>
      </c>
      <c r="Z996" s="16" t="str">
        <f t="shared" si="96"/>
        <v/>
      </c>
    </row>
    <row r="997" spans="1:26" x14ac:dyDescent="0.4">
      <c r="A997" s="140"/>
      <c r="B997" s="158" t="str">
        <f>IFERROR(VLOOKUP(A997,'1. Applicant Roster'!A:C,2,FALSE)&amp;", "&amp;LEFT(VLOOKUP(A997,'1. Applicant Roster'!A:C,3,FALSE),1)&amp;".","Enter valid WISEid")</f>
        <v>Enter valid WISEid</v>
      </c>
      <c r="C997" s="142"/>
      <c r="D997" s="143"/>
      <c r="E997" s="138" t="str">
        <f>IF(C997="Program",IFERROR(INDEX('3. Programs'!B:B,MATCH(D997,'3. Programs'!A:A,0)),"Enter valid program ID"),"")</f>
        <v/>
      </c>
      <c r="F997" s="289" t="str">
        <f>IF(C997="Program",IFERROR(INDEX('3. Programs'!L:L,MATCH(D997,'3. Programs'!A:A,0)),""),"")</f>
        <v/>
      </c>
      <c r="G997" s="97"/>
      <c r="H997" s="82"/>
      <c r="I997" s="291" t="str">
        <f>IFERROR(IF(C997="Program",(IF(OR(F997="Days",F997="Caseload"),1,G997)*H997)/(IF(OR(F997="Days",F997="Caseload"),1,INDEX('3. Programs'!N:N,MATCH(D997,'3. Programs'!A:A,0)))*INDEX('3. Programs'!O:O,MATCH(D997,'3. Programs'!A:A,0))),""),0)</f>
        <v/>
      </c>
      <c r="J997" s="20" t="str">
        <f>IFERROR(IF($C997="Program",ROUNDDOWN(SUMIF('3. Programs'!$A:$A,$D997,'3. Programs'!Q:Q),2)*IFERROR(INDEX('3. Programs'!$O:$O,MATCH($D997,'3. Programs'!$A:$A,0)),0)*$I997,""),0)</f>
        <v/>
      </c>
      <c r="K997" s="15" t="str">
        <f>IFERROR(IF($C997="Program",ROUNDDOWN(SUMIF('3. Programs'!$A:$A,$D997,'3. Programs'!R:R),2)*IFERROR(INDEX('3. Programs'!$O:$O,MATCH($D997,'3. Programs'!$A:$A,0)),0)*$I997,""),0)</f>
        <v/>
      </c>
      <c r="L997" s="15" t="str">
        <f>IFERROR(IF($C997="Program",ROUNDDOWN(SUMIF('3. Programs'!$A:$A,$D997,'3. Programs'!S:S),2)*IFERROR(INDEX('3. Programs'!$O:$O,MATCH($D997,'3. Programs'!$A:$A,0)),0)*$I997,""),0)</f>
        <v/>
      </c>
      <c r="M997" s="17" t="str">
        <f t="shared" si="98"/>
        <v/>
      </c>
      <c r="N997" s="122"/>
      <c r="O997" s="123"/>
      <c r="P997" s="169"/>
      <c r="Q997" s="245"/>
      <c r="R997" s="124"/>
      <c r="S997" s="125"/>
      <c r="T997" s="125"/>
      <c r="U997" s="126"/>
      <c r="V997" s="19" t="str">
        <f t="shared" si="97"/>
        <v/>
      </c>
      <c r="W997" s="15" t="str">
        <f t="shared" si="93"/>
        <v/>
      </c>
      <c r="X997" s="16" t="str">
        <f t="shared" si="94"/>
        <v/>
      </c>
      <c r="Y997" s="16" t="str">
        <f t="shared" si="95"/>
        <v/>
      </c>
      <c r="Z997" s="16" t="str">
        <f t="shared" si="96"/>
        <v/>
      </c>
    </row>
    <row r="998" spans="1:26" x14ac:dyDescent="0.4">
      <c r="A998" s="140"/>
      <c r="B998" s="158" t="str">
        <f>IFERROR(VLOOKUP(A998,'1. Applicant Roster'!A:C,2,FALSE)&amp;", "&amp;LEFT(VLOOKUP(A998,'1. Applicant Roster'!A:C,3,FALSE),1)&amp;".","Enter valid WISEid")</f>
        <v>Enter valid WISEid</v>
      </c>
      <c r="C998" s="142"/>
      <c r="D998" s="143"/>
      <c r="E998" s="138" t="str">
        <f>IF(C998="Program",IFERROR(INDEX('3. Programs'!B:B,MATCH(D998,'3. Programs'!A:A,0)),"Enter valid program ID"),"")</f>
        <v/>
      </c>
      <c r="F998" s="289" t="str">
        <f>IF(C998="Program",IFERROR(INDEX('3. Programs'!L:L,MATCH(D998,'3. Programs'!A:A,0)),""),"")</f>
        <v/>
      </c>
      <c r="G998" s="97"/>
      <c r="H998" s="82"/>
      <c r="I998" s="291" t="str">
        <f>IFERROR(IF(C998="Program",(IF(OR(F998="Days",F998="Caseload"),1,G998)*H998)/(IF(OR(F998="Days",F998="Caseload"),1,INDEX('3. Programs'!N:N,MATCH(D998,'3. Programs'!A:A,0)))*INDEX('3. Programs'!O:O,MATCH(D998,'3. Programs'!A:A,0))),""),0)</f>
        <v/>
      </c>
      <c r="J998" s="20" t="str">
        <f>IFERROR(IF($C998="Program",ROUNDDOWN(SUMIF('3. Programs'!$A:$A,$D998,'3. Programs'!Q:Q),2)*IFERROR(INDEX('3. Programs'!$O:$O,MATCH($D998,'3. Programs'!$A:$A,0)),0)*$I998,""),0)</f>
        <v/>
      </c>
      <c r="K998" s="15" t="str">
        <f>IFERROR(IF($C998="Program",ROUNDDOWN(SUMIF('3. Programs'!$A:$A,$D998,'3. Programs'!R:R),2)*IFERROR(INDEX('3. Programs'!$O:$O,MATCH($D998,'3. Programs'!$A:$A,0)),0)*$I998,""),0)</f>
        <v/>
      </c>
      <c r="L998" s="15" t="str">
        <f>IFERROR(IF($C998="Program",ROUNDDOWN(SUMIF('3. Programs'!$A:$A,$D998,'3. Programs'!S:S),2)*IFERROR(INDEX('3. Programs'!$O:$O,MATCH($D998,'3. Programs'!$A:$A,0)),0)*$I998,""),0)</f>
        <v/>
      </c>
      <c r="M998" s="17" t="str">
        <f t="shared" si="98"/>
        <v/>
      </c>
      <c r="N998" s="122"/>
      <c r="O998" s="123"/>
      <c r="P998" s="169"/>
      <c r="Q998" s="245"/>
      <c r="R998" s="124"/>
      <c r="S998" s="125"/>
      <c r="T998" s="125"/>
      <c r="U998" s="126"/>
      <c r="V998" s="19" t="str">
        <f t="shared" si="97"/>
        <v/>
      </c>
      <c r="W998" s="15" t="str">
        <f t="shared" si="93"/>
        <v/>
      </c>
      <c r="X998" s="16" t="str">
        <f t="shared" si="94"/>
        <v/>
      </c>
      <c r="Y998" s="16" t="str">
        <f t="shared" si="95"/>
        <v/>
      </c>
      <c r="Z998" s="16" t="str">
        <f t="shared" si="96"/>
        <v/>
      </c>
    </row>
    <row r="999" spans="1:26" x14ac:dyDescent="0.4">
      <c r="A999" s="140"/>
      <c r="B999" s="158" t="str">
        <f>IFERROR(VLOOKUP(A999,'1. Applicant Roster'!A:C,2,FALSE)&amp;", "&amp;LEFT(VLOOKUP(A999,'1. Applicant Roster'!A:C,3,FALSE),1)&amp;".","Enter valid WISEid")</f>
        <v>Enter valid WISEid</v>
      </c>
      <c r="C999" s="142"/>
      <c r="D999" s="143"/>
      <c r="E999" s="138" t="str">
        <f>IF(C999="Program",IFERROR(INDEX('3. Programs'!B:B,MATCH(D999,'3. Programs'!A:A,0)),"Enter valid program ID"),"")</f>
        <v/>
      </c>
      <c r="F999" s="289" t="str">
        <f>IF(C999="Program",IFERROR(INDEX('3. Programs'!L:L,MATCH(D999,'3. Programs'!A:A,0)),""),"")</f>
        <v/>
      </c>
      <c r="G999" s="97"/>
      <c r="H999" s="82"/>
      <c r="I999" s="291" t="str">
        <f>IFERROR(IF(C999="Program",(IF(OR(F999="Days",F999="Caseload"),1,G999)*H999)/(IF(OR(F999="Days",F999="Caseload"),1,INDEX('3. Programs'!N:N,MATCH(D999,'3. Programs'!A:A,0)))*INDEX('3. Programs'!O:O,MATCH(D999,'3. Programs'!A:A,0))),""),0)</f>
        <v/>
      </c>
      <c r="J999" s="20" t="str">
        <f>IFERROR(IF($C999="Program",ROUNDDOWN(SUMIF('3. Programs'!$A:$A,$D999,'3. Programs'!Q:Q),2)*IFERROR(INDEX('3. Programs'!$O:$O,MATCH($D999,'3. Programs'!$A:$A,0)),0)*$I999,""),0)</f>
        <v/>
      </c>
      <c r="K999" s="15" t="str">
        <f>IFERROR(IF($C999="Program",ROUNDDOWN(SUMIF('3. Programs'!$A:$A,$D999,'3. Programs'!R:R),2)*IFERROR(INDEX('3. Programs'!$O:$O,MATCH($D999,'3. Programs'!$A:$A,0)),0)*$I999,""),0)</f>
        <v/>
      </c>
      <c r="L999" s="15" t="str">
        <f>IFERROR(IF($C999="Program",ROUNDDOWN(SUMIF('3. Programs'!$A:$A,$D999,'3. Programs'!S:S),2)*IFERROR(INDEX('3. Programs'!$O:$O,MATCH($D999,'3. Programs'!$A:$A,0)),0)*$I999,""),0)</f>
        <v/>
      </c>
      <c r="M999" s="17" t="str">
        <f t="shared" si="98"/>
        <v/>
      </c>
      <c r="N999" s="122"/>
      <c r="O999" s="123"/>
      <c r="P999" s="169"/>
      <c r="Q999" s="245"/>
      <c r="R999" s="124"/>
      <c r="S999" s="125"/>
      <c r="T999" s="125"/>
      <c r="U999" s="126"/>
      <c r="V999" s="19" t="str">
        <f t="shared" si="97"/>
        <v/>
      </c>
      <c r="W999" s="15" t="str">
        <f t="shared" si="93"/>
        <v/>
      </c>
      <c r="X999" s="16" t="str">
        <f t="shared" si="94"/>
        <v/>
      </c>
      <c r="Y999" s="16" t="str">
        <f t="shared" si="95"/>
        <v/>
      </c>
      <c r="Z999" s="16" t="str">
        <f t="shared" si="96"/>
        <v/>
      </c>
    </row>
    <row r="1000" spans="1:26" x14ac:dyDescent="0.4">
      <c r="A1000" s="140"/>
      <c r="B1000" s="158" t="str">
        <f>IFERROR(VLOOKUP(A1000,'1. Applicant Roster'!A:C,2,FALSE)&amp;", "&amp;LEFT(VLOOKUP(A1000,'1. Applicant Roster'!A:C,3,FALSE),1)&amp;".","Enter valid WISEid")</f>
        <v>Enter valid WISEid</v>
      </c>
      <c r="C1000" s="142"/>
      <c r="D1000" s="143"/>
      <c r="E1000" s="138" t="str">
        <f>IF(C1000="Program",IFERROR(INDEX('3. Programs'!B:B,MATCH(D1000,'3. Programs'!A:A,0)),"Enter valid program ID"),"")</f>
        <v/>
      </c>
      <c r="F1000" s="289" t="str">
        <f>IF(C1000="Program",IFERROR(INDEX('3. Programs'!L:L,MATCH(D1000,'3. Programs'!A:A,0)),""),"")</f>
        <v/>
      </c>
      <c r="G1000" s="97"/>
      <c r="H1000" s="82"/>
      <c r="I1000" s="291" t="str">
        <f>IFERROR(IF(C1000="Program",(IF(OR(F1000="Days",F1000="Caseload"),1,G1000)*H1000)/(IF(OR(F1000="Days",F1000="Caseload"),1,INDEX('3. Programs'!N:N,MATCH(D1000,'3. Programs'!A:A,0)))*INDEX('3. Programs'!O:O,MATCH(D1000,'3. Programs'!A:A,0))),""),0)</f>
        <v/>
      </c>
      <c r="J1000" s="20" t="str">
        <f>IFERROR(IF($C1000="Program",ROUNDDOWN(SUMIF('3. Programs'!$A:$A,$D1000,'3. Programs'!Q:Q),2)*IFERROR(INDEX('3. Programs'!$O:$O,MATCH($D1000,'3. Programs'!$A:$A,0)),0)*$I1000,""),0)</f>
        <v/>
      </c>
      <c r="K1000" s="15" t="str">
        <f>IFERROR(IF($C1000="Program",ROUNDDOWN(SUMIF('3. Programs'!$A:$A,$D1000,'3. Programs'!R:R),2)*IFERROR(INDEX('3. Programs'!$O:$O,MATCH($D1000,'3. Programs'!$A:$A,0)),0)*$I1000,""),0)</f>
        <v/>
      </c>
      <c r="L1000" s="15" t="str">
        <f>IFERROR(IF($C1000="Program",ROUNDDOWN(SUMIF('3. Programs'!$A:$A,$D1000,'3. Programs'!S:S),2)*IFERROR(INDEX('3. Programs'!$O:$O,MATCH($D1000,'3. Programs'!$A:$A,0)),0)*$I1000,""),0)</f>
        <v/>
      </c>
      <c r="M1000" s="17" t="str">
        <f t="shared" si="98"/>
        <v/>
      </c>
      <c r="N1000" s="122"/>
      <c r="O1000" s="123"/>
      <c r="P1000" s="169"/>
      <c r="Q1000" s="245"/>
      <c r="R1000" s="124"/>
      <c r="S1000" s="125"/>
      <c r="T1000" s="125"/>
      <c r="U1000" s="126"/>
      <c r="V1000" s="19" t="str">
        <f t="shared" si="97"/>
        <v/>
      </c>
      <c r="W1000" s="15" t="str">
        <f t="shared" si="93"/>
        <v/>
      </c>
      <c r="X1000" s="16" t="str">
        <f t="shared" si="94"/>
        <v/>
      </c>
      <c r="Y1000" s="16" t="str">
        <f t="shared" si="95"/>
        <v/>
      </c>
      <c r="Z1000" s="16" t="str">
        <f t="shared" si="96"/>
        <v/>
      </c>
    </row>
    <row r="1001" spans="1:26" x14ac:dyDescent="0.4">
      <c r="A1001" s="140"/>
      <c r="B1001" s="158" t="str">
        <f>IFERROR(VLOOKUP(A1001,'1. Applicant Roster'!A:C,2,FALSE)&amp;", "&amp;LEFT(VLOOKUP(A1001,'1. Applicant Roster'!A:C,3,FALSE),1)&amp;".","Enter valid WISEid")</f>
        <v>Enter valid WISEid</v>
      </c>
      <c r="C1001" s="142"/>
      <c r="D1001" s="143"/>
      <c r="E1001" s="138" t="str">
        <f>IF(C1001="Program",IFERROR(INDEX('3. Programs'!B:B,MATCH(D1001,'3. Programs'!A:A,0)),"Enter valid program ID"),"")</f>
        <v/>
      </c>
      <c r="F1001" s="289" t="str">
        <f>IF(C1001="Program",IFERROR(INDEX('3. Programs'!L:L,MATCH(D1001,'3. Programs'!A:A,0)),""),"")</f>
        <v/>
      </c>
      <c r="G1001" s="97"/>
      <c r="H1001" s="82"/>
      <c r="I1001" s="291" t="str">
        <f>IFERROR(IF(C1001="Program",(IF(OR(F1001="Days",F1001="Caseload"),1,G1001)*H1001)/(IF(OR(F1001="Days",F1001="Caseload"),1,INDEX('3. Programs'!N:N,MATCH(D1001,'3. Programs'!A:A,0)))*INDEX('3. Programs'!O:O,MATCH(D1001,'3. Programs'!A:A,0))),""),0)</f>
        <v/>
      </c>
      <c r="J1001" s="20" t="str">
        <f>IFERROR(IF($C1001="Program",ROUNDDOWN(SUMIF('3. Programs'!$A:$A,$D1001,'3. Programs'!Q:Q),2)*IFERROR(INDEX('3. Programs'!$O:$O,MATCH($D1001,'3. Programs'!$A:$A,0)),0)*$I1001,""),0)</f>
        <v/>
      </c>
      <c r="K1001" s="15" t="str">
        <f>IFERROR(IF($C1001="Program",ROUNDDOWN(SUMIF('3. Programs'!$A:$A,$D1001,'3. Programs'!R:R),2)*IFERROR(INDEX('3. Programs'!$O:$O,MATCH($D1001,'3. Programs'!$A:$A,0)),0)*$I1001,""),0)</f>
        <v/>
      </c>
      <c r="L1001" s="15" t="str">
        <f>IFERROR(IF($C1001="Program",ROUNDDOWN(SUMIF('3. Programs'!$A:$A,$D1001,'3. Programs'!S:S),2)*IFERROR(INDEX('3. Programs'!$O:$O,MATCH($D1001,'3. Programs'!$A:$A,0)),0)*$I1001,""),0)</f>
        <v/>
      </c>
      <c r="M1001" s="17" t="str">
        <f t="shared" si="98"/>
        <v/>
      </c>
      <c r="N1001" s="122"/>
      <c r="O1001" s="123"/>
      <c r="P1001" s="169"/>
      <c r="Q1001" s="245"/>
      <c r="R1001" s="124"/>
      <c r="S1001" s="125"/>
      <c r="T1001" s="125"/>
      <c r="U1001" s="126"/>
      <c r="V1001" s="19" t="str">
        <f t="shared" si="97"/>
        <v/>
      </c>
      <c r="W1001" s="15" t="str">
        <f t="shared" si="93"/>
        <v/>
      </c>
      <c r="X1001" s="16" t="str">
        <f t="shared" si="94"/>
        <v/>
      </c>
      <c r="Y1001" s="16" t="str">
        <f t="shared" si="95"/>
        <v/>
      </c>
      <c r="Z1001" s="16" t="str">
        <f t="shared" si="96"/>
        <v/>
      </c>
    </row>
    <row r="1002" spans="1:26" x14ac:dyDescent="0.4">
      <c r="A1002" s="140"/>
      <c r="B1002" s="158" t="str">
        <f>IFERROR(VLOOKUP(A1002,'1. Applicant Roster'!A:C,2,FALSE)&amp;", "&amp;LEFT(VLOOKUP(A1002,'1. Applicant Roster'!A:C,3,FALSE),1)&amp;".","Enter valid WISEid")</f>
        <v>Enter valid WISEid</v>
      </c>
      <c r="C1002" s="142"/>
      <c r="D1002" s="143"/>
      <c r="E1002" s="138" t="str">
        <f>IF(C1002="Program",IFERROR(INDEX('3. Programs'!B:B,MATCH(D1002,'3. Programs'!A:A,0)),"Enter valid program ID"),"")</f>
        <v/>
      </c>
      <c r="F1002" s="289" t="str">
        <f>IF(C1002="Program",IFERROR(INDEX('3. Programs'!L:L,MATCH(D1002,'3. Programs'!A:A,0)),""),"")</f>
        <v/>
      </c>
      <c r="G1002" s="97"/>
      <c r="H1002" s="82"/>
      <c r="I1002" s="291" t="str">
        <f>IFERROR(IF(C1002="Program",(IF(OR(F1002="Days",F1002="Caseload"),1,G1002)*H1002)/(IF(OR(F1002="Days",F1002="Caseload"),1,INDEX('3. Programs'!N:N,MATCH(D1002,'3. Programs'!A:A,0)))*INDEX('3. Programs'!O:O,MATCH(D1002,'3. Programs'!A:A,0))),""),0)</f>
        <v/>
      </c>
      <c r="J1002" s="20" t="str">
        <f>IFERROR(IF($C1002="Program",ROUNDDOWN(SUMIF('3. Programs'!$A:$A,$D1002,'3. Programs'!Q:Q),2)*IFERROR(INDEX('3. Programs'!$O:$O,MATCH($D1002,'3. Programs'!$A:$A,0)),0)*$I1002,""),0)</f>
        <v/>
      </c>
      <c r="K1002" s="15" t="str">
        <f>IFERROR(IF($C1002="Program",ROUNDDOWN(SUMIF('3. Programs'!$A:$A,$D1002,'3. Programs'!R:R),2)*IFERROR(INDEX('3. Programs'!$O:$O,MATCH($D1002,'3. Programs'!$A:$A,0)),0)*$I1002,""),0)</f>
        <v/>
      </c>
      <c r="L1002" s="15" t="str">
        <f>IFERROR(IF($C1002="Program",ROUNDDOWN(SUMIF('3. Programs'!$A:$A,$D1002,'3. Programs'!S:S),2)*IFERROR(INDEX('3. Programs'!$O:$O,MATCH($D1002,'3. Programs'!$A:$A,0)),0)*$I1002,""),0)</f>
        <v/>
      </c>
      <c r="M1002" s="17" t="str">
        <f t="shared" si="98"/>
        <v/>
      </c>
      <c r="N1002" s="122"/>
      <c r="O1002" s="123"/>
      <c r="P1002" s="169"/>
      <c r="Q1002" s="245"/>
      <c r="R1002" s="124"/>
      <c r="S1002" s="125"/>
      <c r="T1002" s="125"/>
      <c r="U1002" s="126"/>
      <c r="V1002" s="19" t="str">
        <f t="shared" si="97"/>
        <v/>
      </c>
      <c r="W1002" s="15" t="str">
        <f t="shared" si="93"/>
        <v/>
      </c>
      <c r="X1002" s="16" t="str">
        <f t="shared" si="94"/>
        <v/>
      </c>
      <c r="Y1002" s="16" t="str">
        <f t="shared" si="95"/>
        <v/>
      </c>
      <c r="Z1002" s="16" t="str">
        <f t="shared" si="96"/>
        <v/>
      </c>
    </row>
    <row r="1003" spans="1:26" x14ac:dyDescent="0.4">
      <c r="A1003" s="140"/>
      <c r="B1003" s="158" t="str">
        <f>IFERROR(VLOOKUP(A1003,'1. Applicant Roster'!A:C,2,FALSE)&amp;", "&amp;LEFT(VLOOKUP(A1003,'1. Applicant Roster'!A:C,3,FALSE),1)&amp;".","Enter valid WISEid")</f>
        <v>Enter valid WISEid</v>
      </c>
      <c r="C1003" s="142"/>
      <c r="D1003" s="143"/>
      <c r="E1003" s="138" t="str">
        <f>IF(C1003="Program",IFERROR(INDEX('3. Programs'!B:B,MATCH(D1003,'3. Programs'!A:A,0)),"Enter valid program ID"),"")</f>
        <v/>
      </c>
      <c r="F1003" s="289" t="str">
        <f>IF(C1003="Program",IFERROR(INDEX('3. Programs'!L:L,MATCH(D1003,'3. Programs'!A:A,0)),""),"")</f>
        <v/>
      </c>
      <c r="G1003" s="97"/>
      <c r="H1003" s="82"/>
      <c r="I1003" s="291" t="str">
        <f>IFERROR(IF(C1003="Program",(IF(OR(F1003="Days",F1003="Caseload"),1,G1003)*H1003)/(IF(OR(F1003="Days",F1003="Caseload"),1,INDEX('3. Programs'!N:N,MATCH(D1003,'3. Programs'!A:A,0)))*INDEX('3. Programs'!O:O,MATCH(D1003,'3. Programs'!A:A,0))),""),0)</f>
        <v/>
      </c>
      <c r="J1003" s="20" t="str">
        <f>IFERROR(IF($C1003="Program",ROUNDDOWN(SUMIF('3. Programs'!$A:$A,$D1003,'3. Programs'!Q:Q),2)*IFERROR(INDEX('3. Programs'!$O:$O,MATCH($D1003,'3. Programs'!$A:$A,0)),0)*$I1003,""),0)</f>
        <v/>
      </c>
      <c r="K1003" s="15" t="str">
        <f>IFERROR(IF($C1003="Program",ROUNDDOWN(SUMIF('3. Programs'!$A:$A,$D1003,'3. Programs'!R:R),2)*IFERROR(INDEX('3. Programs'!$O:$O,MATCH($D1003,'3. Programs'!$A:$A,0)),0)*$I1003,""),0)</f>
        <v/>
      </c>
      <c r="L1003" s="15" t="str">
        <f>IFERROR(IF($C1003="Program",ROUNDDOWN(SUMIF('3. Programs'!$A:$A,$D1003,'3. Programs'!S:S),2)*IFERROR(INDEX('3. Programs'!$O:$O,MATCH($D1003,'3. Programs'!$A:$A,0)),0)*$I1003,""),0)</f>
        <v/>
      </c>
      <c r="M1003" s="17" t="str">
        <f t="shared" si="98"/>
        <v/>
      </c>
      <c r="N1003" s="122"/>
      <c r="O1003" s="123"/>
      <c r="P1003" s="169"/>
      <c r="Q1003" s="245"/>
      <c r="R1003" s="124"/>
      <c r="S1003" s="125"/>
      <c r="T1003" s="125"/>
      <c r="U1003" s="126"/>
      <c r="V1003" s="19" t="str">
        <f t="shared" si="97"/>
        <v/>
      </c>
      <c r="W1003" s="15" t="str">
        <f t="shared" si="93"/>
        <v/>
      </c>
      <c r="X1003" s="16" t="str">
        <f t="shared" si="94"/>
        <v/>
      </c>
      <c r="Y1003" s="16" t="str">
        <f t="shared" si="95"/>
        <v/>
      </c>
      <c r="Z1003" s="16" t="str">
        <f t="shared" si="96"/>
        <v/>
      </c>
    </row>
    <row r="1004" spans="1:26" x14ac:dyDescent="0.4">
      <c r="A1004" s="140"/>
      <c r="B1004" s="158" t="str">
        <f>IFERROR(VLOOKUP(A1004,'1. Applicant Roster'!A:C,2,FALSE)&amp;", "&amp;LEFT(VLOOKUP(A1004,'1. Applicant Roster'!A:C,3,FALSE),1)&amp;".","Enter valid WISEid")</f>
        <v>Enter valid WISEid</v>
      </c>
      <c r="C1004" s="142"/>
      <c r="D1004" s="143"/>
      <c r="E1004" s="138" t="str">
        <f>IF(C1004="Program",IFERROR(INDEX('3. Programs'!B:B,MATCH(D1004,'3. Programs'!A:A,0)),"Enter valid program ID"),"")</f>
        <v/>
      </c>
      <c r="F1004" s="289" t="str">
        <f>IF(C1004="Program",IFERROR(INDEX('3. Programs'!L:L,MATCH(D1004,'3. Programs'!A:A,0)),""),"")</f>
        <v/>
      </c>
      <c r="G1004" s="97"/>
      <c r="H1004" s="82"/>
      <c r="I1004" s="291" t="str">
        <f>IFERROR(IF(C1004="Program",(IF(OR(F1004="Days",F1004="Caseload"),1,G1004)*H1004)/(IF(OR(F1004="Days",F1004="Caseload"),1,INDEX('3. Programs'!N:N,MATCH(D1004,'3. Programs'!A:A,0)))*INDEX('3. Programs'!O:O,MATCH(D1004,'3. Programs'!A:A,0))),""),0)</f>
        <v/>
      </c>
      <c r="J1004" s="20" t="str">
        <f>IFERROR(IF($C1004="Program",ROUNDDOWN(SUMIF('3. Programs'!$A:$A,$D1004,'3. Programs'!Q:Q),2)*IFERROR(INDEX('3. Programs'!$O:$O,MATCH($D1004,'3. Programs'!$A:$A,0)),0)*$I1004,""),0)</f>
        <v/>
      </c>
      <c r="K1004" s="15" t="str">
        <f>IFERROR(IF($C1004="Program",ROUNDDOWN(SUMIF('3. Programs'!$A:$A,$D1004,'3. Programs'!R:R),2)*IFERROR(INDEX('3. Programs'!$O:$O,MATCH($D1004,'3. Programs'!$A:$A,0)),0)*$I1004,""),0)</f>
        <v/>
      </c>
      <c r="L1004" s="15" t="str">
        <f>IFERROR(IF($C1004="Program",ROUNDDOWN(SUMIF('3. Programs'!$A:$A,$D1004,'3. Programs'!S:S),2)*IFERROR(INDEX('3. Programs'!$O:$O,MATCH($D1004,'3. Programs'!$A:$A,0)),0)*$I1004,""),0)</f>
        <v/>
      </c>
      <c r="M1004" s="17" t="str">
        <f t="shared" si="98"/>
        <v/>
      </c>
      <c r="N1004" s="122"/>
      <c r="O1004" s="123"/>
      <c r="P1004" s="169"/>
      <c r="Q1004" s="245"/>
      <c r="R1004" s="124"/>
      <c r="S1004" s="125"/>
      <c r="T1004" s="125"/>
      <c r="U1004" s="126"/>
      <c r="V1004" s="19" t="str">
        <f t="shared" si="97"/>
        <v/>
      </c>
      <c r="W1004" s="15" t="str">
        <f t="shared" si="93"/>
        <v/>
      </c>
      <c r="X1004" s="16" t="str">
        <f t="shared" si="94"/>
        <v/>
      </c>
      <c r="Y1004" s="16" t="str">
        <f t="shared" si="95"/>
        <v/>
      </c>
      <c r="Z1004" s="16" t="str">
        <f t="shared" si="96"/>
        <v/>
      </c>
    </row>
    <row r="1005" spans="1:26" x14ac:dyDescent="0.4">
      <c r="A1005" s="140"/>
      <c r="B1005" s="158" t="str">
        <f>IFERROR(VLOOKUP(A1005,'1. Applicant Roster'!A:C,2,FALSE)&amp;", "&amp;LEFT(VLOOKUP(A1005,'1. Applicant Roster'!A:C,3,FALSE),1)&amp;".","Enter valid WISEid")</f>
        <v>Enter valid WISEid</v>
      </c>
      <c r="C1005" s="142"/>
      <c r="D1005" s="143"/>
      <c r="E1005" s="138" t="str">
        <f>IF(C1005="Program",IFERROR(INDEX('3. Programs'!B:B,MATCH(D1005,'3. Programs'!A:A,0)),"Enter valid program ID"),"")</f>
        <v/>
      </c>
      <c r="F1005" s="289" t="str">
        <f>IF(C1005="Program",IFERROR(INDEX('3. Programs'!L:L,MATCH(D1005,'3. Programs'!A:A,0)),""),"")</f>
        <v/>
      </c>
      <c r="G1005" s="97"/>
      <c r="H1005" s="82"/>
      <c r="I1005" s="291" t="str">
        <f>IFERROR(IF(C1005="Program",(IF(OR(F1005="Days",F1005="Caseload"),1,G1005)*H1005)/(IF(OR(F1005="Days",F1005="Caseload"),1,INDEX('3. Programs'!N:N,MATCH(D1005,'3. Programs'!A:A,0)))*INDEX('3. Programs'!O:O,MATCH(D1005,'3. Programs'!A:A,0))),""),0)</f>
        <v/>
      </c>
      <c r="J1005" s="20" t="str">
        <f>IFERROR(IF($C1005="Program",ROUNDDOWN(SUMIF('3. Programs'!$A:$A,$D1005,'3. Programs'!Q:Q),2)*IFERROR(INDEX('3. Programs'!$O:$O,MATCH($D1005,'3. Programs'!$A:$A,0)),0)*$I1005,""),0)</f>
        <v/>
      </c>
      <c r="K1005" s="15" t="str">
        <f>IFERROR(IF($C1005="Program",ROUNDDOWN(SUMIF('3. Programs'!$A:$A,$D1005,'3. Programs'!R:R),2)*IFERROR(INDEX('3. Programs'!$O:$O,MATCH($D1005,'3. Programs'!$A:$A,0)),0)*$I1005,""),0)</f>
        <v/>
      </c>
      <c r="L1005" s="15" t="str">
        <f>IFERROR(IF($C1005="Program",ROUNDDOWN(SUMIF('3. Programs'!$A:$A,$D1005,'3. Programs'!S:S),2)*IFERROR(INDEX('3. Programs'!$O:$O,MATCH($D1005,'3. Programs'!$A:$A,0)),0)*$I1005,""),0)</f>
        <v/>
      </c>
      <c r="M1005" s="17" t="str">
        <f t="shared" si="98"/>
        <v/>
      </c>
      <c r="N1005" s="122"/>
      <c r="O1005" s="123"/>
      <c r="P1005" s="169"/>
      <c r="Q1005" s="245"/>
      <c r="R1005" s="124"/>
      <c r="S1005" s="125"/>
      <c r="T1005" s="125"/>
      <c r="U1005" s="126"/>
      <c r="V1005" s="19" t="str">
        <f t="shared" si="97"/>
        <v/>
      </c>
      <c r="W1005" s="15" t="str">
        <f t="shared" si="93"/>
        <v/>
      </c>
      <c r="X1005" s="16" t="str">
        <f t="shared" si="94"/>
        <v/>
      </c>
      <c r="Y1005" s="16" t="str">
        <f t="shared" si="95"/>
        <v/>
      </c>
      <c r="Z1005" s="16" t="str">
        <f t="shared" si="96"/>
        <v/>
      </c>
    </row>
    <row r="1006" spans="1:26" x14ac:dyDescent="0.4">
      <c r="A1006" s="140"/>
      <c r="B1006" s="158" t="str">
        <f>IFERROR(VLOOKUP(A1006,'1. Applicant Roster'!A:C,2,FALSE)&amp;", "&amp;LEFT(VLOOKUP(A1006,'1. Applicant Roster'!A:C,3,FALSE),1)&amp;".","Enter valid WISEid")</f>
        <v>Enter valid WISEid</v>
      </c>
      <c r="C1006" s="142"/>
      <c r="D1006" s="143"/>
      <c r="E1006" s="138" t="str">
        <f>IF(C1006="Program",IFERROR(INDEX('3. Programs'!B:B,MATCH(D1006,'3. Programs'!A:A,0)),"Enter valid program ID"),"")</f>
        <v/>
      </c>
      <c r="F1006" s="289" t="str">
        <f>IF(C1006="Program",IFERROR(INDEX('3. Programs'!L:L,MATCH(D1006,'3. Programs'!A:A,0)),""),"")</f>
        <v/>
      </c>
      <c r="G1006" s="97"/>
      <c r="H1006" s="82"/>
      <c r="I1006" s="291" t="str">
        <f>IFERROR(IF(C1006="Program",(IF(OR(F1006="Days",F1006="Caseload"),1,G1006)*H1006)/(IF(OR(F1006="Days",F1006="Caseload"),1,INDEX('3. Programs'!N:N,MATCH(D1006,'3. Programs'!A:A,0)))*INDEX('3. Programs'!O:O,MATCH(D1006,'3. Programs'!A:A,0))),""),0)</f>
        <v/>
      </c>
      <c r="J1006" s="20" t="str">
        <f>IFERROR(IF($C1006="Program",ROUNDDOWN(SUMIF('3. Programs'!$A:$A,$D1006,'3. Programs'!Q:Q),2)*IFERROR(INDEX('3. Programs'!$O:$O,MATCH($D1006,'3. Programs'!$A:$A,0)),0)*$I1006,""),0)</f>
        <v/>
      </c>
      <c r="K1006" s="15" t="str">
        <f>IFERROR(IF($C1006="Program",ROUNDDOWN(SUMIF('3. Programs'!$A:$A,$D1006,'3. Programs'!R:R),2)*IFERROR(INDEX('3. Programs'!$O:$O,MATCH($D1006,'3. Programs'!$A:$A,0)),0)*$I1006,""),0)</f>
        <v/>
      </c>
      <c r="L1006" s="15" t="str">
        <f>IFERROR(IF($C1006="Program",ROUNDDOWN(SUMIF('3. Programs'!$A:$A,$D1006,'3. Programs'!S:S),2)*IFERROR(INDEX('3. Programs'!$O:$O,MATCH($D1006,'3. Programs'!$A:$A,0)),0)*$I1006,""),0)</f>
        <v/>
      </c>
      <c r="M1006" s="17" t="str">
        <f t="shared" si="98"/>
        <v/>
      </c>
      <c r="N1006" s="122"/>
      <c r="O1006" s="123"/>
      <c r="P1006" s="169"/>
      <c r="Q1006" s="245"/>
      <c r="R1006" s="124"/>
      <c r="S1006" s="125"/>
      <c r="T1006" s="125"/>
      <c r="U1006" s="126"/>
      <c r="V1006" s="19" t="str">
        <f t="shared" si="97"/>
        <v/>
      </c>
      <c r="W1006" s="15" t="str">
        <f t="shared" si="93"/>
        <v/>
      </c>
      <c r="X1006" s="16" t="str">
        <f t="shared" si="94"/>
        <v/>
      </c>
      <c r="Y1006" s="16" t="str">
        <f t="shared" si="95"/>
        <v/>
      </c>
      <c r="Z1006" s="16" t="str">
        <f t="shared" si="96"/>
        <v/>
      </c>
    </row>
    <row r="1007" spans="1:26" x14ac:dyDescent="0.4">
      <c r="A1007" s="140"/>
      <c r="B1007" s="158" t="str">
        <f>IFERROR(VLOOKUP(A1007,'1. Applicant Roster'!A:C,2,FALSE)&amp;", "&amp;LEFT(VLOOKUP(A1007,'1. Applicant Roster'!A:C,3,FALSE),1)&amp;".","Enter valid WISEid")</f>
        <v>Enter valid WISEid</v>
      </c>
      <c r="C1007" s="142"/>
      <c r="D1007" s="143"/>
      <c r="E1007" s="138" t="str">
        <f>IF(C1007="Program",IFERROR(INDEX('3. Programs'!B:B,MATCH(D1007,'3. Programs'!A:A,0)),"Enter valid program ID"),"")</f>
        <v/>
      </c>
      <c r="F1007" s="289" t="str">
        <f>IF(C1007="Program",IFERROR(INDEX('3. Programs'!L:L,MATCH(D1007,'3. Programs'!A:A,0)),""),"")</f>
        <v/>
      </c>
      <c r="G1007" s="97"/>
      <c r="H1007" s="82"/>
      <c r="I1007" s="291" t="str">
        <f>IFERROR(IF(C1007="Program",(IF(OR(F1007="Days",F1007="Caseload"),1,G1007)*H1007)/(IF(OR(F1007="Days",F1007="Caseload"),1,INDEX('3. Programs'!N:N,MATCH(D1007,'3. Programs'!A:A,0)))*INDEX('3. Programs'!O:O,MATCH(D1007,'3. Programs'!A:A,0))),""),0)</f>
        <v/>
      </c>
      <c r="J1007" s="20" t="str">
        <f>IFERROR(IF($C1007="Program",ROUNDDOWN(SUMIF('3. Programs'!$A:$A,$D1007,'3. Programs'!Q:Q),2)*IFERROR(INDEX('3. Programs'!$O:$O,MATCH($D1007,'3. Programs'!$A:$A,0)),0)*$I1007,""),0)</f>
        <v/>
      </c>
      <c r="K1007" s="15" t="str">
        <f>IFERROR(IF($C1007="Program",ROUNDDOWN(SUMIF('3. Programs'!$A:$A,$D1007,'3. Programs'!R:R),2)*IFERROR(INDEX('3. Programs'!$O:$O,MATCH($D1007,'3. Programs'!$A:$A,0)),0)*$I1007,""),0)</f>
        <v/>
      </c>
      <c r="L1007" s="15" t="str">
        <f>IFERROR(IF($C1007="Program",ROUNDDOWN(SUMIF('3. Programs'!$A:$A,$D1007,'3. Programs'!S:S),2)*IFERROR(INDEX('3. Programs'!$O:$O,MATCH($D1007,'3. Programs'!$A:$A,0)),0)*$I1007,""),0)</f>
        <v/>
      </c>
      <c r="M1007" s="17" t="str">
        <f t="shared" si="98"/>
        <v/>
      </c>
      <c r="N1007" s="122"/>
      <c r="O1007" s="123"/>
      <c r="P1007" s="169"/>
      <c r="Q1007" s="245"/>
      <c r="R1007" s="124"/>
      <c r="S1007" s="125"/>
      <c r="T1007" s="125"/>
      <c r="U1007" s="126"/>
      <c r="V1007" s="19" t="str">
        <f t="shared" si="97"/>
        <v/>
      </c>
      <c r="W1007" s="15" t="str">
        <f t="shared" si="93"/>
        <v/>
      </c>
      <c r="X1007" s="16" t="str">
        <f t="shared" si="94"/>
        <v/>
      </c>
      <c r="Y1007" s="16" t="str">
        <f t="shared" si="95"/>
        <v/>
      </c>
      <c r="Z1007" s="16" t="str">
        <f t="shared" si="96"/>
        <v/>
      </c>
    </row>
    <row r="1008" spans="1:26" x14ac:dyDescent="0.4">
      <c r="A1008" s="141"/>
      <c r="B1008" s="159" t="str">
        <f>IFERROR(VLOOKUP(A1008,'1. Applicant Roster'!A:C,2,FALSE)&amp;", "&amp;LEFT(VLOOKUP(A1008,'1. Applicant Roster'!A:C,3,FALSE),1)&amp;".","Enter valid WISEid")</f>
        <v>Enter valid WISEid</v>
      </c>
      <c r="C1008" s="144"/>
      <c r="D1008" s="144"/>
      <c r="E1008" s="139" t="str">
        <f>IF(C1008="Program",IFERROR(INDEX('3. Programs'!B:B,MATCH(D1008,'3. Programs'!A:A,0)),"Enter valid program ID"),"")</f>
        <v/>
      </c>
      <c r="F1008" s="290" t="str">
        <f>IF(C1008="Program",IFERROR(INDEX('3. Programs'!L:L,MATCH(D1008,'3. Programs'!A:A,0)),""),"")</f>
        <v/>
      </c>
      <c r="G1008" s="99"/>
      <c r="H1008" s="87"/>
      <c r="I1008" s="291" t="str">
        <f>IFERROR(IF(C1008="Program",(IF(OR(F1008="Days",F1008="Caseload"),1,G1008)*H1008)/(IF(OR(F1008="Days",F1008="Caseload"),1,INDEX('3. Programs'!N:N,MATCH(D1008,'3. Programs'!A:A,0)))*INDEX('3. Programs'!O:O,MATCH(D1008,'3. Programs'!A:A,0))),""),0)</f>
        <v/>
      </c>
      <c r="J1008" s="283" t="str">
        <f>IFERROR(IF($C1008="Program",ROUNDDOWN(SUMIF('3. Programs'!$A:$A,$D1008,'3. Programs'!Q:Q),2)*IFERROR(INDEX('3. Programs'!$O:$O,MATCH($D1008,'3. Programs'!$A:$A,0)),0)*$I1008,""),0)</f>
        <v/>
      </c>
      <c r="K1008" s="127" t="str">
        <f>IFERROR(IF($C1008="Program",ROUNDDOWN(SUMIF('3. Programs'!$A:$A,$D1008,'3. Programs'!R:R),2)*IFERROR(INDEX('3. Programs'!$O:$O,MATCH($D1008,'3. Programs'!$A:$A,0)),0)*$I1008,""),0)</f>
        <v/>
      </c>
      <c r="L1008" s="127" t="str">
        <f>IFERROR(IF($C1008="Program",ROUNDDOWN(SUMIF('3. Programs'!$A:$A,$D1008,'3. Programs'!S:S),2)*IFERROR(INDEX('3. Programs'!$O:$O,MATCH($D1008,'3. Programs'!$A:$A,0)),0)*$I1008,""),0)</f>
        <v/>
      </c>
      <c r="M1008" s="129" t="str">
        <f t="shared" si="98"/>
        <v/>
      </c>
      <c r="N1008" s="130"/>
      <c r="O1008" s="131"/>
      <c r="P1008" s="288"/>
      <c r="Q1008" s="246"/>
      <c r="R1008" s="132"/>
      <c r="S1008" s="133"/>
      <c r="T1008" s="133"/>
      <c r="U1008" s="134"/>
      <c r="V1008" s="135" t="str">
        <f t="shared" si="97"/>
        <v/>
      </c>
      <c r="W1008" s="127" t="str">
        <f t="shared" si="93"/>
        <v/>
      </c>
      <c r="X1008" s="128" t="str">
        <f t="shared" si="94"/>
        <v/>
      </c>
      <c r="Y1008" s="128" t="str">
        <f t="shared" si="95"/>
        <v/>
      </c>
      <c r="Z1008" s="95" t="str">
        <f t="shared" si="96"/>
        <v/>
      </c>
    </row>
  </sheetData>
  <sheetProtection sheet="1" selectLockedCells="1"/>
  <mergeCells count="11">
    <mergeCell ref="R6:S6"/>
    <mergeCell ref="R7:R8"/>
    <mergeCell ref="N5:V5"/>
    <mergeCell ref="D5:M5"/>
    <mergeCell ref="A6:B7"/>
    <mergeCell ref="D7:E7"/>
    <mergeCell ref="A1:E1"/>
    <mergeCell ref="F1:M1"/>
    <mergeCell ref="A3:M3"/>
    <mergeCell ref="W5:Z5"/>
    <mergeCell ref="A5:C5"/>
  </mergeCells>
  <conditionalFormatting sqref="N9:U1008">
    <cfRule type="expression" dxfId="12" priority="4">
      <formula>$C9="Program"</formula>
    </cfRule>
  </conditionalFormatting>
  <conditionalFormatting sqref="D9:D19 G9:H1008 D21:D1008">
    <cfRule type="expression" dxfId="11" priority="2">
      <formula>$C9="Child-Specific"</formula>
    </cfRule>
  </conditionalFormatting>
  <conditionalFormatting sqref="D20">
    <cfRule type="expression" dxfId="10" priority="1">
      <formula>$C20="Child-Specific"</formula>
    </cfRule>
  </conditionalFormatting>
  <dataValidations count="4">
    <dataValidation type="list" allowBlank="1" showInputMessage="1" showErrorMessage="1" sqref="N9:N1008" xr:uid="{00000000-0002-0000-0400-000000000000}">
      <formula1>"Salary,Benefits,Purch. Svcs.,Placement,Transportation,Supplies,Depreciation,ESY"</formula1>
    </dataValidation>
    <dataValidation type="list" allowBlank="1" showInputMessage="1" showErrorMessage="1" sqref="P9:P1008" xr:uid="{00000000-0002-0000-0400-000001000000}">
      <formula1>func_list</formula1>
    </dataValidation>
    <dataValidation type="list" allowBlank="1" showInputMessage="1" showErrorMessage="1" sqref="C9:C1008" xr:uid="{00000000-0002-0000-0400-000002000000}">
      <formula1>"Program,Child-Specific"</formula1>
    </dataValidation>
    <dataValidation allowBlank="1" showInputMessage="1" showErrorMessage="1" error="FTE must be between 0.01 and 1.00." sqref="I9:I1008" xr:uid="{00000000-0002-0000-0400-000003000000}"/>
  </dataValidations>
  <printOptions horizontalCentered="1" verticalCentered="1"/>
  <pageMargins left="0.25" right="0.25" top="0.75" bottom="0.75" header="0.3" footer="0.3"/>
  <pageSetup paperSize="5" scale="53"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7"/>
  <sheetViews>
    <sheetView showGridLines="0" showRowColHeaders="0" workbookViewId="0">
      <selection activeCell="G16" sqref="G16"/>
    </sheetView>
  </sheetViews>
  <sheetFormatPr defaultColWidth="9.15234375" defaultRowHeight="14.6" x14ac:dyDescent="0.4"/>
  <cols>
    <col min="1" max="1" width="20.3046875" style="28" bestFit="1" customWidth="1"/>
    <col min="2" max="2" width="9.15234375" style="28"/>
    <col min="3" max="7" width="14.3046875" style="28" customWidth="1"/>
    <col min="8" max="16384" width="9.15234375" style="28"/>
  </cols>
  <sheetData>
    <row r="1" spans="1:7" x14ac:dyDescent="0.4">
      <c r="A1" s="373" t="s">
        <v>1061</v>
      </c>
      <c r="B1" s="373"/>
      <c r="C1" s="373"/>
      <c r="D1" s="373"/>
      <c r="E1" s="337" t="str">
        <f>"Applicant LEA: "&amp;claim_name&amp;" ("&amp;claim_code&amp;")"</f>
        <v>Applicant LEA:  ()</v>
      </c>
      <c r="F1" s="337"/>
      <c r="G1" s="337"/>
    </row>
    <row r="3" spans="1:7" ht="45" customHeight="1" x14ac:dyDescent="0.4">
      <c r="A3" s="374" t="s">
        <v>1175</v>
      </c>
      <c r="B3" s="374"/>
      <c r="C3" s="374"/>
      <c r="D3" s="374"/>
      <c r="E3" s="374"/>
      <c r="F3" s="374"/>
      <c r="G3" s="374"/>
    </row>
    <row r="5" spans="1:7" x14ac:dyDescent="0.4">
      <c r="A5" s="160"/>
      <c r="B5" s="161"/>
      <c r="C5" s="375" t="str">
        <f>"Aid Eligible @ "&amp;TEXT(sped_rate,"0.00%")</f>
        <v>Aid Eligible @ 29.89%</v>
      </c>
      <c r="D5" s="376"/>
      <c r="E5" s="163" t="s">
        <v>2</v>
      </c>
      <c r="F5" s="164" t="s">
        <v>3</v>
      </c>
      <c r="G5" s="29"/>
    </row>
    <row r="6" spans="1:7" x14ac:dyDescent="0.4">
      <c r="A6" s="160" t="s">
        <v>13</v>
      </c>
      <c r="B6" s="161" t="s">
        <v>10</v>
      </c>
      <c r="C6" s="165" t="s">
        <v>1101</v>
      </c>
      <c r="D6" s="163" t="s">
        <v>26</v>
      </c>
      <c r="E6" s="163" t="s">
        <v>6</v>
      </c>
      <c r="F6" s="164" t="s">
        <v>4</v>
      </c>
      <c r="G6" s="29"/>
    </row>
    <row r="7" spans="1:7" x14ac:dyDescent="0.4">
      <c r="A7" s="30" t="s">
        <v>0</v>
      </c>
      <c r="B7" s="162" t="s">
        <v>1</v>
      </c>
      <c r="C7" s="166" t="s">
        <v>1102</v>
      </c>
      <c r="D7" s="167" t="s">
        <v>1156</v>
      </c>
      <c r="E7" s="167" t="s">
        <v>26</v>
      </c>
      <c r="F7" s="168" t="s">
        <v>5</v>
      </c>
      <c r="G7" s="30" t="s">
        <v>12</v>
      </c>
    </row>
    <row r="8" spans="1:7" x14ac:dyDescent="0.4">
      <c r="A8" s="31" t="s">
        <v>7</v>
      </c>
      <c r="B8" s="32">
        <v>212000</v>
      </c>
      <c r="C8" s="33">
        <f>SUMIFS(sped_rpt[TOT_AID011],sped_rpt[DIST_CODE],claim_code,sped_rpt[FUNC],$B8)</f>
        <v>0</v>
      </c>
      <c r="D8" s="34">
        <f>SUMIFS(sped_rpt[TOT_AID019],sped_rpt[DIST_CODE],claim_code,sped_rpt[FUNC],$B8)</f>
        <v>0</v>
      </c>
      <c r="E8" s="34">
        <f>SUMIFS(sped_rpt[TOT_LOCAL],sped_rpt[DIST_CODE],claim_code,sped_rpt[FUNC],$B8)</f>
        <v>0</v>
      </c>
      <c r="F8" s="35">
        <f>SUMIFS(sped_rpt[TOT_GRANT],sped_rpt[DIST_CODE],claim_code,sped_rpt[FUNC],$B8)</f>
        <v>0</v>
      </c>
      <c r="G8" s="36">
        <f>SUM(C8:F8)</f>
        <v>0</v>
      </c>
    </row>
    <row r="9" spans="1:7" x14ac:dyDescent="0.4">
      <c r="A9" s="31" t="s">
        <v>8</v>
      </c>
      <c r="B9" s="32">
        <v>213000</v>
      </c>
      <c r="C9" s="37">
        <f>SUMIFS(sped_rpt[TOT_AID011],sped_rpt[DIST_CODE],claim_code,sped_rpt[FUNC],$B9)</f>
        <v>0</v>
      </c>
      <c r="D9" s="38">
        <f>SUMIFS(sped_rpt[TOT_AID019],sped_rpt[DIST_CODE],claim_code,sped_rpt[FUNC],$B9)</f>
        <v>0</v>
      </c>
      <c r="E9" s="38">
        <f>SUMIFS(sped_rpt[TOT_LOCAL],sped_rpt[DIST_CODE],claim_code,sped_rpt[FUNC],$B9)</f>
        <v>0</v>
      </c>
      <c r="F9" s="39">
        <f>SUMIFS(sped_rpt[TOT_GRANT],sped_rpt[DIST_CODE],claim_code,sped_rpt[FUNC],$B9)</f>
        <v>0</v>
      </c>
      <c r="G9" s="40">
        <f t="shared" ref="G9:G13" si="0">SUM(C9:F9)</f>
        <v>0</v>
      </c>
    </row>
    <row r="10" spans="1:7" x14ac:dyDescent="0.4">
      <c r="A10" s="31" t="s">
        <v>1058</v>
      </c>
      <c r="B10" s="32">
        <v>214000</v>
      </c>
      <c r="C10" s="37">
        <f>SUMIFS(sped_rpt[TOT_AID011],sped_rpt[DIST_CODE],claim_code,sped_rpt[FUNC],$B10)</f>
        <v>0</v>
      </c>
      <c r="D10" s="38">
        <f>SUMIFS(sped_rpt[TOT_AID019],sped_rpt[DIST_CODE],claim_code,sped_rpt[FUNC],$B10)</f>
        <v>0</v>
      </c>
      <c r="E10" s="38">
        <f>SUMIFS(sped_rpt[TOT_LOCAL],sped_rpt[DIST_CODE],claim_code,sped_rpt[FUNC],$B10)</f>
        <v>0</v>
      </c>
      <c r="F10" s="39">
        <f>SUMIFS(sped_rpt[TOT_GRANT],sped_rpt[DIST_CODE],claim_code,sped_rpt[FUNC],$B10)</f>
        <v>0</v>
      </c>
      <c r="G10" s="40">
        <f t="shared" si="0"/>
        <v>0</v>
      </c>
    </row>
    <row r="11" spans="1:7" x14ac:dyDescent="0.4">
      <c r="A11" s="41" t="s">
        <v>1105</v>
      </c>
      <c r="B11" s="32">
        <v>214000</v>
      </c>
      <c r="C11" s="37">
        <f>-SUMIF('3. Programs'!$E:$E,"=214000",'3. Programs'!G:G)-SUMIF('4. Student Costs'!$P:$P,"=214000",'4. Student Costs'!R:R)</f>
        <v>0</v>
      </c>
      <c r="D11" s="38">
        <f>-SUMIF('3. Programs'!$E:$E,"=214000",'3. Programs'!H:H)-SUMIF('4. Student Costs'!$P:$P,"=214000",'4. Student Costs'!S:S)</f>
        <v>0</v>
      </c>
      <c r="E11" s="38">
        <f>-SUMIF('3. Programs'!$E:$E,"=214000",'3. Programs'!I:I)-SUMIF('4. Student Costs'!$P:$P,"=214000",'4. Student Costs'!T:T)</f>
        <v>0</v>
      </c>
      <c r="F11" s="39">
        <f>-SUMIF('3. Programs'!$E:$E,"=214000",'3. Programs'!J:J)-SUMIF('4. Student Costs'!$P:$P,"=214000",'4. Student Costs'!U:U)</f>
        <v>0</v>
      </c>
      <c r="G11" s="40">
        <f>SUM(C11:F11)</f>
        <v>0</v>
      </c>
    </row>
    <row r="12" spans="1:7" x14ac:dyDescent="0.4">
      <c r="A12" s="31" t="s">
        <v>9</v>
      </c>
      <c r="B12" s="32">
        <v>215000</v>
      </c>
      <c r="C12" s="37">
        <f>SUMIFS(sped_rpt[TOT_AID011],sped_rpt[DIST_CODE],claim_code,sped_rpt[FUNC],$B12)</f>
        <v>0</v>
      </c>
      <c r="D12" s="38">
        <f>SUMIFS(sped_rpt[TOT_AID019],sped_rpt[DIST_CODE],claim_code,sped_rpt[FUNC],$B12)</f>
        <v>0</v>
      </c>
      <c r="E12" s="38">
        <f>SUMIFS(sped_rpt[TOT_LOCAL],sped_rpt[DIST_CODE],claim_code,sped_rpt[FUNC],$B12)</f>
        <v>0</v>
      </c>
      <c r="F12" s="39">
        <f>SUMIFS(sped_rpt[TOT_GRANT],sped_rpt[DIST_CODE],claim_code,sped_rpt[FUNC],$B12)</f>
        <v>0</v>
      </c>
      <c r="G12" s="40">
        <f t="shared" si="0"/>
        <v>0</v>
      </c>
    </row>
    <row r="13" spans="1:7" x14ac:dyDescent="0.4">
      <c r="A13" s="31" t="s">
        <v>11</v>
      </c>
      <c r="B13" s="32">
        <v>216000</v>
      </c>
      <c r="C13" s="42">
        <f>SUMIFS(sped_rpt[TOT_AID011],sped_rpt[DIST_CODE],claim_code,sped_rpt[FUNC],$B13)</f>
        <v>0</v>
      </c>
      <c r="D13" s="43">
        <f>SUMIFS(sped_rpt[TOT_AID019],sped_rpt[DIST_CODE],claim_code,sped_rpt[FUNC],$B13)</f>
        <v>0</v>
      </c>
      <c r="E13" s="43">
        <f>SUMIFS(sped_rpt[TOT_LOCAL],sped_rpt[DIST_CODE],claim_code,sped_rpt[FUNC],$B13)</f>
        <v>0</v>
      </c>
      <c r="F13" s="44">
        <f>SUMIFS(sped_rpt[TOT_GRANT],sped_rpt[DIST_CODE],claim_code,sped_rpt[FUNC],$B13)</f>
        <v>0</v>
      </c>
      <c r="G13" s="45">
        <f t="shared" si="0"/>
        <v>0</v>
      </c>
    </row>
    <row r="14" spans="1:7" x14ac:dyDescent="0.4">
      <c r="A14" s="370" t="s">
        <v>37</v>
      </c>
      <c r="B14" s="370"/>
      <c r="C14" s="377">
        <f>SUM(C8:D13)</f>
        <v>0</v>
      </c>
      <c r="D14" s="378"/>
      <c r="E14" s="46">
        <f t="shared" ref="E14:F14" si="1">SUM(E8:E13)</f>
        <v>0</v>
      </c>
      <c r="F14" s="47">
        <f t="shared" si="1"/>
        <v>0</v>
      </c>
      <c r="G14" s="48">
        <f>SUM(C14:F14)</f>
        <v>0</v>
      </c>
    </row>
    <row r="15" spans="1:7" x14ac:dyDescent="0.4">
      <c r="A15" s="379" t="s">
        <v>38</v>
      </c>
      <c r="B15" s="379"/>
      <c r="C15" s="379"/>
      <c r="D15" s="379"/>
      <c r="E15" s="379"/>
      <c r="F15" s="380"/>
      <c r="G15" s="49">
        <f>IFERROR(VLOOKUP(claim_code,days[],COLUMN(days[DAYS_SWD]),FALSE),0)</f>
        <v>0</v>
      </c>
    </row>
    <row r="16" spans="1:7" x14ac:dyDescent="0.4">
      <c r="A16" s="381" t="s">
        <v>1181</v>
      </c>
      <c r="B16" s="381"/>
      <c r="C16" s="381"/>
      <c r="D16" s="381"/>
      <c r="E16" s="381"/>
      <c r="F16" s="382"/>
      <c r="G16" s="305"/>
    </row>
    <row r="17" spans="1:7" x14ac:dyDescent="0.4">
      <c r="A17" s="370" t="s">
        <v>1119</v>
      </c>
      <c r="B17" s="370"/>
      <c r="C17" s="371" t="str">
        <f>IFERROR(C14/MAX(rate_ss_denom,rate_ss_cdeb),"")</f>
        <v/>
      </c>
      <c r="D17" s="372"/>
      <c r="E17" s="51" t="str">
        <f>IFERROR(E14/MAX(rate_ss_denom,rate_ss_cdeb),"")</f>
        <v/>
      </c>
      <c r="F17" s="51" t="str">
        <f>IFERROR(F14/MAX(rate_ss_denom,rate_ss_cdeb),"")</f>
        <v/>
      </c>
      <c r="G17" s="48">
        <f>SUM(C17:F17)</f>
        <v>0</v>
      </c>
    </row>
  </sheetData>
  <sheetProtection sheet="1" objects="1" scenarios="1" selectLockedCells="1"/>
  <mergeCells count="10">
    <mergeCell ref="A17:B17"/>
    <mergeCell ref="C17:D17"/>
    <mergeCell ref="A1:D1"/>
    <mergeCell ref="E1:G1"/>
    <mergeCell ref="A3:G3"/>
    <mergeCell ref="C5:D5"/>
    <mergeCell ref="C14:D14"/>
    <mergeCell ref="A14:B14"/>
    <mergeCell ref="A15:F15"/>
    <mergeCell ref="A16:F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5"/>
  <sheetViews>
    <sheetView showGridLines="0" showRowColHeaders="0" topLeftCell="A8" workbookViewId="0">
      <selection activeCell="G46" sqref="G46"/>
    </sheetView>
  </sheetViews>
  <sheetFormatPr defaultColWidth="9.15234375" defaultRowHeight="14.6" x14ac:dyDescent="0.4"/>
  <cols>
    <col min="1" max="1" width="9.15234375" style="9" bestFit="1" customWidth="1"/>
    <col min="2" max="11" width="14.3046875" style="9" customWidth="1"/>
    <col min="12" max="16384" width="9.15234375" style="9"/>
  </cols>
  <sheetData>
    <row r="1" spans="1:11" hidden="1" x14ac:dyDescent="0.4">
      <c r="A1" s="336" t="s">
        <v>1178</v>
      </c>
      <c r="B1" s="336"/>
      <c r="C1" s="336"/>
      <c r="D1" s="336"/>
      <c r="E1" s="336"/>
      <c r="F1" s="336"/>
      <c r="G1" s="336"/>
      <c r="H1" s="336"/>
      <c r="I1" s="336"/>
      <c r="J1" s="336"/>
      <c r="K1" s="336"/>
    </row>
    <row r="2" spans="1:11" hidden="1" x14ac:dyDescent="0.4">
      <c r="A2" s="392" t="s">
        <v>1109</v>
      </c>
      <c r="B2" s="392"/>
      <c r="C2" s="392"/>
      <c r="D2" s="392"/>
      <c r="E2" s="392"/>
      <c r="F2" s="392"/>
      <c r="G2" s="392"/>
      <c r="H2" s="392"/>
      <c r="I2" s="392"/>
      <c r="J2" s="392"/>
      <c r="K2" s="392"/>
    </row>
    <row r="3" spans="1:11" hidden="1" x14ac:dyDescent="0.4">
      <c r="E3" s="396" t="str">
        <f>"Applicant LEA: "&amp;claim_name&amp;" ("&amp;claim_code&amp;")"</f>
        <v>Applicant LEA:  ()</v>
      </c>
      <c r="F3" s="396"/>
      <c r="G3" s="396"/>
      <c r="H3" s="396"/>
      <c r="I3" s="396"/>
      <c r="J3" s="396"/>
      <c r="K3" s="396"/>
    </row>
    <row r="4" spans="1:11" hidden="1" x14ac:dyDescent="0.4">
      <c r="A4" s="391" t="s">
        <v>1110</v>
      </c>
      <c r="B4" s="391"/>
      <c r="C4" s="391"/>
      <c r="D4" s="236"/>
      <c r="E4" s="396" t="str">
        <f>"Applicant Contact: "&amp;'1. Applicant Roster'!$C$6&amp;", "&amp;'1. Applicant Roster'!$E$6</f>
        <v xml:space="preserve">Applicant Contact: , </v>
      </c>
      <c r="F4" s="396"/>
      <c r="G4" s="396"/>
      <c r="H4" s="396"/>
      <c r="I4" s="396"/>
      <c r="J4" s="396"/>
      <c r="K4" s="396"/>
    </row>
    <row r="5" spans="1:11" hidden="1" x14ac:dyDescent="0.4"/>
    <row r="6" spans="1:11" hidden="1" x14ac:dyDescent="0.4">
      <c r="A6" s="395" t="s">
        <v>1111</v>
      </c>
      <c r="B6" s="395"/>
      <c r="C6" s="235">
        <f>SUMPRODUCT(('1. Applicant Roster'!$A$12:$A$4111&lt;&gt;"")/COUNTIF('1. Applicant Roster'!$A$12:$A$4111,'1. Applicant Roster'!$A$12:$A$4111&amp;""))</f>
        <v>0</v>
      </c>
      <c r="D6" s="395" t="s">
        <v>1112</v>
      </c>
      <c r="E6" s="395"/>
      <c r="F6" s="397" t="str">
        <f>TEXT(SUM('1. Applicant Roster'!N:N),"$ #,##0.00")</f>
        <v>$ 0.00</v>
      </c>
      <c r="G6" s="397"/>
      <c r="H6" s="395" t="s">
        <v>1120</v>
      </c>
      <c r="I6" s="395"/>
      <c r="J6" s="397" t="str">
        <f>TEXT(SUM('1. Applicant Roster'!V:V),"$ #,##0.00")</f>
        <v>$ 0.00</v>
      </c>
      <c r="K6" s="397"/>
    </row>
    <row r="7" spans="1:11" hidden="1" x14ac:dyDescent="0.4"/>
    <row r="8" spans="1:11" x14ac:dyDescent="0.4">
      <c r="A8" s="391" t="s">
        <v>1108</v>
      </c>
      <c r="B8" s="391"/>
      <c r="C8" s="391"/>
      <c r="D8" s="391"/>
      <c r="E8" s="391"/>
      <c r="F8" s="391"/>
      <c r="G8" s="391"/>
      <c r="H8" s="391"/>
      <c r="I8" s="391"/>
      <c r="J8" s="391"/>
      <c r="K8" s="391"/>
    </row>
    <row r="10" spans="1:11" x14ac:dyDescent="0.4">
      <c r="A10" s="341" t="s">
        <v>1191</v>
      </c>
      <c r="B10" s="341"/>
      <c r="C10" s="341"/>
      <c r="D10" s="341"/>
      <c r="E10" s="341"/>
      <c r="F10" s="341"/>
      <c r="G10" s="341"/>
      <c r="H10" s="341"/>
      <c r="I10" s="341"/>
      <c r="J10" s="341"/>
      <c r="K10" s="341"/>
    </row>
    <row r="11" spans="1:11" x14ac:dyDescent="0.4">
      <c r="A11" s="392" t="str">
        <f>"Total Costs from Applicant's PI-1505-SE: Extracted from the applicant's 2020-21 PI-1505-SE report as of "&amp;TEXT(VALUE(aidrate[DATESTAMP]),"M/D/YYYY")&amp;"."</f>
        <v>Total Costs from Applicant's PI-1505-SE: Extracted from the applicant's 2020-21 PI-1505-SE report as of 1/5/2022.</v>
      </c>
      <c r="B11" s="392"/>
      <c r="C11" s="392"/>
      <c r="D11" s="392"/>
      <c r="E11" s="392"/>
      <c r="F11" s="392"/>
      <c r="G11" s="392"/>
      <c r="H11" s="392"/>
      <c r="I11" s="392"/>
      <c r="J11" s="392"/>
      <c r="K11" s="392"/>
    </row>
    <row r="13" spans="1:11" x14ac:dyDescent="0.4">
      <c r="A13" s="200"/>
      <c r="B13" s="345" t="s">
        <v>1104</v>
      </c>
      <c r="C13" s="332"/>
      <c r="D13" s="332"/>
      <c r="E13" s="332"/>
      <c r="F13" s="335"/>
      <c r="G13" s="332" t="s">
        <v>1106</v>
      </c>
      <c r="H13" s="332"/>
      <c r="I13" s="332"/>
      <c r="J13" s="332"/>
      <c r="K13" s="332"/>
    </row>
    <row r="14" spans="1:11" x14ac:dyDescent="0.4">
      <c r="A14" s="10"/>
      <c r="B14" s="333" t="str">
        <f>"Aid Eligible @ "&amp;TEXT(sped_rate,"0.00%")</f>
        <v>Aid Eligible @ 29.89%</v>
      </c>
      <c r="C14" s="334"/>
      <c r="D14" s="63" t="s">
        <v>2</v>
      </c>
      <c r="E14" s="115" t="s">
        <v>3</v>
      </c>
      <c r="F14" s="221"/>
      <c r="G14" s="333" t="str">
        <f>"Aid Eligible @ "&amp;TEXT(sped_rate,"0.00%")</f>
        <v>Aid Eligible @ 29.89%</v>
      </c>
      <c r="H14" s="334"/>
      <c r="I14" s="63" t="s">
        <v>2</v>
      </c>
      <c r="J14" s="115" t="s">
        <v>3</v>
      </c>
      <c r="K14" s="228"/>
    </row>
    <row r="15" spans="1:11" ht="15" customHeight="1" x14ac:dyDescent="0.4">
      <c r="A15" s="10" t="s">
        <v>10</v>
      </c>
      <c r="B15" s="393" t="s">
        <v>1103</v>
      </c>
      <c r="C15" s="149" t="s">
        <v>26</v>
      </c>
      <c r="D15" s="149" t="s">
        <v>6</v>
      </c>
      <c r="E15" s="157" t="s">
        <v>4</v>
      </c>
      <c r="F15" s="222"/>
      <c r="G15" s="393" t="s">
        <v>1103</v>
      </c>
      <c r="H15" s="149" t="s">
        <v>26</v>
      </c>
      <c r="I15" s="149" t="s">
        <v>6</v>
      </c>
      <c r="J15" s="157" t="s">
        <v>4</v>
      </c>
      <c r="K15" s="229"/>
    </row>
    <row r="16" spans="1:11" x14ac:dyDescent="0.4">
      <c r="A16" s="120" t="s">
        <v>1</v>
      </c>
      <c r="B16" s="394"/>
      <c r="C16" s="66" t="s">
        <v>1156</v>
      </c>
      <c r="D16" s="66" t="s">
        <v>26</v>
      </c>
      <c r="E16" s="116" t="s">
        <v>5</v>
      </c>
      <c r="F16" s="223" t="s">
        <v>12</v>
      </c>
      <c r="G16" s="394"/>
      <c r="H16" s="66" t="s">
        <v>1156</v>
      </c>
      <c r="I16" s="66" t="s">
        <v>26</v>
      </c>
      <c r="J16" s="116" t="s">
        <v>5</v>
      </c>
      <c r="K16" s="230" t="s">
        <v>12</v>
      </c>
    </row>
    <row r="17" spans="1:11" x14ac:dyDescent="0.4">
      <c r="A17" s="201">
        <v>152000</v>
      </c>
      <c r="B17" s="202">
        <f>SUMIFS('2. Equipment Depreciation'!H:H,'2. Equipment Depreciation'!$G:$G,$A17,'2. Equipment Depreciation'!$C:$C,"&gt;=43282")+SUMIF('3. Programs'!$E:$E,$A17,'3. Programs'!G:G)+SUMIF('4. Student Costs'!$P:$P,$A17,'4. Student Costs'!R:R)+SUMIF('5. Specified Services'!$B:$B,$A17,'5. Specified Services'!C:C)</f>
        <v>0</v>
      </c>
      <c r="C17" s="203">
        <f>SUMIFS('2. Equipment Depreciation'!I:I,'2. Equipment Depreciation'!$G:$G,$A17,'2. Equipment Depreciation'!$C:$C,"&gt;=43282")+SUMIF('3. Programs'!$E:$E,$A17,'3. Programs'!H:H)+SUMIF('4. Student Costs'!$P:$P,$A17,'4. Student Costs'!S:S)+SUMIF('5. Specified Services'!$B:$B,$A17,'5. Specified Services'!D:D)</f>
        <v>0</v>
      </c>
      <c r="D17" s="203">
        <f>SUMIFS('2. Equipment Depreciation'!J:J,'2. Equipment Depreciation'!$G:$G,$A17,'2. Equipment Depreciation'!$C:$C,"&gt;=43282")+SUMIF('3. Programs'!$E:$E,$A17,'3. Programs'!I:I)+SUMIF('4. Student Costs'!$P:$P,$A17,'4. Student Costs'!T:T)+SUMIF('5. Specified Services'!$B:$B,$A17,'5. Specified Services'!E:E)</f>
        <v>0</v>
      </c>
      <c r="E17" s="204">
        <f>SUMIFS('2. Equipment Depreciation'!K:K,'2. Equipment Depreciation'!$G:$G,$A17,'2. Equipment Depreciation'!$C:$C,"&gt;=43282")+SUMIF('3. Programs'!$E:$E,$A17,'3. Programs'!J:J)+SUMIF('4. Student Costs'!$P:$P,$A17,'4. Student Costs'!U:U)+SUMIF('5. Specified Services'!$B:$B,$A17,'5. Specified Services'!F:F)</f>
        <v>0</v>
      </c>
      <c r="F17" s="224">
        <f>SUM(B17:E17)</f>
        <v>0</v>
      </c>
      <c r="G17" s="202">
        <f>SUMIFS(sped_rpt[TOT_AID011],sped_rpt[DIST_CODE],claim_code,sped_rpt[FUNC],$A17)</f>
        <v>0</v>
      </c>
      <c r="H17" s="203">
        <f>SUMIFS(sped_rpt[TOT_AID019],sped_rpt[DIST_CODE],claim_code,sped_rpt[FUNC],$A17)</f>
        <v>0</v>
      </c>
      <c r="I17" s="203">
        <f>SUMIFS(sped_rpt[TOT_LOCAL],sped_rpt[DIST_CODE],claim_code,sped_rpt[FUNC],$A17)</f>
        <v>0</v>
      </c>
      <c r="J17" s="204">
        <f>SUMIFS(sped_rpt[TOT_GRANT],sped_rpt[DIST_CODE],claim_code,sped_rpt[FUNC],$A17)</f>
        <v>0</v>
      </c>
      <c r="K17" s="231">
        <f>SUM(G17:J17)</f>
        <v>0</v>
      </c>
    </row>
    <row r="18" spans="1:11" x14ac:dyDescent="0.4">
      <c r="A18" s="205">
        <v>156000</v>
      </c>
      <c r="B18" s="206">
        <f>SUMIFS('2. Equipment Depreciation'!H:H,'2. Equipment Depreciation'!$G:$G,$A18,'2. Equipment Depreciation'!$C:$C,"&gt;=43282")+SUMIF('3. Programs'!$E:$E,$A18,'3. Programs'!G:G)+SUMIF('4. Student Costs'!$P:$P,$A18,'4. Student Costs'!R:R)+SUMIF('5. Specified Services'!$B:$B,$A18,'5. Specified Services'!C:C)</f>
        <v>0</v>
      </c>
      <c r="C18" s="207">
        <f>SUMIFS('2. Equipment Depreciation'!I:I,'2. Equipment Depreciation'!$G:$G,$A18,'2. Equipment Depreciation'!$C:$C,"&gt;=43282")+SUMIF('3. Programs'!$E:$E,$A18,'3. Programs'!H:H)+SUMIF('4. Student Costs'!$P:$P,$A18,'4. Student Costs'!S:S)+SUMIF('5. Specified Services'!$B:$B,$A18,'5. Specified Services'!D:D)</f>
        <v>0</v>
      </c>
      <c r="D18" s="207">
        <f>SUMIFS('2. Equipment Depreciation'!J:J,'2. Equipment Depreciation'!$G:$G,$A18,'2. Equipment Depreciation'!$C:$C,"&gt;=43282")+SUMIF('3. Programs'!$E:$E,$A18,'3. Programs'!I:I)+SUMIF('4. Student Costs'!$P:$P,$A18,'4. Student Costs'!T:T)+SUMIF('5. Specified Services'!$B:$B,$A18,'5. Specified Services'!E:E)</f>
        <v>0</v>
      </c>
      <c r="E18" s="208">
        <f>SUMIFS('2. Equipment Depreciation'!K:K,'2. Equipment Depreciation'!$G:$G,$A18,'2. Equipment Depreciation'!$C:$C,"&gt;=43282")+SUMIF('3. Programs'!$E:$E,$A18,'3. Programs'!J:J)+SUMIF('4. Student Costs'!$P:$P,$A18,'4. Student Costs'!U:U)+SUMIF('5. Specified Services'!$B:$B,$A18,'5. Specified Services'!F:F)</f>
        <v>0</v>
      </c>
      <c r="F18" s="225">
        <f t="shared" ref="F18:F29" si="0">SUM(B18:E18)</f>
        <v>0</v>
      </c>
      <c r="G18" s="206">
        <f>SUMIFS(sped_rpt[TOT_AID011],sped_rpt[DIST_CODE],claim_code,sped_rpt[FUNC],$A18)</f>
        <v>0</v>
      </c>
      <c r="H18" s="207">
        <f>SUMIFS(sped_rpt[TOT_AID019],sped_rpt[DIST_CODE],claim_code,sped_rpt[FUNC],$A18)</f>
        <v>0</v>
      </c>
      <c r="I18" s="207">
        <f>SUMIFS(sped_rpt[TOT_LOCAL],sped_rpt[DIST_CODE],claim_code,sped_rpt[FUNC],$A18)</f>
        <v>0</v>
      </c>
      <c r="J18" s="208">
        <f>SUMIFS(sped_rpt[TOT_GRANT],sped_rpt[DIST_CODE],claim_code,sped_rpt[FUNC],$A18)</f>
        <v>0</v>
      </c>
      <c r="K18" s="232">
        <f t="shared" ref="K18:K29" si="1">SUM(G18:J18)</f>
        <v>0</v>
      </c>
    </row>
    <row r="19" spans="1:11" x14ac:dyDescent="0.4">
      <c r="A19" s="205">
        <v>158000</v>
      </c>
      <c r="B19" s="206">
        <f>SUMIFS('2. Equipment Depreciation'!H:H,'2. Equipment Depreciation'!$G:$G,$A19,'2. Equipment Depreciation'!$C:$C,"&gt;=43282")+SUMIF('3. Programs'!$E:$E,$A19,'3. Programs'!G:G)+SUMIF('4. Student Costs'!$P:$P,$A19,'4. Student Costs'!R:R)+SUMIF('5. Specified Services'!$B:$B,$A19,'5. Specified Services'!C:C)</f>
        <v>0</v>
      </c>
      <c r="C19" s="207">
        <f>SUMIFS('2. Equipment Depreciation'!I:I,'2. Equipment Depreciation'!$G:$G,$A19,'2. Equipment Depreciation'!$C:$C,"&gt;=43282")+SUMIF('3. Programs'!$E:$E,$A19,'3. Programs'!H:H)+SUMIF('4. Student Costs'!$P:$P,$A19,'4. Student Costs'!S:S)+SUMIF('5. Specified Services'!$B:$B,$A19,'5. Specified Services'!D:D)</f>
        <v>0</v>
      </c>
      <c r="D19" s="207">
        <f>SUMIFS('2. Equipment Depreciation'!J:J,'2. Equipment Depreciation'!$G:$G,$A19,'2. Equipment Depreciation'!$C:$C,"&gt;=43282")+SUMIF('3. Programs'!$E:$E,$A19,'3. Programs'!I:I)+SUMIF('4. Student Costs'!$P:$P,$A19,'4. Student Costs'!T:T)+SUMIF('5. Specified Services'!$B:$B,$A19,'5. Specified Services'!E:E)</f>
        <v>0</v>
      </c>
      <c r="E19" s="208">
        <f>SUMIFS('2. Equipment Depreciation'!K:K,'2. Equipment Depreciation'!$G:$G,$A19,'2. Equipment Depreciation'!$C:$C,"&gt;=43282")+SUMIF('3. Programs'!$E:$E,$A19,'3. Programs'!J:J)+SUMIF('4. Student Costs'!$P:$P,$A19,'4. Student Costs'!U:U)+SUMIF('5. Specified Services'!$B:$B,$A19,'5. Specified Services'!F:F)</f>
        <v>0</v>
      </c>
      <c r="F19" s="225">
        <f t="shared" si="0"/>
        <v>0</v>
      </c>
      <c r="G19" s="206">
        <f>SUMIFS(sped_rpt[TOT_AID011],sped_rpt[DIST_CODE],claim_code,sped_rpt[FUNC],$A19)</f>
        <v>0</v>
      </c>
      <c r="H19" s="207">
        <f>SUMIFS(sped_rpt[TOT_AID019],sped_rpt[DIST_CODE],claim_code,sped_rpt[FUNC],$A19)</f>
        <v>0</v>
      </c>
      <c r="I19" s="207">
        <f>SUMIFS(sped_rpt[TOT_LOCAL],sped_rpt[DIST_CODE],claim_code,sped_rpt[FUNC],$A19)</f>
        <v>0</v>
      </c>
      <c r="J19" s="208">
        <f>SUMIFS(sped_rpt[TOT_GRANT],sped_rpt[DIST_CODE],claim_code,sped_rpt[FUNC],$A19)</f>
        <v>0</v>
      </c>
      <c r="K19" s="232">
        <f t="shared" si="1"/>
        <v>0</v>
      </c>
    </row>
    <row r="20" spans="1:11" x14ac:dyDescent="0.4">
      <c r="A20" s="205">
        <v>159000</v>
      </c>
      <c r="B20" s="206">
        <f>SUMIFS('2. Equipment Depreciation'!H:H,'2. Equipment Depreciation'!$G:$G,$A20,'2. Equipment Depreciation'!$C:$C,"&gt;=43282")+SUMIF('3. Programs'!$E:$E,$A20,'3. Programs'!G:G)+SUMIF('4. Student Costs'!$P:$P,$A20,'4. Student Costs'!R:R)+SUMIF('5. Specified Services'!$B:$B,$A20,'5. Specified Services'!C:C)</f>
        <v>0</v>
      </c>
      <c r="C20" s="207">
        <f>SUMIFS('2. Equipment Depreciation'!I:I,'2. Equipment Depreciation'!$G:$G,$A20,'2. Equipment Depreciation'!$C:$C,"&gt;=43282")+SUMIF('3. Programs'!$E:$E,$A20,'3. Programs'!H:H)+SUMIF('4. Student Costs'!$P:$P,$A20,'4. Student Costs'!S:S)+SUMIF('5. Specified Services'!$B:$B,$A20,'5. Specified Services'!D:D)</f>
        <v>0</v>
      </c>
      <c r="D20" s="207">
        <f>SUMIFS('2. Equipment Depreciation'!J:J,'2. Equipment Depreciation'!$G:$G,$A20,'2. Equipment Depreciation'!$C:$C,"&gt;=43282")+SUMIF('3. Programs'!$E:$E,$A20,'3. Programs'!I:I)+SUMIF('4. Student Costs'!$P:$P,$A20,'4. Student Costs'!T:T)+SUMIF('5. Specified Services'!$B:$B,$A20,'5. Specified Services'!E:E)</f>
        <v>0</v>
      </c>
      <c r="E20" s="208">
        <f>SUMIFS('2. Equipment Depreciation'!K:K,'2. Equipment Depreciation'!$G:$G,$A20,'2. Equipment Depreciation'!$C:$C,"&gt;=43282")+SUMIF('3. Programs'!$E:$E,$A20,'3. Programs'!J:J)+SUMIF('4. Student Costs'!$P:$P,$A20,'4. Student Costs'!U:U)+SUMIF('5. Specified Services'!$B:$B,$A20,'5. Specified Services'!F:F)</f>
        <v>0</v>
      </c>
      <c r="F20" s="225">
        <f t="shared" si="0"/>
        <v>0</v>
      </c>
      <c r="G20" s="206">
        <f>SUMIFS(sped_rpt[TOT_AID011],sped_rpt[DIST_CODE],claim_code,sped_rpt[FUNC],$A20)</f>
        <v>0</v>
      </c>
      <c r="H20" s="207">
        <f>SUMIFS(sped_rpt[TOT_AID019],sped_rpt[DIST_CODE],claim_code,sped_rpt[FUNC],$A20)</f>
        <v>0</v>
      </c>
      <c r="I20" s="207">
        <f>SUMIFS(sped_rpt[TOT_LOCAL],sped_rpt[DIST_CODE],claim_code,sped_rpt[FUNC],$A20)</f>
        <v>0</v>
      </c>
      <c r="J20" s="208">
        <f>SUMIFS(sped_rpt[TOT_GRANT],sped_rpt[DIST_CODE],claim_code,sped_rpt[FUNC],$A20)</f>
        <v>0</v>
      </c>
      <c r="K20" s="232">
        <f t="shared" si="1"/>
        <v>0</v>
      </c>
    </row>
    <row r="21" spans="1:11" x14ac:dyDescent="0.4">
      <c r="A21" s="205">
        <v>212000</v>
      </c>
      <c r="B21" s="206">
        <f>SUMIFS('2. Equipment Depreciation'!H:H,'2. Equipment Depreciation'!$G:$G,$A21,'2. Equipment Depreciation'!$C:$C,"&gt;=43282")+SUMIF('3. Programs'!$E:$E,$A21,'3. Programs'!G:G)+SUMIF('4. Student Costs'!$P:$P,$A21,'4. Student Costs'!R:R)+SUMIF('5. Specified Services'!$B:$B,$A21,'5. Specified Services'!C:C)</f>
        <v>0</v>
      </c>
      <c r="C21" s="207">
        <f>SUMIFS('2. Equipment Depreciation'!I:I,'2. Equipment Depreciation'!$G:$G,$A21,'2. Equipment Depreciation'!$C:$C,"&gt;=43282")+SUMIF('3. Programs'!$E:$E,$A21,'3. Programs'!H:H)+SUMIF('4. Student Costs'!$P:$P,$A21,'4. Student Costs'!S:S)+SUMIF('5. Specified Services'!$B:$B,$A21,'5. Specified Services'!D:D)</f>
        <v>0</v>
      </c>
      <c r="D21" s="207">
        <f>SUMIFS('2. Equipment Depreciation'!J:J,'2. Equipment Depreciation'!$G:$G,$A21,'2. Equipment Depreciation'!$C:$C,"&gt;=43282")+SUMIF('3. Programs'!$E:$E,$A21,'3. Programs'!I:I)+SUMIF('4. Student Costs'!$P:$P,$A21,'4. Student Costs'!T:T)+SUMIF('5. Specified Services'!$B:$B,$A21,'5. Specified Services'!E:E)</f>
        <v>0</v>
      </c>
      <c r="E21" s="208">
        <f>SUMIFS('2. Equipment Depreciation'!K:K,'2. Equipment Depreciation'!$G:$G,$A21,'2. Equipment Depreciation'!$C:$C,"&gt;=43282")+SUMIF('3. Programs'!$E:$E,$A21,'3. Programs'!J:J)+SUMIF('4. Student Costs'!$P:$P,$A21,'4. Student Costs'!U:U)+SUMIF('5. Specified Services'!$B:$B,$A21,'5. Specified Services'!F:F)</f>
        <v>0</v>
      </c>
      <c r="F21" s="225">
        <f t="shared" si="0"/>
        <v>0</v>
      </c>
      <c r="G21" s="206">
        <f>SUMIFS(sped_rpt[TOT_AID011],sped_rpt[DIST_CODE],claim_code,sped_rpt[FUNC],$A21)</f>
        <v>0</v>
      </c>
      <c r="H21" s="207">
        <f>SUMIFS(sped_rpt[TOT_AID019],sped_rpt[DIST_CODE],claim_code,sped_rpt[FUNC],$A21)</f>
        <v>0</v>
      </c>
      <c r="I21" s="207">
        <f>SUMIFS(sped_rpt[TOT_LOCAL],sped_rpt[DIST_CODE],claim_code,sped_rpt[FUNC],$A21)</f>
        <v>0</v>
      </c>
      <c r="J21" s="208">
        <f>SUMIFS(sped_rpt[TOT_GRANT],sped_rpt[DIST_CODE],claim_code,sped_rpt[FUNC],$A21)</f>
        <v>0</v>
      </c>
      <c r="K21" s="232">
        <f t="shared" si="1"/>
        <v>0</v>
      </c>
    </row>
    <row r="22" spans="1:11" x14ac:dyDescent="0.4">
      <c r="A22" s="209">
        <v>213000</v>
      </c>
      <c r="B22" s="206">
        <f>SUMIFS('2. Equipment Depreciation'!H:H,'2. Equipment Depreciation'!$G:$G,$A22,'2. Equipment Depreciation'!$C:$C,"&gt;=43282")+SUMIF('3. Programs'!$E:$E,$A22,'3. Programs'!G:G)+SUMIF('4. Student Costs'!$P:$P,$A22,'4. Student Costs'!R:R)+SUMIF('5. Specified Services'!$B:$B,$A22,'5. Specified Services'!C:C)</f>
        <v>0</v>
      </c>
      <c r="C22" s="207">
        <f>SUMIFS('2. Equipment Depreciation'!I:I,'2. Equipment Depreciation'!$G:$G,$A22,'2. Equipment Depreciation'!$C:$C,"&gt;=43282")+SUMIF('3. Programs'!$E:$E,$A22,'3. Programs'!H:H)+SUMIF('4. Student Costs'!$P:$P,$A22,'4. Student Costs'!S:S)+SUMIF('5. Specified Services'!$B:$B,$A22,'5. Specified Services'!D:D)</f>
        <v>0</v>
      </c>
      <c r="D22" s="207">
        <f>SUMIFS('2. Equipment Depreciation'!J:J,'2. Equipment Depreciation'!$G:$G,$A22,'2. Equipment Depreciation'!$C:$C,"&gt;=43282")+SUMIF('3. Programs'!$E:$E,$A22,'3. Programs'!I:I)+SUMIF('4. Student Costs'!$P:$P,$A22,'4. Student Costs'!T:T)+SUMIF('5. Specified Services'!$B:$B,$A22,'5. Specified Services'!E:E)</f>
        <v>0</v>
      </c>
      <c r="E22" s="208">
        <f>SUMIFS('2. Equipment Depreciation'!K:K,'2. Equipment Depreciation'!$G:$G,$A22,'2. Equipment Depreciation'!$C:$C,"&gt;=43282")+SUMIF('3. Programs'!$E:$E,$A22,'3. Programs'!J:J)+SUMIF('4. Student Costs'!$P:$P,$A22,'4. Student Costs'!U:U)+SUMIF('5. Specified Services'!$B:$B,$A22,'5. Specified Services'!F:F)</f>
        <v>0</v>
      </c>
      <c r="F22" s="225">
        <f t="shared" si="0"/>
        <v>0</v>
      </c>
      <c r="G22" s="206">
        <f>SUMIFS(sped_rpt[TOT_AID011],sped_rpt[DIST_CODE],claim_code,sped_rpt[FUNC],$A22)</f>
        <v>0</v>
      </c>
      <c r="H22" s="207">
        <f>SUMIFS(sped_rpt[TOT_AID019],sped_rpt[DIST_CODE],claim_code,sped_rpt[FUNC],$A22)</f>
        <v>0</v>
      </c>
      <c r="I22" s="207">
        <f>SUMIFS(sped_rpt[TOT_LOCAL],sped_rpt[DIST_CODE],claim_code,sped_rpt[FUNC],$A22)</f>
        <v>0</v>
      </c>
      <c r="J22" s="208">
        <f>SUMIFS(sped_rpt[TOT_GRANT],sped_rpt[DIST_CODE],claim_code,sped_rpt[FUNC],$A22)</f>
        <v>0</v>
      </c>
      <c r="K22" s="232">
        <f t="shared" si="1"/>
        <v>0</v>
      </c>
    </row>
    <row r="23" spans="1:11" x14ac:dyDescent="0.4">
      <c r="A23" s="205">
        <v>214000</v>
      </c>
      <c r="B23" s="206">
        <f>SUMIFS('2. Equipment Depreciation'!H:H,'2. Equipment Depreciation'!$G:$G,$A23,'2. Equipment Depreciation'!$C:$C,"&gt;=43282")+SUMIF('3. Programs'!$E:$E,$A23,'3. Programs'!G:G)+SUMIF('4. Student Costs'!$P:$P,$A23,'4. Student Costs'!R:R)+SUMIF('5. Specified Services'!$B:$B,$A23,'5. Specified Services'!C:C)</f>
        <v>0</v>
      </c>
      <c r="C23" s="207">
        <f>SUMIFS('2. Equipment Depreciation'!I:I,'2. Equipment Depreciation'!$G:$G,$A23,'2. Equipment Depreciation'!$C:$C,"&gt;=43282")+SUMIF('3. Programs'!$E:$E,$A23,'3. Programs'!H:H)+SUMIF('4. Student Costs'!$P:$P,$A23,'4. Student Costs'!S:S)+SUMIF('5. Specified Services'!$B:$B,$A23,'5. Specified Services'!D:D)</f>
        <v>0</v>
      </c>
      <c r="D23" s="207">
        <f>SUMIFS('2. Equipment Depreciation'!J:J,'2. Equipment Depreciation'!$G:$G,$A23,'2. Equipment Depreciation'!$C:$C,"&gt;=43282")+SUMIF('3. Programs'!$E:$E,$A23,'3. Programs'!I:I)+SUMIF('4. Student Costs'!$P:$P,$A23,'4. Student Costs'!T:T)+SUMIF('5. Specified Services'!$B:$B,$A23,'5. Specified Services'!E:E)</f>
        <v>0</v>
      </c>
      <c r="E23" s="208">
        <f>SUMIFS('2. Equipment Depreciation'!K:K,'2. Equipment Depreciation'!$G:$G,$A23,'2. Equipment Depreciation'!$C:$C,"&gt;=43282")+SUMIF('3. Programs'!$E:$E,$A23,'3. Programs'!J:J)+SUMIF('4. Student Costs'!$P:$P,$A23,'4. Student Costs'!U:U)+SUMIF('5. Specified Services'!$B:$B,$A23,'5. Specified Services'!F:F)</f>
        <v>0</v>
      </c>
      <c r="F23" s="225">
        <f t="shared" si="0"/>
        <v>0</v>
      </c>
      <c r="G23" s="206">
        <f>SUMIFS(sped_rpt[TOT_AID011],sped_rpt[DIST_CODE],claim_code,sped_rpt[FUNC],$A23)</f>
        <v>0</v>
      </c>
      <c r="H23" s="207">
        <f>SUMIFS(sped_rpt[TOT_AID019],sped_rpt[DIST_CODE],claim_code,sped_rpt[FUNC],$A23)</f>
        <v>0</v>
      </c>
      <c r="I23" s="207">
        <f>SUMIFS(sped_rpt[TOT_LOCAL],sped_rpt[DIST_CODE],claim_code,sped_rpt[FUNC],$A23)</f>
        <v>0</v>
      </c>
      <c r="J23" s="208">
        <f>SUMIFS(sped_rpt[TOT_GRANT],sped_rpt[DIST_CODE],claim_code,sped_rpt[FUNC],$A23)</f>
        <v>0</v>
      </c>
      <c r="K23" s="232">
        <f t="shared" si="1"/>
        <v>0</v>
      </c>
    </row>
    <row r="24" spans="1:11" x14ac:dyDescent="0.4">
      <c r="A24" s="205">
        <v>215000</v>
      </c>
      <c r="B24" s="206">
        <f>SUMIFS('2. Equipment Depreciation'!H:H,'2. Equipment Depreciation'!$G:$G,$A24,'2. Equipment Depreciation'!$C:$C,"&gt;=43282")+SUMIF('3. Programs'!$E:$E,$A24,'3. Programs'!G:G)+SUMIF('4. Student Costs'!$P:$P,$A24,'4. Student Costs'!R:R)+SUMIF('5. Specified Services'!$B:$B,$A24,'5. Specified Services'!C:C)</f>
        <v>0</v>
      </c>
      <c r="C24" s="207">
        <f>SUMIFS('2. Equipment Depreciation'!I:I,'2. Equipment Depreciation'!$G:$G,$A24,'2. Equipment Depreciation'!$C:$C,"&gt;=43282")+SUMIF('3. Programs'!$E:$E,$A24,'3. Programs'!H:H)+SUMIF('4. Student Costs'!$P:$P,$A24,'4. Student Costs'!S:S)+SUMIF('5. Specified Services'!$B:$B,$A24,'5. Specified Services'!D:D)</f>
        <v>0</v>
      </c>
      <c r="D24" s="207">
        <f>SUMIFS('2. Equipment Depreciation'!J:J,'2. Equipment Depreciation'!$G:$G,$A24,'2. Equipment Depreciation'!$C:$C,"&gt;=43282")+SUMIF('3. Programs'!$E:$E,$A24,'3. Programs'!I:I)+SUMIF('4. Student Costs'!$P:$P,$A24,'4. Student Costs'!T:T)+SUMIF('5. Specified Services'!$B:$B,$A24,'5. Specified Services'!E:E)</f>
        <v>0</v>
      </c>
      <c r="E24" s="208">
        <f>SUMIFS('2. Equipment Depreciation'!K:K,'2. Equipment Depreciation'!$G:$G,$A24,'2. Equipment Depreciation'!$C:$C,"&gt;=43282")+SUMIF('3. Programs'!$E:$E,$A24,'3. Programs'!J:J)+SUMIF('4. Student Costs'!$P:$P,$A24,'4. Student Costs'!U:U)+SUMIF('5. Specified Services'!$B:$B,$A24,'5. Specified Services'!F:F)</f>
        <v>0</v>
      </c>
      <c r="F24" s="225">
        <f t="shared" si="0"/>
        <v>0</v>
      </c>
      <c r="G24" s="206">
        <f>SUMIFS(sped_rpt[TOT_AID011],sped_rpt[DIST_CODE],claim_code,sped_rpt[FUNC],$A24)</f>
        <v>0</v>
      </c>
      <c r="H24" s="207">
        <f>SUMIFS(sped_rpt[TOT_AID019],sped_rpt[DIST_CODE],claim_code,sped_rpt[FUNC],$A24)</f>
        <v>0</v>
      </c>
      <c r="I24" s="207">
        <f>SUMIFS(sped_rpt[TOT_LOCAL],sped_rpt[DIST_CODE],claim_code,sped_rpt[FUNC],$A24)</f>
        <v>0</v>
      </c>
      <c r="J24" s="208">
        <f>SUMIFS(sped_rpt[TOT_GRANT],sped_rpt[DIST_CODE],claim_code,sped_rpt[FUNC],$A24)</f>
        <v>0</v>
      </c>
      <c r="K24" s="232">
        <f t="shared" si="1"/>
        <v>0</v>
      </c>
    </row>
    <row r="25" spans="1:11" x14ac:dyDescent="0.4">
      <c r="A25" s="209">
        <v>216000</v>
      </c>
      <c r="B25" s="206">
        <f>SUMIFS('2. Equipment Depreciation'!H:H,'2. Equipment Depreciation'!$G:$G,$A25,'2. Equipment Depreciation'!$C:$C,"&gt;=43282")+SUMIF('3. Programs'!$E:$E,$A25,'3. Programs'!G:G)+SUMIF('4. Student Costs'!$P:$P,$A25,'4. Student Costs'!R:R)+SUMIF('5. Specified Services'!$B:$B,$A25,'5. Specified Services'!C:C)</f>
        <v>0</v>
      </c>
      <c r="C25" s="207">
        <f>SUMIFS('2. Equipment Depreciation'!I:I,'2. Equipment Depreciation'!$G:$G,$A25,'2. Equipment Depreciation'!$C:$C,"&gt;=43282")+SUMIF('3. Programs'!$E:$E,$A25,'3. Programs'!H:H)+SUMIF('4. Student Costs'!$P:$P,$A25,'4. Student Costs'!S:S)+SUMIF('5. Specified Services'!$B:$B,$A25,'5. Specified Services'!D:D)</f>
        <v>0</v>
      </c>
      <c r="D25" s="207">
        <f>SUMIFS('2. Equipment Depreciation'!J:J,'2. Equipment Depreciation'!$G:$G,$A25,'2. Equipment Depreciation'!$C:$C,"&gt;=43282")+SUMIF('3. Programs'!$E:$E,$A25,'3. Programs'!I:I)+SUMIF('4. Student Costs'!$P:$P,$A25,'4. Student Costs'!T:T)+SUMIF('5. Specified Services'!$B:$B,$A25,'5. Specified Services'!E:E)</f>
        <v>0</v>
      </c>
      <c r="E25" s="208">
        <f>SUMIFS('2. Equipment Depreciation'!K:K,'2. Equipment Depreciation'!$G:$G,$A25,'2. Equipment Depreciation'!$C:$C,"&gt;=43282")+SUMIF('3. Programs'!$E:$E,$A25,'3. Programs'!J:J)+SUMIF('4. Student Costs'!$P:$P,$A25,'4. Student Costs'!U:U)+SUMIF('5. Specified Services'!$B:$B,$A25,'5. Specified Services'!F:F)</f>
        <v>0</v>
      </c>
      <c r="F25" s="225">
        <f t="shared" si="0"/>
        <v>0</v>
      </c>
      <c r="G25" s="206">
        <f>SUMIFS(sped_rpt[TOT_AID011],sped_rpt[DIST_CODE],claim_code,sped_rpt[FUNC],$A25)</f>
        <v>0</v>
      </c>
      <c r="H25" s="207">
        <f>SUMIFS(sped_rpt[TOT_AID019],sped_rpt[DIST_CODE],claim_code,sped_rpt[FUNC],$A25)</f>
        <v>0</v>
      </c>
      <c r="I25" s="207">
        <f>SUMIFS(sped_rpt[TOT_LOCAL],sped_rpt[DIST_CODE],claim_code,sped_rpt[FUNC],$A25)</f>
        <v>0</v>
      </c>
      <c r="J25" s="208">
        <f>SUMIFS(sped_rpt[TOT_GRANT],sped_rpt[DIST_CODE],claim_code,sped_rpt[FUNC],$A25)</f>
        <v>0</v>
      </c>
      <c r="K25" s="232">
        <f t="shared" si="1"/>
        <v>0</v>
      </c>
    </row>
    <row r="26" spans="1:11" x14ac:dyDescent="0.4">
      <c r="A26" s="205">
        <v>218000</v>
      </c>
      <c r="B26" s="206">
        <f>SUMIFS('2. Equipment Depreciation'!H:H,'2. Equipment Depreciation'!$G:$G,$A26,'2. Equipment Depreciation'!$C:$C,"&gt;=43282")+SUMIF('3. Programs'!$E:$E,$A26,'3. Programs'!G:G)+SUMIF('4. Student Costs'!$P:$P,$A26,'4. Student Costs'!R:R)+SUMIF('5. Specified Services'!$B:$B,$A26,'5. Specified Services'!C:C)</f>
        <v>0</v>
      </c>
      <c r="C26" s="207">
        <f>SUMIFS('2. Equipment Depreciation'!I:I,'2. Equipment Depreciation'!$G:$G,$A26,'2. Equipment Depreciation'!$C:$C,"&gt;=43282")+SUMIF('3. Programs'!$E:$E,$A26,'3. Programs'!H:H)+SUMIF('4. Student Costs'!$P:$P,$A26,'4. Student Costs'!S:S)+SUMIF('5. Specified Services'!$B:$B,$A26,'5. Specified Services'!D:D)</f>
        <v>0</v>
      </c>
      <c r="D26" s="207">
        <f>SUMIFS('2. Equipment Depreciation'!J:J,'2. Equipment Depreciation'!$G:$G,$A26,'2. Equipment Depreciation'!$C:$C,"&gt;=43282")+SUMIF('3. Programs'!$E:$E,$A26,'3. Programs'!I:I)+SUMIF('4. Student Costs'!$P:$P,$A26,'4. Student Costs'!T:T)+SUMIF('5. Specified Services'!$B:$B,$A26,'5. Specified Services'!E:E)</f>
        <v>0</v>
      </c>
      <c r="E26" s="208">
        <f>SUMIFS('2. Equipment Depreciation'!K:K,'2. Equipment Depreciation'!$G:$G,$A26,'2. Equipment Depreciation'!$C:$C,"&gt;=43282")+SUMIF('3. Programs'!$E:$E,$A26,'3. Programs'!J:J)+SUMIF('4. Student Costs'!$P:$P,$A26,'4. Student Costs'!U:U)+SUMIF('5. Specified Services'!$B:$B,$A26,'5. Specified Services'!F:F)</f>
        <v>0</v>
      </c>
      <c r="F26" s="225">
        <f t="shared" si="0"/>
        <v>0</v>
      </c>
      <c r="G26" s="206">
        <f>SUMIFS(sped_rpt[TOT_AID011],sped_rpt[DIST_CODE],claim_code,sped_rpt[FUNC],$A26)</f>
        <v>0</v>
      </c>
      <c r="H26" s="207">
        <f>SUMIFS(sped_rpt[TOT_AID019],sped_rpt[DIST_CODE],claim_code,sped_rpt[FUNC],$A26)</f>
        <v>0</v>
      </c>
      <c r="I26" s="207">
        <f>SUMIFS(sped_rpt[TOT_LOCAL],sped_rpt[DIST_CODE],claim_code,sped_rpt[FUNC],$A26)</f>
        <v>0</v>
      </c>
      <c r="J26" s="208">
        <f>SUMIFS(sped_rpt[TOT_GRANT],sped_rpt[DIST_CODE],claim_code,sped_rpt[FUNC],$A26)</f>
        <v>0</v>
      </c>
      <c r="K26" s="232">
        <f t="shared" si="1"/>
        <v>0</v>
      </c>
    </row>
    <row r="27" spans="1:11" x14ac:dyDescent="0.4">
      <c r="A27" s="205">
        <v>256000</v>
      </c>
      <c r="B27" s="206">
        <f>SUMIFS('2. Equipment Depreciation'!H:H,'2. Equipment Depreciation'!$G:$G,$A27,'2. Equipment Depreciation'!$C:$C,"&gt;=43282")+SUMIF('3. Programs'!$E:$E,$A27,'3. Programs'!G:G)+SUMIF('4. Student Costs'!$P:$P,$A27,'4. Student Costs'!R:R)+SUMIF('5. Specified Services'!$B:$B,$A27,'5. Specified Services'!C:C)</f>
        <v>0</v>
      </c>
      <c r="C27" s="207">
        <f>SUMIFS('2. Equipment Depreciation'!I:I,'2. Equipment Depreciation'!$G:$G,$A27,'2. Equipment Depreciation'!$C:$C,"&gt;=43282")+SUMIF('3. Programs'!$E:$E,$A27,'3. Programs'!H:H)+SUMIF('4. Student Costs'!$P:$P,$A27,'4. Student Costs'!S:S)+SUMIF('5. Specified Services'!$B:$B,$A27,'5. Specified Services'!D:D)</f>
        <v>0</v>
      </c>
      <c r="D27" s="207">
        <f>SUMIFS('2. Equipment Depreciation'!J:J,'2. Equipment Depreciation'!$G:$G,$A27,'2. Equipment Depreciation'!$C:$C,"&gt;=43282")+SUMIF('3. Programs'!$E:$E,$A27,'3. Programs'!I:I)+SUMIF('4. Student Costs'!$P:$P,$A27,'4. Student Costs'!T:T)+SUMIF('5. Specified Services'!$B:$B,$A27,'5. Specified Services'!E:E)</f>
        <v>0</v>
      </c>
      <c r="E27" s="208">
        <f>SUMIFS('2. Equipment Depreciation'!K:K,'2. Equipment Depreciation'!$G:$G,$A27,'2. Equipment Depreciation'!$C:$C,"&gt;=43282")+SUMIF('3. Programs'!$E:$E,$A27,'3. Programs'!J:J)+SUMIF('4. Student Costs'!$P:$P,$A27,'4. Student Costs'!U:U)+SUMIF('5. Specified Services'!$B:$B,$A27,'5. Specified Services'!F:F)</f>
        <v>0</v>
      </c>
      <c r="F27" s="225">
        <f t="shared" si="0"/>
        <v>0</v>
      </c>
      <c r="G27" s="206">
        <f>SUMIFS(sped_rpt[TOT_AID011],sped_rpt[DIST_CODE],claim_code,sped_rpt[FUNC],$A27)</f>
        <v>0</v>
      </c>
      <c r="H27" s="207">
        <f>SUMIFS(sped_rpt[TOT_AID019],sped_rpt[DIST_CODE],claim_code,sped_rpt[FUNC],$A27)</f>
        <v>0</v>
      </c>
      <c r="I27" s="207">
        <f>SUMIFS(sped_rpt[TOT_LOCAL],sped_rpt[DIST_CODE],claim_code,sped_rpt[FUNC],$A27)</f>
        <v>0</v>
      </c>
      <c r="J27" s="208">
        <f>SUMIFS(sped_rpt[TOT_GRANT],sped_rpt[DIST_CODE],claim_code,sped_rpt[FUNC],$A27)</f>
        <v>0</v>
      </c>
      <c r="K27" s="232">
        <f t="shared" si="1"/>
        <v>0</v>
      </c>
    </row>
    <row r="28" spans="1:11" x14ac:dyDescent="0.4">
      <c r="A28" s="210">
        <v>436000</v>
      </c>
      <c r="B28" s="211">
        <f>SUMIFS('2. Equipment Depreciation'!H:H,'2. Equipment Depreciation'!$G:$G,$A28,'2. Equipment Depreciation'!$C:$C,"&gt;=43282")+SUMIF('3. Programs'!$E:$E,$A28,'3. Programs'!G:G)+SUMIF('4. Student Costs'!$P:$P,$A28,'4. Student Costs'!R:R)+SUMIF('5. Specified Services'!$B:$B,$A28,'5. Specified Services'!C:C)</f>
        <v>0</v>
      </c>
      <c r="C28" s="212">
        <f>SUMIFS('2. Equipment Depreciation'!I:I,'2. Equipment Depreciation'!$G:$G,$A28,'2. Equipment Depreciation'!$C:$C,"&gt;=43282")+SUMIF('3. Programs'!$E:$E,$A28,'3. Programs'!H:H)+SUMIF('4. Student Costs'!$P:$P,$A28,'4. Student Costs'!S:S)+SUMIF('5. Specified Services'!$B:$B,$A28,'5. Specified Services'!D:D)</f>
        <v>0</v>
      </c>
      <c r="D28" s="212">
        <f>SUMIFS('2. Equipment Depreciation'!J:J,'2. Equipment Depreciation'!$G:$G,$A28,'2. Equipment Depreciation'!$C:$C,"&gt;=43282")+SUMIF('3. Programs'!$E:$E,$A28,'3. Programs'!I:I)+SUMIF('4. Student Costs'!$P:$P,$A28,'4. Student Costs'!T:T)+SUMIF('5. Specified Services'!$B:$B,$A28,'5. Specified Services'!E:E)</f>
        <v>0</v>
      </c>
      <c r="E28" s="213">
        <f>SUMIFS('2. Equipment Depreciation'!K:K,'2. Equipment Depreciation'!$G:$G,$A28,'2. Equipment Depreciation'!$C:$C,"&gt;=43282")+SUMIF('3. Programs'!$E:$E,$A28,'3. Programs'!J:J)+SUMIF('4. Student Costs'!$P:$P,$A28,'4. Student Costs'!U:U)+SUMIF('5. Specified Services'!$B:$B,$A28,'5. Specified Services'!F:F)</f>
        <v>0</v>
      </c>
      <c r="F28" s="226">
        <f t="shared" si="0"/>
        <v>0</v>
      </c>
      <c r="G28" s="211">
        <f>SUMIFS(sped_rpt[TOT_AID011],sped_rpt[DIST_CODE],claim_code,sped_rpt[FUNC],$A28)</f>
        <v>0</v>
      </c>
      <c r="H28" s="212">
        <f>SUMIFS(sped_rpt[TOT_AID019],sped_rpt[DIST_CODE],claim_code,sped_rpt[FUNC],$A28)</f>
        <v>0</v>
      </c>
      <c r="I28" s="212">
        <f>SUMIFS(sped_rpt[TOT_LOCAL],sped_rpt[DIST_CODE],claim_code,sped_rpt[FUNC],$A28)</f>
        <v>0</v>
      </c>
      <c r="J28" s="213">
        <f>SUMIFS(sped_rpt[TOT_GRANT],sped_rpt[DIST_CODE],claim_code,sped_rpt[FUNC],$A28)</f>
        <v>0</v>
      </c>
      <c r="K28" s="233">
        <f t="shared" si="1"/>
        <v>0</v>
      </c>
    </row>
    <row r="29" spans="1:11" x14ac:dyDescent="0.4">
      <c r="A29" s="219" t="s">
        <v>12</v>
      </c>
      <c r="B29" s="215">
        <f>SUM(B17:B28)</f>
        <v>0</v>
      </c>
      <c r="C29" s="216">
        <f t="shared" ref="C29:E29" si="2">SUM(C17:C28)</f>
        <v>0</v>
      </c>
      <c r="D29" s="216">
        <f t="shared" si="2"/>
        <v>0</v>
      </c>
      <c r="E29" s="220">
        <f t="shared" si="2"/>
        <v>0</v>
      </c>
      <c r="F29" s="227">
        <f t="shared" si="0"/>
        <v>0</v>
      </c>
      <c r="G29" s="217">
        <f>SUM(G17:G28)</f>
        <v>0</v>
      </c>
      <c r="H29" s="218">
        <f t="shared" ref="H29" si="3">SUM(H17:H28)</f>
        <v>0</v>
      </c>
      <c r="I29" s="218">
        <f t="shared" ref="I29" si="4">SUM(I17:I28)</f>
        <v>0</v>
      </c>
      <c r="J29" s="214">
        <f t="shared" ref="J29" si="5">SUM(J17:J28)</f>
        <v>0</v>
      </c>
      <c r="K29" s="234">
        <f t="shared" si="1"/>
        <v>0</v>
      </c>
    </row>
    <row r="30" spans="1:11" hidden="1" x14ac:dyDescent="0.4"/>
    <row r="31" spans="1:11" hidden="1" x14ac:dyDescent="0.4">
      <c r="A31" s="236" t="s">
        <v>1114</v>
      </c>
      <c r="C31" s="9" t="s">
        <v>1115</v>
      </c>
    </row>
    <row r="32" spans="1:11" ht="39" hidden="1" customHeight="1" x14ac:dyDescent="0.4">
      <c r="A32" s="383" t="s">
        <v>1118</v>
      </c>
      <c r="B32" s="383"/>
      <c r="C32" s="383"/>
      <c r="D32" s="383"/>
      <c r="E32" s="383"/>
      <c r="F32" s="383"/>
      <c r="G32" s="383"/>
      <c r="H32" s="383"/>
      <c r="I32" s="383"/>
      <c r="J32" s="383"/>
      <c r="K32" s="383"/>
    </row>
    <row r="33" spans="1:10" hidden="1" x14ac:dyDescent="0.4">
      <c r="A33" s="384"/>
      <c r="B33" s="385"/>
      <c r="C33" s="385"/>
      <c r="D33" s="385"/>
      <c r="E33" s="386"/>
      <c r="F33" s="137"/>
      <c r="G33" s="237"/>
      <c r="H33" s="237"/>
      <c r="I33" s="237"/>
      <c r="J33" s="12"/>
    </row>
    <row r="34" spans="1:10" hidden="1" x14ac:dyDescent="0.4">
      <c r="A34" s="387"/>
      <c r="B34" s="388"/>
      <c r="C34" s="388"/>
      <c r="D34" s="388"/>
      <c r="E34" s="389"/>
      <c r="F34" s="238"/>
      <c r="G34" s="239"/>
      <c r="H34" s="239"/>
      <c r="I34" s="239"/>
      <c r="J34" s="240"/>
    </row>
    <row r="35" spans="1:10" hidden="1" x14ac:dyDescent="0.4">
      <c r="A35" s="390" t="s">
        <v>1116</v>
      </c>
      <c r="B35" s="390"/>
      <c r="C35" s="390"/>
      <c r="D35" s="390"/>
      <c r="E35" s="390"/>
      <c r="F35" s="390" t="s">
        <v>1117</v>
      </c>
      <c r="G35" s="390"/>
      <c r="H35" s="390"/>
      <c r="I35" s="390"/>
      <c r="J35" s="390"/>
    </row>
  </sheetData>
  <sheetProtection selectLockedCells="1"/>
  <mergeCells count="23">
    <mergeCell ref="A1:K1"/>
    <mergeCell ref="A2:K2"/>
    <mergeCell ref="A6:B6"/>
    <mergeCell ref="D6:E6"/>
    <mergeCell ref="H6:I6"/>
    <mergeCell ref="A4:C4"/>
    <mergeCell ref="E4:K4"/>
    <mergeCell ref="E3:K3"/>
    <mergeCell ref="F6:G6"/>
    <mergeCell ref="J6:K6"/>
    <mergeCell ref="A32:K32"/>
    <mergeCell ref="A33:E34"/>
    <mergeCell ref="A35:E35"/>
    <mergeCell ref="F35:J35"/>
    <mergeCell ref="A8:K8"/>
    <mergeCell ref="A10:K10"/>
    <mergeCell ref="A11:K11"/>
    <mergeCell ref="B14:C14"/>
    <mergeCell ref="B15:B16"/>
    <mergeCell ref="B13:F13"/>
    <mergeCell ref="G13:K13"/>
    <mergeCell ref="G14:H14"/>
    <mergeCell ref="G15:G16"/>
  </mergeCells>
  <conditionalFormatting sqref="B17:F29">
    <cfRule type="cellIs" dxfId="9" priority="1" operator="greaterThan">
      <formula>G17</formula>
    </cfRule>
  </conditionalFormatting>
  <printOptions horizontalCentered="1" verticalCentered="1"/>
  <pageMargins left="0.25" right="0.25" top="0.75" bottom="0.75" header="0.3" footer="0.3"/>
  <pageSetup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60"/>
  <sheetViews>
    <sheetView workbookViewId="0"/>
  </sheetViews>
  <sheetFormatPr defaultRowHeight="14.6" x14ac:dyDescent="0.4"/>
  <cols>
    <col min="1" max="1" width="13" bestFit="1" customWidth="1"/>
    <col min="2" max="2" width="30.3828125" bestFit="1" customWidth="1"/>
  </cols>
  <sheetData>
    <row r="1" spans="1:2" x14ac:dyDescent="0.4">
      <c r="A1" s="25" t="s">
        <v>72</v>
      </c>
      <c r="B1" s="25" t="s">
        <v>73</v>
      </c>
    </row>
    <row r="2" spans="1:2" x14ac:dyDescent="0.4">
      <c r="A2" s="25" t="s">
        <v>547</v>
      </c>
      <c r="B2" s="25" t="s">
        <v>512</v>
      </c>
    </row>
    <row r="3" spans="1:2" x14ac:dyDescent="0.4">
      <c r="A3" s="25" t="s">
        <v>548</v>
      </c>
      <c r="B3" s="25" t="s">
        <v>79</v>
      </c>
    </row>
    <row r="4" spans="1:2" x14ac:dyDescent="0.4">
      <c r="A4" s="25" t="s">
        <v>549</v>
      </c>
      <c r="B4" s="25" t="s">
        <v>87</v>
      </c>
    </row>
    <row r="5" spans="1:2" x14ac:dyDescent="0.4">
      <c r="A5" s="25" t="s">
        <v>550</v>
      </c>
      <c r="B5" s="25" t="s">
        <v>92</v>
      </c>
    </row>
    <row r="6" spans="1:2" x14ac:dyDescent="0.4">
      <c r="A6" s="25" t="s">
        <v>551</v>
      </c>
      <c r="B6" s="25" t="s">
        <v>93</v>
      </c>
    </row>
    <row r="7" spans="1:2" x14ac:dyDescent="0.4">
      <c r="A7" s="25" t="s">
        <v>552</v>
      </c>
      <c r="B7" s="25" t="s">
        <v>94</v>
      </c>
    </row>
    <row r="8" spans="1:2" x14ac:dyDescent="0.4">
      <c r="A8" s="25" t="s">
        <v>553</v>
      </c>
      <c r="B8" s="25" t="s">
        <v>95</v>
      </c>
    </row>
    <row r="9" spans="1:2" x14ac:dyDescent="0.4">
      <c r="A9" s="25" t="s">
        <v>554</v>
      </c>
      <c r="B9" s="25" t="s">
        <v>96</v>
      </c>
    </row>
    <row r="10" spans="1:2" x14ac:dyDescent="0.4">
      <c r="A10" s="25" t="s">
        <v>555</v>
      </c>
      <c r="B10" s="25" t="s">
        <v>97</v>
      </c>
    </row>
    <row r="11" spans="1:2" x14ac:dyDescent="0.4">
      <c r="A11" s="25" t="s">
        <v>556</v>
      </c>
      <c r="B11" s="25" t="s">
        <v>98</v>
      </c>
    </row>
    <row r="12" spans="1:2" x14ac:dyDescent="0.4">
      <c r="A12" s="25" t="s">
        <v>557</v>
      </c>
      <c r="B12" s="25" t="s">
        <v>99</v>
      </c>
    </row>
    <row r="13" spans="1:2" x14ac:dyDescent="0.4">
      <c r="A13" s="25" t="s">
        <v>558</v>
      </c>
      <c r="B13" s="25" t="s">
        <v>100</v>
      </c>
    </row>
    <row r="14" spans="1:2" x14ac:dyDescent="0.4">
      <c r="A14" s="25" t="s">
        <v>559</v>
      </c>
      <c r="B14" s="25" t="s">
        <v>101</v>
      </c>
    </row>
    <row r="15" spans="1:2" x14ac:dyDescent="0.4">
      <c r="A15" s="25" t="s">
        <v>560</v>
      </c>
      <c r="B15" s="25" t="s">
        <v>102</v>
      </c>
    </row>
    <row r="16" spans="1:2" x14ac:dyDescent="0.4">
      <c r="A16" s="25" t="s">
        <v>561</v>
      </c>
      <c r="B16" s="25" t="s">
        <v>103</v>
      </c>
    </row>
    <row r="17" spans="1:2" x14ac:dyDescent="0.4">
      <c r="A17" s="25" t="s">
        <v>562</v>
      </c>
      <c r="B17" s="25" t="s">
        <v>104</v>
      </c>
    </row>
    <row r="18" spans="1:2" x14ac:dyDescent="0.4">
      <c r="A18" s="25" t="s">
        <v>563</v>
      </c>
      <c r="B18" s="25" t="s">
        <v>105</v>
      </c>
    </row>
    <row r="19" spans="1:2" x14ac:dyDescent="0.4">
      <c r="A19" s="25" t="s">
        <v>564</v>
      </c>
      <c r="B19" s="25" t="s">
        <v>106</v>
      </c>
    </row>
    <row r="20" spans="1:2" x14ac:dyDescent="0.4">
      <c r="A20" s="25" t="s">
        <v>565</v>
      </c>
      <c r="B20" s="25" t="s">
        <v>107</v>
      </c>
    </row>
    <row r="21" spans="1:2" x14ac:dyDescent="0.4">
      <c r="A21" s="25" t="s">
        <v>566</v>
      </c>
      <c r="B21" s="25" t="s">
        <v>108</v>
      </c>
    </row>
    <row r="22" spans="1:2" x14ac:dyDescent="0.4">
      <c r="A22" s="25" t="s">
        <v>567</v>
      </c>
      <c r="B22" s="25" t="s">
        <v>110</v>
      </c>
    </row>
    <row r="23" spans="1:2" x14ac:dyDescent="0.4">
      <c r="A23" s="25" t="s">
        <v>568</v>
      </c>
      <c r="B23" s="25" t="s">
        <v>111</v>
      </c>
    </row>
    <row r="24" spans="1:2" x14ac:dyDescent="0.4">
      <c r="A24" s="25" t="s">
        <v>569</v>
      </c>
      <c r="B24" s="25" t="s">
        <v>112</v>
      </c>
    </row>
    <row r="25" spans="1:2" x14ac:dyDescent="0.4">
      <c r="A25" s="25" t="s">
        <v>570</v>
      </c>
      <c r="B25" s="25" t="s">
        <v>113</v>
      </c>
    </row>
    <row r="26" spans="1:2" x14ac:dyDescent="0.4">
      <c r="A26" s="25" t="s">
        <v>571</v>
      </c>
      <c r="B26" s="25" t="s">
        <v>114</v>
      </c>
    </row>
    <row r="27" spans="1:2" x14ac:dyDescent="0.4">
      <c r="A27" s="25" t="s">
        <v>572</v>
      </c>
      <c r="B27" s="25" t="s">
        <v>115</v>
      </c>
    </row>
    <row r="28" spans="1:2" x14ac:dyDescent="0.4">
      <c r="A28" s="25" t="s">
        <v>573</v>
      </c>
      <c r="B28" s="25" t="s">
        <v>116</v>
      </c>
    </row>
    <row r="29" spans="1:2" x14ac:dyDescent="0.4">
      <c r="A29" s="25" t="s">
        <v>574</v>
      </c>
      <c r="B29" s="25" t="s">
        <v>117</v>
      </c>
    </row>
    <row r="30" spans="1:2" x14ac:dyDescent="0.4">
      <c r="A30" s="25" t="s">
        <v>575</v>
      </c>
      <c r="B30" s="25" t="s">
        <v>118</v>
      </c>
    </row>
    <row r="31" spans="1:2" x14ac:dyDescent="0.4">
      <c r="A31" s="25" t="s">
        <v>576</v>
      </c>
      <c r="B31" s="25" t="s">
        <v>119</v>
      </c>
    </row>
    <row r="32" spans="1:2" x14ac:dyDescent="0.4">
      <c r="A32" s="25" t="s">
        <v>577</v>
      </c>
      <c r="B32" s="25" t="s">
        <v>120</v>
      </c>
    </row>
    <row r="33" spans="1:2" x14ac:dyDescent="0.4">
      <c r="A33" s="25" t="s">
        <v>578</v>
      </c>
      <c r="B33" s="25" t="s">
        <v>121</v>
      </c>
    </row>
    <row r="34" spans="1:2" x14ac:dyDescent="0.4">
      <c r="A34" s="25" t="s">
        <v>579</v>
      </c>
      <c r="B34" s="25" t="s">
        <v>122</v>
      </c>
    </row>
    <row r="35" spans="1:2" x14ac:dyDescent="0.4">
      <c r="A35" s="25" t="s">
        <v>580</v>
      </c>
      <c r="B35" s="25" t="s">
        <v>123</v>
      </c>
    </row>
    <row r="36" spans="1:2" x14ac:dyDescent="0.4">
      <c r="A36" s="25" t="s">
        <v>581</v>
      </c>
      <c r="B36" s="25" t="s">
        <v>124</v>
      </c>
    </row>
    <row r="37" spans="1:2" x14ac:dyDescent="0.4">
      <c r="A37" s="25" t="s">
        <v>582</v>
      </c>
      <c r="B37" s="25" t="s">
        <v>125</v>
      </c>
    </row>
    <row r="38" spans="1:2" x14ac:dyDescent="0.4">
      <c r="A38" s="25" t="s">
        <v>583</v>
      </c>
      <c r="B38" s="25" t="s">
        <v>126</v>
      </c>
    </row>
    <row r="39" spans="1:2" x14ac:dyDescent="0.4">
      <c r="A39" s="25" t="s">
        <v>584</v>
      </c>
      <c r="B39" s="25" t="s">
        <v>127</v>
      </c>
    </row>
    <row r="40" spans="1:2" x14ac:dyDescent="0.4">
      <c r="A40" s="25" t="s">
        <v>585</v>
      </c>
      <c r="B40" s="25" t="s">
        <v>128</v>
      </c>
    </row>
    <row r="41" spans="1:2" x14ac:dyDescent="0.4">
      <c r="A41" s="25" t="s">
        <v>586</v>
      </c>
      <c r="B41" s="25" t="s">
        <v>129</v>
      </c>
    </row>
    <row r="42" spans="1:2" x14ac:dyDescent="0.4">
      <c r="A42" s="25" t="s">
        <v>587</v>
      </c>
      <c r="B42" s="25" t="s">
        <v>130</v>
      </c>
    </row>
    <row r="43" spans="1:2" x14ac:dyDescent="0.4">
      <c r="A43" s="25" t="s">
        <v>588</v>
      </c>
      <c r="B43" s="25" t="s">
        <v>131</v>
      </c>
    </row>
    <row r="44" spans="1:2" x14ac:dyDescent="0.4">
      <c r="A44" s="25" t="s">
        <v>589</v>
      </c>
      <c r="B44" s="25" t="s">
        <v>132</v>
      </c>
    </row>
    <row r="45" spans="1:2" x14ac:dyDescent="0.4">
      <c r="A45" s="25" t="s">
        <v>590</v>
      </c>
      <c r="B45" s="25" t="s">
        <v>133</v>
      </c>
    </row>
    <row r="46" spans="1:2" x14ac:dyDescent="0.4">
      <c r="A46" s="25" t="s">
        <v>591</v>
      </c>
      <c r="B46" s="25" t="s">
        <v>134</v>
      </c>
    </row>
    <row r="47" spans="1:2" x14ac:dyDescent="0.4">
      <c r="A47" s="25" t="s">
        <v>592</v>
      </c>
      <c r="B47" s="25" t="s">
        <v>135</v>
      </c>
    </row>
    <row r="48" spans="1:2" x14ac:dyDescent="0.4">
      <c r="A48" s="25" t="s">
        <v>593</v>
      </c>
      <c r="B48" s="25" t="s">
        <v>136</v>
      </c>
    </row>
    <row r="49" spans="1:2" x14ac:dyDescent="0.4">
      <c r="A49" s="25" t="s">
        <v>594</v>
      </c>
      <c r="B49" s="25" t="s">
        <v>137</v>
      </c>
    </row>
    <row r="50" spans="1:2" x14ac:dyDescent="0.4">
      <c r="A50" s="25" t="s">
        <v>595</v>
      </c>
      <c r="B50" s="25" t="s">
        <v>513</v>
      </c>
    </row>
    <row r="51" spans="1:2" x14ac:dyDescent="0.4">
      <c r="A51" s="25" t="s">
        <v>596</v>
      </c>
      <c r="B51" s="25" t="s">
        <v>138</v>
      </c>
    </row>
    <row r="52" spans="1:2" x14ac:dyDescent="0.4">
      <c r="A52" s="25" t="s">
        <v>597</v>
      </c>
      <c r="B52" s="25" t="s">
        <v>139</v>
      </c>
    </row>
    <row r="53" spans="1:2" x14ac:dyDescent="0.4">
      <c r="A53" s="25" t="s">
        <v>598</v>
      </c>
      <c r="B53" s="25" t="s">
        <v>514</v>
      </c>
    </row>
    <row r="54" spans="1:2" x14ac:dyDescent="0.4">
      <c r="A54" s="25" t="s">
        <v>599</v>
      </c>
      <c r="B54" s="25" t="s">
        <v>140</v>
      </c>
    </row>
    <row r="55" spans="1:2" x14ac:dyDescent="0.4">
      <c r="A55" s="25" t="s">
        <v>600</v>
      </c>
      <c r="B55" s="25" t="s">
        <v>141</v>
      </c>
    </row>
    <row r="56" spans="1:2" x14ac:dyDescent="0.4">
      <c r="A56" s="25" t="s">
        <v>601</v>
      </c>
      <c r="B56" s="25" t="s">
        <v>142</v>
      </c>
    </row>
    <row r="57" spans="1:2" x14ac:dyDescent="0.4">
      <c r="A57" s="25" t="s">
        <v>1182</v>
      </c>
      <c r="B57" s="25" t="s">
        <v>1183</v>
      </c>
    </row>
    <row r="58" spans="1:2" x14ac:dyDescent="0.4">
      <c r="A58" s="25" t="s">
        <v>602</v>
      </c>
      <c r="B58" s="25" t="s">
        <v>143</v>
      </c>
    </row>
    <row r="59" spans="1:2" x14ac:dyDescent="0.4">
      <c r="A59" s="25" t="s">
        <v>603</v>
      </c>
      <c r="B59" s="25" t="s">
        <v>144</v>
      </c>
    </row>
    <row r="60" spans="1:2" x14ac:dyDescent="0.4">
      <c r="A60" s="25" t="s">
        <v>604</v>
      </c>
      <c r="B60" s="25" t="s">
        <v>145</v>
      </c>
    </row>
    <row r="61" spans="1:2" x14ac:dyDescent="0.4">
      <c r="A61" s="25" t="s">
        <v>605</v>
      </c>
      <c r="B61" s="25" t="s">
        <v>146</v>
      </c>
    </row>
    <row r="62" spans="1:2" x14ac:dyDescent="0.4">
      <c r="A62" s="25" t="s">
        <v>606</v>
      </c>
      <c r="B62" s="25" t="s">
        <v>147</v>
      </c>
    </row>
    <row r="63" spans="1:2" x14ac:dyDescent="0.4">
      <c r="A63" s="25" t="s">
        <v>607</v>
      </c>
      <c r="B63" s="25" t="s">
        <v>148</v>
      </c>
    </row>
    <row r="64" spans="1:2" x14ac:dyDescent="0.4">
      <c r="A64" s="25" t="s">
        <v>608</v>
      </c>
      <c r="B64" s="25" t="s">
        <v>149</v>
      </c>
    </row>
    <row r="65" spans="1:2" x14ac:dyDescent="0.4">
      <c r="A65" s="25" t="s">
        <v>609</v>
      </c>
      <c r="B65" s="25" t="s">
        <v>150</v>
      </c>
    </row>
    <row r="66" spans="1:2" x14ac:dyDescent="0.4">
      <c r="A66" s="25" t="s">
        <v>610</v>
      </c>
      <c r="B66" s="25" t="s">
        <v>515</v>
      </c>
    </row>
    <row r="67" spans="1:2" x14ac:dyDescent="0.4">
      <c r="A67" s="25" t="s">
        <v>611</v>
      </c>
      <c r="B67" s="25" t="s">
        <v>151</v>
      </c>
    </row>
    <row r="68" spans="1:2" x14ac:dyDescent="0.4">
      <c r="A68" s="25" t="s">
        <v>612</v>
      </c>
      <c r="B68" s="25" t="s">
        <v>516</v>
      </c>
    </row>
    <row r="69" spans="1:2" x14ac:dyDescent="0.4">
      <c r="A69" s="25" t="s">
        <v>613</v>
      </c>
      <c r="B69" s="25" t="s">
        <v>517</v>
      </c>
    </row>
    <row r="70" spans="1:2" x14ac:dyDescent="0.4">
      <c r="A70" s="25" t="s">
        <v>614</v>
      </c>
      <c r="B70" s="25" t="s">
        <v>518</v>
      </c>
    </row>
    <row r="71" spans="1:2" x14ac:dyDescent="0.4">
      <c r="A71" s="25" t="s">
        <v>615</v>
      </c>
      <c r="B71" s="25" t="s">
        <v>519</v>
      </c>
    </row>
    <row r="72" spans="1:2" x14ac:dyDescent="0.4">
      <c r="A72" s="25" t="s">
        <v>616</v>
      </c>
      <c r="B72" s="25" t="s">
        <v>520</v>
      </c>
    </row>
    <row r="73" spans="1:2" x14ac:dyDescent="0.4">
      <c r="A73" s="25" t="s">
        <v>617</v>
      </c>
      <c r="B73" s="25" t="s">
        <v>521</v>
      </c>
    </row>
    <row r="74" spans="1:2" x14ac:dyDescent="0.4">
      <c r="A74" s="25" t="s">
        <v>618</v>
      </c>
      <c r="B74" s="25" t="s">
        <v>522</v>
      </c>
    </row>
    <row r="75" spans="1:2" x14ac:dyDescent="0.4">
      <c r="A75" s="25" t="s">
        <v>619</v>
      </c>
      <c r="B75" s="25" t="s">
        <v>523</v>
      </c>
    </row>
    <row r="76" spans="1:2" x14ac:dyDescent="0.4">
      <c r="A76" s="25" t="s">
        <v>620</v>
      </c>
      <c r="B76" s="25" t="s">
        <v>524</v>
      </c>
    </row>
    <row r="77" spans="1:2" x14ac:dyDescent="0.4">
      <c r="A77" s="25" t="s">
        <v>621</v>
      </c>
      <c r="B77" s="25" t="s">
        <v>525</v>
      </c>
    </row>
    <row r="78" spans="1:2" x14ac:dyDescent="0.4">
      <c r="A78" s="25" t="s">
        <v>622</v>
      </c>
      <c r="B78" s="25" t="s">
        <v>526</v>
      </c>
    </row>
    <row r="79" spans="1:2" x14ac:dyDescent="0.4">
      <c r="A79" s="25" t="s">
        <v>623</v>
      </c>
      <c r="B79" s="25" t="s">
        <v>527</v>
      </c>
    </row>
    <row r="80" spans="1:2" x14ac:dyDescent="0.4">
      <c r="A80" s="25" t="s">
        <v>624</v>
      </c>
      <c r="B80" s="25" t="s">
        <v>152</v>
      </c>
    </row>
    <row r="81" spans="1:2" x14ac:dyDescent="0.4">
      <c r="A81" s="25" t="s">
        <v>625</v>
      </c>
      <c r="B81" s="25" t="s">
        <v>153</v>
      </c>
    </row>
    <row r="82" spans="1:2" x14ac:dyDescent="0.4">
      <c r="A82" s="25" t="s">
        <v>626</v>
      </c>
      <c r="B82" s="25" t="s">
        <v>154</v>
      </c>
    </row>
    <row r="83" spans="1:2" x14ac:dyDescent="0.4">
      <c r="A83" s="25" t="s">
        <v>627</v>
      </c>
      <c r="B83" s="25" t="s">
        <v>155</v>
      </c>
    </row>
    <row r="84" spans="1:2" x14ac:dyDescent="0.4">
      <c r="A84" s="25" t="s">
        <v>628</v>
      </c>
      <c r="B84" s="25" t="s">
        <v>156</v>
      </c>
    </row>
    <row r="85" spans="1:2" x14ac:dyDescent="0.4">
      <c r="A85" s="25" t="s">
        <v>629</v>
      </c>
      <c r="B85" s="25" t="s">
        <v>157</v>
      </c>
    </row>
    <row r="86" spans="1:2" x14ac:dyDescent="0.4">
      <c r="A86" s="25" t="s">
        <v>630</v>
      </c>
      <c r="B86" s="25" t="s">
        <v>158</v>
      </c>
    </row>
    <row r="87" spans="1:2" x14ac:dyDescent="0.4">
      <c r="A87" s="25" t="s">
        <v>631</v>
      </c>
      <c r="B87" s="25" t="s">
        <v>159</v>
      </c>
    </row>
    <row r="88" spans="1:2" x14ac:dyDescent="0.4">
      <c r="A88" s="25" t="s">
        <v>632</v>
      </c>
      <c r="B88" s="25" t="s">
        <v>160</v>
      </c>
    </row>
    <row r="89" spans="1:2" x14ac:dyDescent="0.4">
      <c r="A89" s="25" t="s">
        <v>633</v>
      </c>
      <c r="B89" s="25" t="s">
        <v>161</v>
      </c>
    </row>
    <row r="90" spans="1:2" x14ac:dyDescent="0.4">
      <c r="A90" s="25" t="s">
        <v>634</v>
      </c>
      <c r="B90" s="25" t="s">
        <v>162</v>
      </c>
    </row>
    <row r="91" spans="1:2" x14ac:dyDescent="0.4">
      <c r="A91" s="25" t="s">
        <v>635</v>
      </c>
      <c r="B91" s="25" t="s">
        <v>163</v>
      </c>
    </row>
    <row r="92" spans="1:2" x14ac:dyDescent="0.4">
      <c r="A92" s="25" t="s">
        <v>636</v>
      </c>
      <c r="B92" s="25" t="s">
        <v>164</v>
      </c>
    </row>
    <row r="93" spans="1:2" x14ac:dyDescent="0.4">
      <c r="A93" s="25" t="s">
        <v>637</v>
      </c>
      <c r="B93" s="25" t="s">
        <v>165</v>
      </c>
    </row>
    <row r="94" spans="1:2" x14ac:dyDescent="0.4">
      <c r="A94" s="25" t="s">
        <v>638</v>
      </c>
      <c r="B94" s="25" t="s">
        <v>166</v>
      </c>
    </row>
    <row r="95" spans="1:2" x14ac:dyDescent="0.4">
      <c r="A95" s="25" t="s">
        <v>639</v>
      </c>
      <c r="B95" s="25" t="s">
        <v>167</v>
      </c>
    </row>
    <row r="96" spans="1:2" x14ac:dyDescent="0.4">
      <c r="A96" s="25" t="s">
        <v>640</v>
      </c>
      <c r="B96" s="25" t="s">
        <v>168</v>
      </c>
    </row>
    <row r="97" spans="1:2" x14ac:dyDescent="0.4">
      <c r="A97" s="25" t="s">
        <v>641</v>
      </c>
      <c r="B97" s="25" t="s">
        <v>169</v>
      </c>
    </row>
    <row r="98" spans="1:2" x14ac:dyDescent="0.4">
      <c r="A98" s="25" t="s">
        <v>642</v>
      </c>
      <c r="B98" s="25" t="s">
        <v>170</v>
      </c>
    </row>
    <row r="99" spans="1:2" x14ac:dyDescent="0.4">
      <c r="A99" s="25" t="s">
        <v>643</v>
      </c>
      <c r="B99" s="25" t="s">
        <v>171</v>
      </c>
    </row>
    <row r="100" spans="1:2" x14ac:dyDescent="0.4">
      <c r="A100" s="25" t="s">
        <v>644</v>
      </c>
      <c r="B100" s="25" t="s">
        <v>528</v>
      </c>
    </row>
    <row r="101" spans="1:2" x14ac:dyDescent="0.4">
      <c r="A101" s="25" t="s">
        <v>645</v>
      </c>
      <c r="B101" s="25" t="s">
        <v>172</v>
      </c>
    </row>
    <row r="102" spans="1:2" x14ac:dyDescent="0.4">
      <c r="A102" s="25" t="s">
        <v>646</v>
      </c>
      <c r="B102" s="25" t="s">
        <v>173</v>
      </c>
    </row>
    <row r="103" spans="1:2" x14ac:dyDescent="0.4">
      <c r="A103" s="25" t="s">
        <v>647</v>
      </c>
      <c r="B103" s="25" t="s">
        <v>174</v>
      </c>
    </row>
    <row r="104" spans="1:2" x14ac:dyDescent="0.4">
      <c r="A104" s="25" t="s">
        <v>648</v>
      </c>
      <c r="B104" s="25" t="s">
        <v>175</v>
      </c>
    </row>
    <row r="105" spans="1:2" x14ac:dyDescent="0.4">
      <c r="A105" s="25" t="s">
        <v>649</v>
      </c>
      <c r="B105" s="25" t="s">
        <v>176</v>
      </c>
    </row>
    <row r="106" spans="1:2" x14ac:dyDescent="0.4">
      <c r="A106" s="25" t="s">
        <v>650</v>
      </c>
      <c r="B106" s="25" t="s">
        <v>177</v>
      </c>
    </row>
    <row r="107" spans="1:2" x14ac:dyDescent="0.4">
      <c r="A107" s="25" t="s">
        <v>651</v>
      </c>
      <c r="B107" s="25" t="s">
        <v>178</v>
      </c>
    </row>
    <row r="108" spans="1:2" x14ac:dyDescent="0.4">
      <c r="A108" s="25" t="s">
        <v>652</v>
      </c>
      <c r="B108" s="25" t="s">
        <v>179</v>
      </c>
    </row>
    <row r="109" spans="1:2" x14ac:dyDescent="0.4">
      <c r="A109" s="25" t="s">
        <v>653</v>
      </c>
      <c r="B109" s="25" t="s">
        <v>180</v>
      </c>
    </row>
    <row r="110" spans="1:2" x14ac:dyDescent="0.4">
      <c r="A110" s="25" t="s">
        <v>654</v>
      </c>
      <c r="B110" s="25" t="s">
        <v>181</v>
      </c>
    </row>
    <row r="111" spans="1:2" x14ac:dyDescent="0.4">
      <c r="A111" s="25" t="s">
        <v>655</v>
      </c>
      <c r="B111" s="25" t="s">
        <v>529</v>
      </c>
    </row>
    <row r="112" spans="1:2" x14ac:dyDescent="0.4">
      <c r="A112" s="25" t="s">
        <v>792</v>
      </c>
      <c r="B112" s="25" t="s">
        <v>1158</v>
      </c>
    </row>
    <row r="113" spans="1:2" x14ac:dyDescent="0.4">
      <c r="A113" s="25" t="s">
        <v>656</v>
      </c>
      <c r="B113" s="25" t="s">
        <v>182</v>
      </c>
    </row>
    <row r="114" spans="1:2" x14ac:dyDescent="0.4">
      <c r="A114" s="25" t="s">
        <v>657</v>
      </c>
      <c r="B114" s="25" t="s">
        <v>183</v>
      </c>
    </row>
    <row r="115" spans="1:2" x14ac:dyDescent="0.4">
      <c r="A115" s="25" t="s">
        <v>658</v>
      </c>
      <c r="B115" s="25" t="s">
        <v>184</v>
      </c>
    </row>
    <row r="116" spans="1:2" x14ac:dyDescent="0.4">
      <c r="A116" s="25" t="s">
        <v>659</v>
      </c>
      <c r="B116" s="25" t="s">
        <v>185</v>
      </c>
    </row>
    <row r="117" spans="1:2" x14ac:dyDescent="0.4">
      <c r="A117" s="25" t="s">
        <v>660</v>
      </c>
      <c r="B117" s="25" t="s">
        <v>186</v>
      </c>
    </row>
    <row r="118" spans="1:2" x14ac:dyDescent="0.4">
      <c r="A118" s="25" t="s">
        <v>661</v>
      </c>
      <c r="B118" s="25" t="s">
        <v>187</v>
      </c>
    </row>
    <row r="119" spans="1:2" x14ac:dyDescent="0.4">
      <c r="A119" s="25" t="s">
        <v>662</v>
      </c>
      <c r="B119" s="25" t="s">
        <v>188</v>
      </c>
    </row>
    <row r="120" spans="1:2" x14ac:dyDescent="0.4">
      <c r="A120" s="25" t="s">
        <v>663</v>
      </c>
      <c r="B120" s="25" t="s">
        <v>189</v>
      </c>
    </row>
    <row r="121" spans="1:2" x14ac:dyDescent="0.4">
      <c r="A121" s="25" t="s">
        <v>664</v>
      </c>
      <c r="B121" s="25" t="s">
        <v>190</v>
      </c>
    </row>
    <row r="122" spans="1:2" x14ac:dyDescent="0.4">
      <c r="A122" s="25" t="s">
        <v>665</v>
      </c>
      <c r="B122" s="25" t="s">
        <v>191</v>
      </c>
    </row>
    <row r="123" spans="1:2" x14ac:dyDescent="0.4">
      <c r="A123" s="25" t="s">
        <v>666</v>
      </c>
      <c r="B123" s="25" t="s">
        <v>192</v>
      </c>
    </row>
    <row r="124" spans="1:2" x14ac:dyDescent="0.4">
      <c r="A124" s="25" t="s">
        <v>667</v>
      </c>
      <c r="B124" s="25" t="s">
        <v>193</v>
      </c>
    </row>
    <row r="125" spans="1:2" x14ac:dyDescent="0.4">
      <c r="A125" s="25" t="s">
        <v>668</v>
      </c>
      <c r="B125" s="25" t="s">
        <v>194</v>
      </c>
    </row>
    <row r="126" spans="1:2" x14ac:dyDescent="0.4">
      <c r="A126" s="25" t="s">
        <v>669</v>
      </c>
      <c r="B126" s="25" t="s">
        <v>195</v>
      </c>
    </row>
    <row r="127" spans="1:2" x14ac:dyDescent="0.4">
      <c r="A127" s="25" t="s">
        <v>670</v>
      </c>
      <c r="B127" s="25" t="s">
        <v>196</v>
      </c>
    </row>
    <row r="128" spans="1:2" x14ac:dyDescent="0.4">
      <c r="A128" s="25" t="s">
        <v>671</v>
      </c>
      <c r="B128" s="25" t="s">
        <v>530</v>
      </c>
    </row>
    <row r="129" spans="1:2" x14ac:dyDescent="0.4">
      <c r="A129" s="25" t="s">
        <v>672</v>
      </c>
      <c r="B129" s="25" t="s">
        <v>197</v>
      </c>
    </row>
    <row r="130" spans="1:2" x14ac:dyDescent="0.4">
      <c r="A130" s="25" t="s">
        <v>673</v>
      </c>
      <c r="B130" s="25" t="s">
        <v>198</v>
      </c>
    </row>
    <row r="131" spans="1:2" x14ac:dyDescent="0.4">
      <c r="A131" s="25" t="s">
        <v>674</v>
      </c>
      <c r="B131" s="25" t="s">
        <v>199</v>
      </c>
    </row>
    <row r="132" spans="1:2" x14ac:dyDescent="0.4">
      <c r="A132" s="25" t="s">
        <v>675</v>
      </c>
      <c r="B132" s="25" t="s">
        <v>200</v>
      </c>
    </row>
    <row r="133" spans="1:2" x14ac:dyDescent="0.4">
      <c r="A133" s="25" t="s">
        <v>676</v>
      </c>
      <c r="B133" s="25" t="s">
        <v>201</v>
      </c>
    </row>
    <row r="134" spans="1:2" x14ac:dyDescent="0.4">
      <c r="A134" s="25" t="s">
        <v>677</v>
      </c>
      <c r="B134" s="25" t="s">
        <v>202</v>
      </c>
    </row>
    <row r="135" spans="1:2" x14ac:dyDescent="0.4">
      <c r="A135" s="25" t="s">
        <v>678</v>
      </c>
      <c r="B135" s="25" t="s">
        <v>203</v>
      </c>
    </row>
    <row r="136" spans="1:2" x14ac:dyDescent="0.4">
      <c r="A136" s="25" t="s">
        <v>679</v>
      </c>
      <c r="B136" s="25" t="s">
        <v>204</v>
      </c>
    </row>
    <row r="137" spans="1:2" x14ac:dyDescent="0.4">
      <c r="A137" s="25" t="s">
        <v>680</v>
      </c>
      <c r="B137" s="25" t="s">
        <v>205</v>
      </c>
    </row>
    <row r="138" spans="1:2" x14ac:dyDescent="0.4">
      <c r="A138" s="25" t="s">
        <v>681</v>
      </c>
      <c r="B138" s="25" t="s">
        <v>206</v>
      </c>
    </row>
    <row r="139" spans="1:2" x14ac:dyDescent="0.4">
      <c r="A139" s="25" t="s">
        <v>682</v>
      </c>
      <c r="B139" s="25" t="s">
        <v>207</v>
      </c>
    </row>
    <row r="140" spans="1:2" x14ac:dyDescent="0.4">
      <c r="A140" s="25" t="s">
        <v>683</v>
      </c>
      <c r="B140" s="25" t="s">
        <v>208</v>
      </c>
    </row>
    <row r="141" spans="1:2" x14ac:dyDescent="0.4">
      <c r="A141" s="25" t="s">
        <v>684</v>
      </c>
      <c r="B141" s="25" t="s">
        <v>209</v>
      </c>
    </row>
    <row r="142" spans="1:2" x14ac:dyDescent="0.4">
      <c r="A142" s="25" t="s">
        <v>685</v>
      </c>
      <c r="B142" s="25" t="s">
        <v>210</v>
      </c>
    </row>
    <row r="143" spans="1:2" x14ac:dyDescent="0.4">
      <c r="A143" s="25" t="s">
        <v>686</v>
      </c>
      <c r="B143" s="25" t="s">
        <v>211</v>
      </c>
    </row>
    <row r="144" spans="1:2" x14ac:dyDescent="0.4">
      <c r="A144" s="25" t="s">
        <v>687</v>
      </c>
      <c r="B144" s="25" t="s">
        <v>212</v>
      </c>
    </row>
    <row r="145" spans="1:2" x14ac:dyDescent="0.4">
      <c r="A145" s="25" t="s">
        <v>688</v>
      </c>
      <c r="B145" s="25" t="s">
        <v>213</v>
      </c>
    </row>
    <row r="146" spans="1:2" x14ac:dyDescent="0.4">
      <c r="A146" s="25" t="s">
        <v>689</v>
      </c>
      <c r="B146" s="25" t="s">
        <v>214</v>
      </c>
    </row>
    <row r="147" spans="1:2" x14ac:dyDescent="0.4">
      <c r="A147" s="25" t="s">
        <v>690</v>
      </c>
      <c r="B147" s="25" t="s">
        <v>215</v>
      </c>
    </row>
    <row r="148" spans="1:2" x14ac:dyDescent="0.4">
      <c r="A148" s="25" t="s">
        <v>691</v>
      </c>
      <c r="B148" s="25" t="s">
        <v>216</v>
      </c>
    </row>
    <row r="149" spans="1:2" x14ac:dyDescent="0.4">
      <c r="A149" s="25" t="s">
        <v>692</v>
      </c>
      <c r="B149" s="25" t="s">
        <v>217</v>
      </c>
    </row>
    <row r="150" spans="1:2" x14ac:dyDescent="0.4">
      <c r="A150" s="25" t="s">
        <v>693</v>
      </c>
      <c r="B150" s="25" t="s">
        <v>218</v>
      </c>
    </row>
    <row r="151" spans="1:2" x14ac:dyDescent="0.4">
      <c r="A151" s="25" t="s">
        <v>694</v>
      </c>
      <c r="B151" s="25" t="s">
        <v>219</v>
      </c>
    </row>
    <row r="152" spans="1:2" x14ac:dyDescent="0.4">
      <c r="A152" s="25" t="s">
        <v>695</v>
      </c>
      <c r="B152" s="25" t="s">
        <v>220</v>
      </c>
    </row>
    <row r="153" spans="1:2" x14ac:dyDescent="0.4">
      <c r="A153" s="25" t="s">
        <v>696</v>
      </c>
      <c r="B153" s="25" t="s">
        <v>221</v>
      </c>
    </row>
    <row r="154" spans="1:2" x14ac:dyDescent="0.4">
      <c r="A154" s="25" t="s">
        <v>697</v>
      </c>
      <c r="B154" s="25" t="s">
        <v>222</v>
      </c>
    </row>
    <row r="155" spans="1:2" x14ac:dyDescent="0.4">
      <c r="A155" s="25" t="s">
        <v>698</v>
      </c>
      <c r="B155" s="25" t="s">
        <v>223</v>
      </c>
    </row>
    <row r="156" spans="1:2" x14ac:dyDescent="0.4">
      <c r="A156" s="25" t="s">
        <v>699</v>
      </c>
      <c r="B156" s="25" t="s">
        <v>224</v>
      </c>
    </row>
    <row r="157" spans="1:2" x14ac:dyDescent="0.4">
      <c r="A157" s="25" t="s">
        <v>700</v>
      </c>
      <c r="B157" s="25" t="s">
        <v>225</v>
      </c>
    </row>
    <row r="158" spans="1:2" x14ac:dyDescent="0.4">
      <c r="A158" s="25" t="s">
        <v>701</v>
      </c>
      <c r="B158" s="25" t="s">
        <v>226</v>
      </c>
    </row>
    <row r="159" spans="1:2" x14ac:dyDescent="0.4">
      <c r="A159" s="25" t="s">
        <v>702</v>
      </c>
      <c r="B159" s="25" t="s">
        <v>227</v>
      </c>
    </row>
    <row r="160" spans="1:2" x14ac:dyDescent="0.4">
      <c r="A160" s="25" t="s">
        <v>703</v>
      </c>
      <c r="B160" s="25" t="s">
        <v>228</v>
      </c>
    </row>
    <row r="161" spans="1:2" x14ac:dyDescent="0.4">
      <c r="A161" s="25" t="s">
        <v>704</v>
      </c>
      <c r="B161" s="25" t="s">
        <v>229</v>
      </c>
    </row>
    <row r="162" spans="1:2" x14ac:dyDescent="0.4">
      <c r="A162" s="25" t="s">
        <v>705</v>
      </c>
      <c r="B162" s="25" t="s">
        <v>230</v>
      </c>
    </row>
    <row r="163" spans="1:2" x14ac:dyDescent="0.4">
      <c r="A163" s="25" t="s">
        <v>706</v>
      </c>
      <c r="B163" s="25" t="s">
        <v>231</v>
      </c>
    </row>
    <row r="164" spans="1:2" x14ac:dyDescent="0.4">
      <c r="A164" s="25" t="s">
        <v>707</v>
      </c>
      <c r="B164" s="25" t="s">
        <v>232</v>
      </c>
    </row>
    <row r="165" spans="1:2" x14ac:dyDescent="0.4">
      <c r="A165" s="25" t="s">
        <v>708</v>
      </c>
      <c r="B165" s="25" t="s">
        <v>233</v>
      </c>
    </row>
    <row r="166" spans="1:2" x14ac:dyDescent="0.4">
      <c r="A166" s="25" t="s">
        <v>709</v>
      </c>
      <c r="B166" s="25" t="s">
        <v>234</v>
      </c>
    </row>
    <row r="167" spans="1:2" x14ac:dyDescent="0.4">
      <c r="A167" s="25" t="s">
        <v>710</v>
      </c>
      <c r="B167" s="25" t="s">
        <v>235</v>
      </c>
    </row>
    <row r="168" spans="1:2" x14ac:dyDescent="0.4">
      <c r="A168" s="25" t="s">
        <v>711</v>
      </c>
      <c r="B168" s="25" t="s">
        <v>236</v>
      </c>
    </row>
    <row r="169" spans="1:2" x14ac:dyDescent="0.4">
      <c r="A169" s="25" t="s">
        <v>712</v>
      </c>
      <c r="B169" s="25" t="s">
        <v>237</v>
      </c>
    </row>
    <row r="170" spans="1:2" x14ac:dyDescent="0.4">
      <c r="A170" s="25" t="s">
        <v>713</v>
      </c>
      <c r="B170" s="25" t="s">
        <v>238</v>
      </c>
    </row>
    <row r="171" spans="1:2" x14ac:dyDescent="0.4">
      <c r="A171" s="25" t="s">
        <v>714</v>
      </c>
      <c r="B171" s="25" t="s">
        <v>239</v>
      </c>
    </row>
    <row r="172" spans="1:2" x14ac:dyDescent="0.4">
      <c r="A172" s="25" t="s">
        <v>715</v>
      </c>
      <c r="B172" s="25" t="s">
        <v>240</v>
      </c>
    </row>
    <row r="173" spans="1:2" x14ac:dyDescent="0.4">
      <c r="A173" s="25" t="s">
        <v>716</v>
      </c>
      <c r="B173" s="25" t="s">
        <v>241</v>
      </c>
    </row>
    <row r="174" spans="1:2" x14ac:dyDescent="0.4">
      <c r="A174" s="25" t="s">
        <v>717</v>
      </c>
      <c r="B174" s="25" t="s">
        <v>242</v>
      </c>
    </row>
    <row r="175" spans="1:2" x14ac:dyDescent="0.4">
      <c r="A175" s="25" t="s">
        <v>718</v>
      </c>
      <c r="B175" s="25" t="s">
        <v>243</v>
      </c>
    </row>
    <row r="176" spans="1:2" x14ac:dyDescent="0.4">
      <c r="A176" s="25" t="s">
        <v>719</v>
      </c>
      <c r="B176" s="25" t="s">
        <v>244</v>
      </c>
    </row>
    <row r="177" spans="1:2" x14ac:dyDescent="0.4">
      <c r="A177" s="25" t="s">
        <v>720</v>
      </c>
      <c r="B177" s="25" t="s">
        <v>245</v>
      </c>
    </row>
    <row r="178" spans="1:2" x14ac:dyDescent="0.4">
      <c r="A178" s="25" t="s">
        <v>721</v>
      </c>
      <c r="B178" s="25" t="s">
        <v>246</v>
      </c>
    </row>
    <row r="179" spans="1:2" x14ac:dyDescent="0.4">
      <c r="A179" s="25" t="s">
        <v>722</v>
      </c>
      <c r="B179" s="25" t="s">
        <v>247</v>
      </c>
    </row>
    <row r="180" spans="1:2" x14ac:dyDescent="0.4">
      <c r="A180" s="25" t="s">
        <v>723</v>
      </c>
      <c r="B180" s="25" t="s">
        <v>248</v>
      </c>
    </row>
    <row r="181" spans="1:2" x14ac:dyDescent="0.4">
      <c r="A181" s="25" t="s">
        <v>724</v>
      </c>
      <c r="B181" s="25" t="s">
        <v>249</v>
      </c>
    </row>
    <row r="182" spans="1:2" x14ac:dyDescent="0.4">
      <c r="A182" s="25" t="s">
        <v>725</v>
      </c>
      <c r="B182" s="25" t="s">
        <v>250</v>
      </c>
    </row>
    <row r="183" spans="1:2" x14ac:dyDescent="0.4">
      <c r="A183" s="25" t="s">
        <v>726</v>
      </c>
      <c r="B183" s="25" t="s">
        <v>531</v>
      </c>
    </row>
    <row r="184" spans="1:2" x14ac:dyDescent="0.4">
      <c r="A184" s="25" t="s">
        <v>727</v>
      </c>
      <c r="B184" s="25" t="s">
        <v>251</v>
      </c>
    </row>
    <row r="185" spans="1:2" x14ac:dyDescent="0.4">
      <c r="A185" s="25" t="s">
        <v>728</v>
      </c>
      <c r="B185" s="25" t="s">
        <v>252</v>
      </c>
    </row>
    <row r="186" spans="1:2" x14ac:dyDescent="0.4">
      <c r="A186" s="25" t="s">
        <v>729</v>
      </c>
      <c r="B186" s="25" t="s">
        <v>253</v>
      </c>
    </row>
    <row r="187" spans="1:2" x14ac:dyDescent="0.4">
      <c r="A187" s="25" t="s">
        <v>730</v>
      </c>
      <c r="B187" s="25" t="s">
        <v>254</v>
      </c>
    </row>
    <row r="188" spans="1:2" x14ac:dyDescent="0.4">
      <c r="A188" s="25" t="s">
        <v>731</v>
      </c>
      <c r="B188" s="25" t="s">
        <v>255</v>
      </c>
    </row>
    <row r="189" spans="1:2" x14ac:dyDescent="0.4">
      <c r="A189" s="25" t="s">
        <v>732</v>
      </c>
      <c r="B189" s="25" t="s">
        <v>256</v>
      </c>
    </row>
    <row r="190" spans="1:2" x14ac:dyDescent="0.4">
      <c r="A190" s="25" t="s">
        <v>733</v>
      </c>
      <c r="B190" s="25" t="s">
        <v>257</v>
      </c>
    </row>
    <row r="191" spans="1:2" x14ac:dyDescent="0.4">
      <c r="A191" s="25" t="s">
        <v>734</v>
      </c>
      <c r="B191" s="25" t="s">
        <v>258</v>
      </c>
    </row>
    <row r="192" spans="1:2" x14ac:dyDescent="0.4">
      <c r="A192" s="25" t="s">
        <v>735</v>
      </c>
      <c r="B192" s="25" t="s">
        <v>259</v>
      </c>
    </row>
    <row r="193" spans="1:2" x14ac:dyDescent="0.4">
      <c r="A193" s="25" t="s">
        <v>736</v>
      </c>
      <c r="B193" s="25" t="s">
        <v>260</v>
      </c>
    </row>
    <row r="194" spans="1:2" x14ac:dyDescent="0.4">
      <c r="A194" s="25" t="s">
        <v>737</v>
      </c>
      <c r="B194" s="25" t="s">
        <v>261</v>
      </c>
    </row>
    <row r="195" spans="1:2" x14ac:dyDescent="0.4">
      <c r="A195" s="25" t="s">
        <v>738</v>
      </c>
      <c r="B195" s="25" t="s">
        <v>262</v>
      </c>
    </row>
    <row r="196" spans="1:2" x14ac:dyDescent="0.4">
      <c r="A196" s="25" t="s">
        <v>739</v>
      </c>
      <c r="B196" s="25" t="s">
        <v>263</v>
      </c>
    </row>
    <row r="197" spans="1:2" x14ac:dyDescent="0.4">
      <c r="A197" s="25" t="s">
        <v>740</v>
      </c>
      <c r="B197" s="25" t="s">
        <v>264</v>
      </c>
    </row>
    <row r="198" spans="1:2" x14ac:dyDescent="0.4">
      <c r="A198" s="25" t="s">
        <v>741</v>
      </c>
      <c r="B198" s="25" t="s">
        <v>532</v>
      </c>
    </row>
    <row r="199" spans="1:2" x14ac:dyDescent="0.4">
      <c r="A199" s="25" t="s">
        <v>742</v>
      </c>
      <c r="B199" s="25" t="s">
        <v>265</v>
      </c>
    </row>
    <row r="200" spans="1:2" x14ac:dyDescent="0.4">
      <c r="A200" s="25" t="s">
        <v>743</v>
      </c>
      <c r="B200" s="25" t="s">
        <v>266</v>
      </c>
    </row>
    <row r="201" spans="1:2" x14ac:dyDescent="0.4">
      <c r="A201" s="25" t="s">
        <v>744</v>
      </c>
      <c r="B201" s="25" t="s">
        <v>267</v>
      </c>
    </row>
    <row r="202" spans="1:2" x14ac:dyDescent="0.4">
      <c r="A202" s="25" t="s">
        <v>745</v>
      </c>
      <c r="B202" s="25" t="s">
        <v>268</v>
      </c>
    </row>
    <row r="203" spans="1:2" x14ac:dyDescent="0.4">
      <c r="A203" s="25" t="s">
        <v>746</v>
      </c>
      <c r="B203" s="25" t="s">
        <v>269</v>
      </c>
    </row>
    <row r="204" spans="1:2" x14ac:dyDescent="0.4">
      <c r="A204" s="25" t="s">
        <v>747</v>
      </c>
      <c r="B204" s="25" t="s">
        <v>270</v>
      </c>
    </row>
    <row r="205" spans="1:2" x14ac:dyDescent="0.4">
      <c r="A205" s="25" t="s">
        <v>748</v>
      </c>
      <c r="B205" s="25" t="s">
        <v>271</v>
      </c>
    </row>
    <row r="206" spans="1:2" x14ac:dyDescent="0.4">
      <c r="A206" s="25" t="s">
        <v>749</v>
      </c>
      <c r="B206" s="25" t="s">
        <v>272</v>
      </c>
    </row>
    <row r="207" spans="1:2" x14ac:dyDescent="0.4">
      <c r="A207" s="25" t="s">
        <v>750</v>
      </c>
      <c r="B207" s="25" t="s">
        <v>273</v>
      </c>
    </row>
    <row r="208" spans="1:2" x14ac:dyDescent="0.4">
      <c r="A208" s="25" t="s">
        <v>751</v>
      </c>
      <c r="B208" s="25" t="s">
        <v>274</v>
      </c>
    </row>
    <row r="209" spans="1:2" x14ac:dyDescent="0.4">
      <c r="A209" s="25" t="s">
        <v>752</v>
      </c>
      <c r="B209" s="25" t="s">
        <v>275</v>
      </c>
    </row>
    <row r="210" spans="1:2" x14ac:dyDescent="0.4">
      <c r="A210" s="25" t="s">
        <v>753</v>
      </c>
      <c r="B210" s="25" t="s">
        <v>276</v>
      </c>
    </row>
    <row r="211" spans="1:2" x14ac:dyDescent="0.4">
      <c r="A211" s="25" t="s">
        <v>754</v>
      </c>
      <c r="B211" s="25" t="s">
        <v>277</v>
      </c>
    </row>
    <row r="212" spans="1:2" x14ac:dyDescent="0.4">
      <c r="A212" s="25" t="s">
        <v>755</v>
      </c>
      <c r="B212" s="25" t="s">
        <v>278</v>
      </c>
    </row>
    <row r="213" spans="1:2" x14ac:dyDescent="0.4">
      <c r="A213" s="25" t="s">
        <v>756</v>
      </c>
      <c r="B213" s="25" t="s">
        <v>279</v>
      </c>
    </row>
    <row r="214" spans="1:2" x14ac:dyDescent="0.4">
      <c r="A214" s="25" t="s">
        <v>757</v>
      </c>
      <c r="B214" s="25" t="s">
        <v>280</v>
      </c>
    </row>
    <row r="215" spans="1:2" x14ac:dyDescent="0.4">
      <c r="A215" s="25" t="s">
        <v>758</v>
      </c>
      <c r="B215" s="25" t="s">
        <v>281</v>
      </c>
    </row>
    <row r="216" spans="1:2" x14ac:dyDescent="0.4">
      <c r="A216" s="25" t="s">
        <v>759</v>
      </c>
      <c r="B216" s="25" t="s">
        <v>282</v>
      </c>
    </row>
    <row r="217" spans="1:2" x14ac:dyDescent="0.4">
      <c r="A217" s="25" t="s">
        <v>760</v>
      </c>
      <c r="B217" s="25" t="s">
        <v>283</v>
      </c>
    </row>
    <row r="218" spans="1:2" x14ac:dyDescent="0.4">
      <c r="A218" s="25" t="s">
        <v>761</v>
      </c>
      <c r="B218" s="25" t="s">
        <v>284</v>
      </c>
    </row>
    <row r="219" spans="1:2" x14ac:dyDescent="0.4">
      <c r="A219" s="25" t="s">
        <v>762</v>
      </c>
      <c r="B219" s="25" t="s">
        <v>285</v>
      </c>
    </row>
    <row r="220" spans="1:2" x14ac:dyDescent="0.4">
      <c r="A220" s="25" t="s">
        <v>763</v>
      </c>
      <c r="B220" s="25" t="s">
        <v>286</v>
      </c>
    </row>
    <row r="221" spans="1:2" x14ac:dyDescent="0.4">
      <c r="A221" s="25" t="s">
        <v>764</v>
      </c>
      <c r="B221" s="25" t="s">
        <v>287</v>
      </c>
    </row>
    <row r="222" spans="1:2" x14ac:dyDescent="0.4">
      <c r="A222" s="25" t="s">
        <v>765</v>
      </c>
      <c r="B222" s="25" t="s">
        <v>288</v>
      </c>
    </row>
    <row r="223" spans="1:2" x14ac:dyDescent="0.4">
      <c r="A223" s="25" t="s">
        <v>766</v>
      </c>
      <c r="B223" s="25" t="s">
        <v>289</v>
      </c>
    </row>
    <row r="224" spans="1:2" x14ac:dyDescent="0.4">
      <c r="A224" s="25" t="s">
        <v>767</v>
      </c>
      <c r="B224" s="25" t="s">
        <v>290</v>
      </c>
    </row>
    <row r="225" spans="1:2" x14ac:dyDescent="0.4">
      <c r="A225" s="25" t="s">
        <v>768</v>
      </c>
      <c r="B225" s="25" t="s">
        <v>291</v>
      </c>
    </row>
    <row r="226" spans="1:2" x14ac:dyDescent="0.4">
      <c r="A226" s="25" t="s">
        <v>769</v>
      </c>
      <c r="B226" s="25" t="s">
        <v>533</v>
      </c>
    </row>
    <row r="227" spans="1:2" x14ac:dyDescent="0.4">
      <c r="A227" s="25" t="s">
        <v>770</v>
      </c>
      <c r="B227" s="25" t="s">
        <v>292</v>
      </c>
    </row>
    <row r="228" spans="1:2" x14ac:dyDescent="0.4">
      <c r="A228" s="25" t="s">
        <v>771</v>
      </c>
      <c r="B228" s="25" t="s">
        <v>293</v>
      </c>
    </row>
    <row r="229" spans="1:2" x14ac:dyDescent="0.4">
      <c r="A229" s="25" t="s">
        <v>772</v>
      </c>
      <c r="B229" s="25" t="s">
        <v>294</v>
      </c>
    </row>
    <row r="230" spans="1:2" x14ac:dyDescent="0.4">
      <c r="A230" s="25" t="s">
        <v>773</v>
      </c>
      <c r="B230" s="25" t="s">
        <v>295</v>
      </c>
    </row>
    <row r="231" spans="1:2" x14ac:dyDescent="0.4">
      <c r="A231" s="25" t="s">
        <v>774</v>
      </c>
      <c r="B231" s="25" t="s">
        <v>296</v>
      </c>
    </row>
    <row r="232" spans="1:2" x14ac:dyDescent="0.4">
      <c r="A232" s="25" t="s">
        <v>775</v>
      </c>
      <c r="B232" s="25" t="s">
        <v>297</v>
      </c>
    </row>
    <row r="233" spans="1:2" x14ac:dyDescent="0.4">
      <c r="A233" s="25" t="s">
        <v>776</v>
      </c>
      <c r="B233" s="25" t="s">
        <v>298</v>
      </c>
    </row>
    <row r="234" spans="1:2" x14ac:dyDescent="0.4">
      <c r="A234" s="25" t="s">
        <v>777</v>
      </c>
      <c r="B234" s="25" t="s">
        <v>299</v>
      </c>
    </row>
    <row r="235" spans="1:2" x14ac:dyDescent="0.4">
      <c r="A235" s="25" t="s">
        <v>778</v>
      </c>
      <c r="B235" s="25" t="s">
        <v>300</v>
      </c>
    </row>
    <row r="236" spans="1:2" x14ac:dyDescent="0.4">
      <c r="A236" s="25" t="s">
        <v>779</v>
      </c>
      <c r="B236" s="25" t="s">
        <v>301</v>
      </c>
    </row>
    <row r="237" spans="1:2" x14ac:dyDescent="0.4">
      <c r="A237" s="25" t="s">
        <v>780</v>
      </c>
      <c r="B237" s="25" t="s">
        <v>302</v>
      </c>
    </row>
    <row r="238" spans="1:2" x14ac:dyDescent="0.4">
      <c r="A238" s="25" t="s">
        <v>781</v>
      </c>
      <c r="B238" s="25" t="s">
        <v>303</v>
      </c>
    </row>
    <row r="239" spans="1:2" x14ac:dyDescent="0.4">
      <c r="A239" s="25" t="s">
        <v>782</v>
      </c>
      <c r="B239" s="25" t="s">
        <v>304</v>
      </c>
    </row>
    <row r="240" spans="1:2" x14ac:dyDescent="0.4">
      <c r="A240" s="25" t="s">
        <v>783</v>
      </c>
      <c r="B240" s="25" t="s">
        <v>305</v>
      </c>
    </row>
    <row r="241" spans="1:2" x14ac:dyDescent="0.4">
      <c r="A241" s="25" t="s">
        <v>784</v>
      </c>
      <c r="B241" s="25" t="s">
        <v>306</v>
      </c>
    </row>
    <row r="242" spans="1:2" x14ac:dyDescent="0.4">
      <c r="A242" s="25" t="s">
        <v>785</v>
      </c>
      <c r="B242" s="25" t="s">
        <v>307</v>
      </c>
    </row>
    <row r="243" spans="1:2" x14ac:dyDescent="0.4">
      <c r="A243" s="25" t="s">
        <v>786</v>
      </c>
      <c r="B243" s="25" t="s">
        <v>308</v>
      </c>
    </row>
    <row r="244" spans="1:2" x14ac:dyDescent="0.4">
      <c r="A244" s="25" t="s">
        <v>787</v>
      </c>
      <c r="B244" s="25" t="s">
        <v>309</v>
      </c>
    </row>
    <row r="245" spans="1:2" x14ac:dyDescent="0.4">
      <c r="A245" s="25" t="s">
        <v>788</v>
      </c>
      <c r="B245" s="25" t="s">
        <v>310</v>
      </c>
    </row>
    <row r="246" spans="1:2" x14ac:dyDescent="0.4">
      <c r="A246" s="25" t="s">
        <v>789</v>
      </c>
      <c r="B246" s="25" t="s">
        <v>311</v>
      </c>
    </row>
    <row r="247" spans="1:2" x14ac:dyDescent="0.4">
      <c r="A247" s="25" t="s">
        <v>790</v>
      </c>
      <c r="B247" s="25" t="s">
        <v>534</v>
      </c>
    </row>
    <row r="248" spans="1:2" x14ac:dyDescent="0.4">
      <c r="A248" s="25" t="s">
        <v>1193</v>
      </c>
      <c r="B248" s="25" t="s">
        <v>1192</v>
      </c>
    </row>
    <row r="249" spans="1:2" x14ac:dyDescent="0.4">
      <c r="A249" s="25" t="s">
        <v>791</v>
      </c>
      <c r="B249" s="25" t="s">
        <v>312</v>
      </c>
    </row>
    <row r="250" spans="1:2" x14ac:dyDescent="0.4">
      <c r="A250" s="25" t="s">
        <v>793</v>
      </c>
      <c r="B250" s="25" t="s">
        <v>313</v>
      </c>
    </row>
    <row r="251" spans="1:2" x14ac:dyDescent="0.4">
      <c r="A251" s="25" t="s">
        <v>794</v>
      </c>
      <c r="B251" s="25" t="s">
        <v>535</v>
      </c>
    </row>
    <row r="252" spans="1:2" x14ac:dyDescent="0.4">
      <c r="A252" s="25" t="s">
        <v>795</v>
      </c>
      <c r="B252" s="25" t="s">
        <v>536</v>
      </c>
    </row>
    <row r="253" spans="1:2" x14ac:dyDescent="0.4">
      <c r="A253" s="25" t="s">
        <v>796</v>
      </c>
      <c r="B253" s="25" t="s">
        <v>314</v>
      </c>
    </row>
    <row r="254" spans="1:2" x14ac:dyDescent="0.4">
      <c r="A254" s="25" t="s">
        <v>797</v>
      </c>
      <c r="B254" s="25" t="s">
        <v>315</v>
      </c>
    </row>
    <row r="255" spans="1:2" x14ac:dyDescent="0.4">
      <c r="A255" s="25" t="s">
        <v>798</v>
      </c>
      <c r="B255" s="25" t="s">
        <v>316</v>
      </c>
    </row>
    <row r="256" spans="1:2" x14ac:dyDescent="0.4">
      <c r="A256" s="25" t="s">
        <v>799</v>
      </c>
      <c r="B256" s="25" t="s">
        <v>317</v>
      </c>
    </row>
    <row r="257" spans="1:2" x14ac:dyDescent="0.4">
      <c r="A257" s="25" t="s">
        <v>800</v>
      </c>
      <c r="B257" s="25" t="s">
        <v>318</v>
      </c>
    </row>
    <row r="258" spans="1:2" x14ac:dyDescent="0.4">
      <c r="A258" s="25" t="s">
        <v>801</v>
      </c>
      <c r="B258" s="25" t="s">
        <v>319</v>
      </c>
    </row>
    <row r="259" spans="1:2" x14ac:dyDescent="0.4">
      <c r="A259" s="25" t="s">
        <v>802</v>
      </c>
      <c r="B259" s="25" t="s">
        <v>320</v>
      </c>
    </row>
    <row r="260" spans="1:2" x14ac:dyDescent="0.4">
      <c r="A260" s="25" t="s">
        <v>803</v>
      </c>
      <c r="B260" s="25" t="s">
        <v>321</v>
      </c>
    </row>
    <row r="261" spans="1:2" x14ac:dyDescent="0.4">
      <c r="A261" s="25" t="s">
        <v>804</v>
      </c>
      <c r="B261" s="25" t="s">
        <v>322</v>
      </c>
    </row>
    <row r="262" spans="1:2" x14ac:dyDescent="0.4">
      <c r="A262" s="25" t="s">
        <v>805</v>
      </c>
      <c r="B262" s="25" t="s">
        <v>323</v>
      </c>
    </row>
    <row r="263" spans="1:2" x14ac:dyDescent="0.4">
      <c r="A263" s="25" t="s">
        <v>806</v>
      </c>
      <c r="B263" s="25" t="s">
        <v>324</v>
      </c>
    </row>
    <row r="264" spans="1:2" x14ac:dyDescent="0.4">
      <c r="A264" s="25" t="s">
        <v>807</v>
      </c>
      <c r="B264" s="25" t="s">
        <v>325</v>
      </c>
    </row>
    <row r="265" spans="1:2" x14ac:dyDescent="0.4">
      <c r="A265" s="25" t="s">
        <v>808</v>
      </c>
      <c r="B265" s="25" t="s">
        <v>326</v>
      </c>
    </row>
    <row r="266" spans="1:2" x14ac:dyDescent="0.4">
      <c r="A266" s="25" t="s">
        <v>809</v>
      </c>
      <c r="B266" s="25" t="s">
        <v>327</v>
      </c>
    </row>
    <row r="267" spans="1:2" x14ac:dyDescent="0.4">
      <c r="A267" s="25" t="s">
        <v>810</v>
      </c>
      <c r="B267" s="25" t="s">
        <v>328</v>
      </c>
    </row>
    <row r="268" spans="1:2" x14ac:dyDescent="0.4">
      <c r="A268" s="25" t="s">
        <v>811</v>
      </c>
      <c r="B268" s="25" t="s">
        <v>329</v>
      </c>
    </row>
    <row r="269" spans="1:2" x14ac:dyDescent="0.4">
      <c r="A269" s="25" t="s">
        <v>812</v>
      </c>
      <c r="B269" s="25" t="s">
        <v>330</v>
      </c>
    </row>
    <row r="270" spans="1:2" x14ac:dyDescent="0.4">
      <c r="A270" s="25" t="s">
        <v>813</v>
      </c>
      <c r="B270" s="25" t="s">
        <v>331</v>
      </c>
    </row>
    <row r="271" spans="1:2" x14ac:dyDescent="0.4">
      <c r="A271" s="25" t="s">
        <v>814</v>
      </c>
      <c r="B271" s="25" t="s">
        <v>332</v>
      </c>
    </row>
    <row r="272" spans="1:2" x14ac:dyDescent="0.4">
      <c r="A272" s="25" t="s">
        <v>815</v>
      </c>
      <c r="B272" s="25" t="s">
        <v>333</v>
      </c>
    </row>
    <row r="273" spans="1:2" x14ac:dyDescent="0.4">
      <c r="A273" s="25" t="s">
        <v>816</v>
      </c>
      <c r="B273" s="25" t="s">
        <v>334</v>
      </c>
    </row>
    <row r="274" spans="1:2" x14ac:dyDescent="0.4">
      <c r="A274" s="25" t="s">
        <v>817</v>
      </c>
      <c r="B274" s="25" t="s">
        <v>335</v>
      </c>
    </row>
    <row r="275" spans="1:2" x14ac:dyDescent="0.4">
      <c r="A275" s="25" t="s">
        <v>818</v>
      </c>
      <c r="B275" s="25" t="s">
        <v>336</v>
      </c>
    </row>
    <row r="276" spans="1:2" x14ac:dyDescent="0.4">
      <c r="A276" s="25" t="s">
        <v>819</v>
      </c>
      <c r="B276" s="25" t="s">
        <v>337</v>
      </c>
    </row>
    <row r="277" spans="1:2" x14ac:dyDescent="0.4">
      <c r="A277" s="25" t="s">
        <v>820</v>
      </c>
      <c r="B277" s="25" t="s">
        <v>338</v>
      </c>
    </row>
    <row r="278" spans="1:2" x14ac:dyDescent="0.4">
      <c r="A278" s="25" t="s">
        <v>821</v>
      </c>
      <c r="B278" s="25" t="s">
        <v>339</v>
      </c>
    </row>
    <row r="279" spans="1:2" x14ac:dyDescent="0.4">
      <c r="A279" s="25" t="s">
        <v>822</v>
      </c>
      <c r="B279" s="25" t="s">
        <v>340</v>
      </c>
    </row>
    <row r="280" spans="1:2" x14ac:dyDescent="0.4">
      <c r="A280" s="25" t="s">
        <v>823</v>
      </c>
      <c r="B280" s="25" t="s">
        <v>341</v>
      </c>
    </row>
    <row r="281" spans="1:2" x14ac:dyDescent="0.4">
      <c r="A281" s="25" t="s">
        <v>824</v>
      </c>
      <c r="B281" s="25" t="s">
        <v>342</v>
      </c>
    </row>
    <row r="282" spans="1:2" x14ac:dyDescent="0.4">
      <c r="A282" s="25" t="s">
        <v>825</v>
      </c>
      <c r="B282" s="25" t="s">
        <v>343</v>
      </c>
    </row>
    <row r="283" spans="1:2" x14ac:dyDescent="0.4">
      <c r="A283" s="25" t="s">
        <v>826</v>
      </c>
      <c r="B283" s="25" t="s">
        <v>344</v>
      </c>
    </row>
    <row r="284" spans="1:2" x14ac:dyDescent="0.4">
      <c r="A284" s="25" t="s">
        <v>827</v>
      </c>
      <c r="B284" s="25" t="s">
        <v>345</v>
      </c>
    </row>
    <row r="285" spans="1:2" x14ac:dyDescent="0.4">
      <c r="A285" s="25" t="s">
        <v>828</v>
      </c>
      <c r="B285" s="25" t="s">
        <v>346</v>
      </c>
    </row>
    <row r="286" spans="1:2" x14ac:dyDescent="0.4">
      <c r="A286" s="25" t="s">
        <v>829</v>
      </c>
      <c r="B286" s="25" t="s">
        <v>347</v>
      </c>
    </row>
    <row r="287" spans="1:2" x14ac:dyDescent="0.4">
      <c r="A287" s="25" t="s">
        <v>830</v>
      </c>
      <c r="B287" s="25" t="s">
        <v>348</v>
      </c>
    </row>
    <row r="288" spans="1:2" x14ac:dyDescent="0.4">
      <c r="A288" s="25" t="s">
        <v>831</v>
      </c>
      <c r="B288" s="25" t="s">
        <v>349</v>
      </c>
    </row>
    <row r="289" spans="1:2" x14ac:dyDescent="0.4">
      <c r="A289" s="25" t="s">
        <v>832</v>
      </c>
      <c r="B289" s="25" t="s">
        <v>350</v>
      </c>
    </row>
    <row r="290" spans="1:2" x14ac:dyDescent="0.4">
      <c r="A290" s="25" t="s">
        <v>833</v>
      </c>
      <c r="B290" s="25" t="s">
        <v>351</v>
      </c>
    </row>
    <row r="291" spans="1:2" x14ac:dyDescent="0.4">
      <c r="A291" s="25" t="s">
        <v>834</v>
      </c>
      <c r="B291" s="25" t="s">
        <v>352</v>
      </c>
    </row>
    <row r="292" spans="1:2" x14ac:dyDescent="0.4">
      <c r="A292" s="25" t="s">
        <v>835</v>
      </c>
      <c r="B292" s="25" t="s">
        <v>353</v>
      </c>
    </row>
    <row r="293" spans="1:2" x14ac:dyDescent="0.4">
      <c r="A293" s="25" t="s">
        <v>836</v>
      </c>
      <c r="B293" s="25" t="s">
        <v>354</v>
      </c>
    </row>
    <row r="294" spans="1:2" x14ac:dyDescent="0.4">
      <c r="A294" s="25" t="s">
        <v>837</v>
      </c>
      <c r="B294" s="25" t="s">
        <v>355</v>
      </c>
    </row>
    <row r="295" spans="1:2" x14ac:dyDescent="0.4">
      <c r="A295" s="25" t="s">
        <v>838</v>
      </c>
      <c r="B295" s="25" t="s">
        <v>356</v>
      </c>
    </row>
    <row r="296" spans="1:2" x14ac:dyDescent="0.4">
      <c r="A296" s="25" t="s">
        <v>839</v>
      </c>
      <c r="B296" s="25" t="s">
        <v>537</v>
      </c>
    </row>
    <row r="297" spans="1:2" x14ac:dyDescent="0.4">
      <c r="A297" s="25" t="s">
        <v>840</v>
      </c>
      <c r="B297" s="25" t="s">
        <v>357</v>
      </c>
    </row>
    <row r="298" spans="1:2" x14ac:dyDescent="0.4">
      <c r="A298" s="25" t="s">
        <v>841</v>
      </c>
      <c r="B298" s="25" t="s">
        <v>358</v>
      </c>
    </row>
    <row r="299" spans="1:2" x14ac:dyDescent="0.4">
      <c r="A299" s="25" t="s">
        <v>842</v>
      </c>
      <c r="B299" s="25" t="s">
        <v>359</v>
      </c>
    </row>
    <row r="300" spans="1:2" x14ac:dyDescent="0.4">
      <c r="A300" s="25" t="s">
        <v>843</v>
      </c>
      <c r="B300" s="25" t="s">
        <v>360</v>
      </c>
    </row>
    <row r="301" spans="1:2" x14ac:dyDescent="0.4">
      <c r="A301" s="25" t="s">
        <v>844</v>
      </c>
      <c r="B301" s="25" t="s">
        <v>361</v>
      </c>
    </row>
    <row r="302" spans="1:2" x14ac:dyDescent="0.4">
      <c r="A302" s="25" t="s">
        <v>845</v>
      </c>
      <c r="B302" s="25" t="s">
        <v>362</v>
      </c>
    </row>
    <row r="303" spans="1:2" x14ac:dyDescent="0.4">
      <c r="A303" s="25" t="s">
        <v>846</v>
      </c>
      <c r="B303" s="25" t="s">
        <v>363</v>
      </c>
    </row>
    <row r="304" spans="1:2" x14ac:dyDescent="0.4">
      <c r="A304" s="25" t="s">
        <v>847</v>
      </c>
      <c r="B304" s="25" t="s">
        <v>364</v>
      </c>
    </row>
    <row r="305" spans="1:2" x14ac:dyDescent="0.4">
      <c r="A305" s="25" t="s">
        <v>848</v>
      </c>
      <c r="B305" s="25" t="s">
        <v>365</v>
      </c>
    </row>
    <row r="306" spans="1:2" x14ac:dyDescent="0.4">
      <c r="A306" s="25" t="s">
        <v>849</v>
      </c>
      <c r="B306" s="25" t="s">
        <v>366</v>
      </c>
    </row>
    <row r="307" spans="1:2" x14ac:dyDescent="0.4">
      <c r="A307" s="25" t="s">
        <v>850</v>
      </c>
      <c r="B307" s="25" t="s">
        <v>538</v>
      </c>
    </row>
    <row r="308" spans="1:2" x14ac:dyDescent="0.4">
      <c r="A308" s="25" t="s">
        <v>851</v>
      </c>
      <c r="B308" s="25" t="s">
        <v>367</v>
      </c>
    </row>
    <row r="309" spans="1:2" x14ac:dyDescent="0.4">
      <c r="A309" s="25" t="s">
        <v>852</v>
      </c>
      <c r="B309" s="25" t="s">
        <v>539</v>
      </c>
    </row>
    <row r="310" spans="1:2" x14ac:dyDescent="0.4">
      <c r="A310" s="25" t="s">
        <v>853</v>
      </c>
      <c r="B310" s="25" t="s">
        <v>368</v>
      </c>
    </row>
    <row r="311" spans="1:2" x14ac:dyDescent="0.4">
      <c r="A311" s="25" t="s">
        <v>854</v>
      </c>
      <c r="B311" s="25" t="s">
        <v>369</v>
      </c>
    </row>
    <row r="312" spans="1:2" x14ac:dyDescent="0.4">
      <c r="A312" s="25" t="s">
        <v>855</v>
      </c>
      <c r="B312" s="25" t="s">
        <v>370</v>
      </c>
    </row>
    <row r="313" spans="1:2" x14ac:dyDescent="0.4">
      <c r="A313" s="25" t="s">
        <v>856</v>
      </c>
      <c r="B313" s="25" t="s">
        <v>371</v>
      </c>
    </row>
    <row r="314" spans="1:2" x14ac:dyDescent="0.4">
      <c r="A314" s="25" t="s">
        <v>857</v>
      </c>
      <c r="B314" s="25" t="s">
        <v>372</v>
      </c>
    </row>
    <row r="315" spans="1:2" x14ac:dyDescent="0.4">
      <c r="A315" s="25" t="s">
        <v>858</v>
      </c>
      <c r="B315" s="25" t="s">
        <v>373</v>
      </c>
    </row>
    <row r="316" spans="1:2" x14ac:dyDescent="0.4">
      <c r="A316" s="25" t="s">
        <v>859</v>
      </c>
      <c r="B316" s="25" t="s">
        <v>374</v>
      </c>
    </row>
    <row r="317" spans="1:2" x14ac:dyDescent="0.4">
      <c r="A317" s="25" t="s">
        <v>860</v>
      </c>
      <c r="B317" s="25" t="s">
        <v>375</v>
      </c>
    </row>
    <row r="318" spans="1:2" x14ac:dyDescent="0.4">
      <c r="A318" s="25" t="s">
        <v>861</v>
      </c>
      <c r="B318" s="25" t="s">
        <v>376</v>
      </c>
    </row>
    <row r="319" spans="1:2" x14ac:dyDescent="0.4">
      <c r="A319" s="25" t="s">
        <v>862</v>
      </c>
      <c r="B319" s="25" t="s">
        <v>377</v>
      </c>
    </row>
    <row r="320" spans="1:2" x14ac:dyDescent="0.4">
      <c r="A320" s="25" t="s">
        <v>863</v>
      </c>
      <c r="B320" s="25" t="s">
        <v>378</v>
      </c>
    </row>
    <row r="321" spans="1:2" x14ac:dyDescent="0.4">
      <c r="A321" s="25" t="s">
        <v>864</v>
      </c>
      <c r="B321" s="25" t="s">
        <v>379</v>
      </c>
    </row>
    <row r="322" spans="1:2" x14ac:dyDescent="0.4">
      <c r="A322" s="25" t="s">
        <v>865</v>
      </c>
      <c r="B322" s="25" t="s">
        <v>380</v>
      </c>
    </row>
    <row r="323" spans="1:2" x14ac:dyDescent="0.4">
      <c r="A323" s="25" t="s">
        <v>866</v>
      </c>
      <c r="B323" s="25" t="s">
        <v>381</v>
      </c>
    </row>
    <row r="324" spans="1:2" x14ac:dyDescent="0.4">
      <c r="A324" s="25" t="s">
        <v>867</v>
      </c>
      <c r="B324" s="25" t="s">
        <v>382</v>
      </c>
    </row>
    <row r="325" spans="1:2" x14ac:dyDescent="0.4">
      <c r="A325" s="25" t="s">
        <v>868</v>
      </c>
      <c r="B325" s="25" t="s">
        <v>383</v>
      </c>
    </row>
    <row r="326" spans="1:2" x14ac:dyDescent="0.4">
      <c r="A326" s="25" t="s">
        <v>869</v>
      </c>
      <c r="B326" s="25" t="s">
        <v>384</v>
      </c>
    </row>
    <row r="327" spans="1:2" x14ac:dyDescent="0.4">
      <c r="A327" s="25" t="s">
        <v>870</v>
      </c>
      <c r="B327" s="25" t="s">
        <v>385</v>
      </c>
    </row>
    <row r="328" spans="1:2" x14ac:dyDescent="0.4">
      <c r="A328" s="25" t="s">
        <v>871</v>
      </c>
      <c r="B328" s="25" t="s">
        <v>386</v>
      </c>
    </row>
    <row r="329" spans="1:2" x14ac:dyDescent="0.4">
      <c r="A329" s="25" t="s">
        <v>872</v>
      </c>
      <c r="B329" s="25" t="s">
        <v>387</v>
      </c>
    </row>
    <row r="330" spans="1:2" x14ac:dyDescent="0.4">
      <c r="A330" s="25" t="s">
        <v>873</v>
      </c>
      <c r="B330" s="25" t="s">
        <v>388</v>
      </c>
    </row>
    <row r="331" spans="1:2" x14ac:dyDescent="0.4">
      <c r="A331" s="25" t="s">
        <v>874</v>
      </c>
      <c r="B331" s="25" t="s">
        <v>389</v>
      </c>
    </row>
    <row r="332" spans="1:2" x14ac:dyDescent="0.4">
      <c r="A332" s="25" t="s">
        <v>875</v>
      </c>
      <c r="B332" s="25" t="s">
        <v>390</v>
      </c>
    </row>
    <row r="333" spans="1:2" x14ac:dyDescent="0.4">
      <c r="A333" s="25" t="s">
        <v>876</v>
      </c>
      <c r="B333" s="25" t="s">
        <v>391</v>
      </c>
    </row>
    <row r="334" spans="1:2" x14ac:dyDescent="0.4">
      <c r="A334" s="25" t="s">
        <v>877</v>
      </c>
      <c r="B334" s="25" t="s">
        <v>392</v>
      </c>
    </row>
    <row r="335" spans="1:2" x14ac:dyDescent="0.4">
      <c r="A335" s="25" t="s">
        <v>878</v>
      </c>
      <c r="B335" s="25" t="s">
        <v>393</v>
      </c>
    </row>
    <row r="336" spans="1:2" x14ac:dyDescent="0.4">
      <c r="A336" s="25" t="s">
        <v>879</v>
      </c>
      <c r="B336" s="25" t="s">
        <v>394</v>
      </c>
    </row>
    <row r="337" spans="1:2" x14ac:dyDescent="0.4">
      <c r="A337" s="25" t="s">
        <v>880</v>
      </c>
      <c r="B337" s="25" t="s">
        <v>395</v>
      </c>
    </row>
    <row r="338" spans="1:2" x14ac:dyDescent="0.4">
      <c r="A338" s="25" t="s">
        <v>881</v>
      </c>
      <c r="B338" s="25" t="s">
        <v>396</v>
      </c>
    </row>
    <row r="339" spans="1:2" x14ac:dyDescent="0.4">
      <c r="A339" s="25" t="s">
        <v>882</v>
      </c>
      <c r="B339" s="25" t="s">
        <v>397</v>
      </c>
    </row>
    <row r="340" spans="1:2" x14ac:dyDescent="0.4">
      <c r="A340" s="25" t="s">
        <v>883</v>
      </c>
      <c r="B340" s="25" t="s">
        <v>398</v>
      </c>
    </row>
    <row r="341" spans="1:2" x14ac:dyDescent="0.4">
      <c r="A341" s="25" t="s">
        <v>884</v>
      </c>
      <c r="B341" s="25" t="s">
        <v>399</v>
      </c>
    </row>
    <row r="342" spans="1:2" x14ac:dyDescent="0.4">
      <c r="A342" s="25" t="s">
        <v>885</v>
      </c>
      <c r="B342" s="25" t="s">
        <v>400</v>
      </c>
    </row>
    <row r="343" spans="1:2" x14ac:dyDescent="0.4">
      <c r="A343" s="25" t="s">
        <v>886</v>
      </c>
      <c r="B343" s="25" t="s">
        <v>401</v>
      </c>
    </row>
    <row r="344" spans="1:2" x14ac:dyDescent="0.4">
      <c r="A344" s="25" t="s">
        <v>887</v>
      </c>
      <c r="B344" s="25" t="s">
        <v>402</v>
      </c>
    </row>
    <row r="345" spans="1:2" x14ac:dyDescent="0.4">
      <c r="A345" s="25" t="s">
        <v>888</v>
      </c>
      <c r="B345" s="25" t="s">
        <v>403</v>
      </c>
    </row>
    <row r="346" spans="1:2" x14ac:dyDescent="0.4">
      <c r="A346" s="25" t="s">
        <v>889</v>
      </c>
      <c r="B346" s="25" t="s">
        <v>404</v>
      </c>
    </row>
    <row r="347" spans="1:2" x14ac:dyDescent="0.4">
      <c r="A347" s="25" t="s">
        <v>890</v>
      </c>
      <c r="B347" s="25" t="s">
        <v>405</v>
      </c>
    </row>
    <row r="348" spans="1:2" x14ac:dyDescent="0.4">
      <c r="A348" s="25" t="s">
        <v>891</v>
      </c>
      <c r="B348" s="25" t="s">
        <v>540</v>
      </c>
    </row>
    <row r="349" spans="1:2" x14ac:dyDescent="0.4">
      <c r="A349" s="25" t="s">
        <v>892</v>
      </c>
      <c r="B349" s="25" t="s">
        <v>406</v>
      </c>
    </row>
    <row r="350" spans="1:2" x14ac:dyDescent="0.4">
      <c r="A350" s="25" t="s">
        <v>893</v>
      </c>
      <c r="B350" s="25" t="s">
        <v>407</v>
      </c>
    </row>
    <row r="351" spans="1:2" x14ac:dyDescent="0.4">
      <c r="A351" s="25" t="s">
        <v>894</v>
      </c>
      <c r="B351" s="25" t="s">
        <v>408</v>
      </c>
    </row>
    <row r="352" spans="1:2" x14ac:dyDescent="0.4">
      <c r="A352" s="25" t="s">
        <v>895</v>
      </c>
      <c r="B352" s="25" t="s">
        <v>409</v>
      </c>
    </row>
    <row r="353" spans="1:2" x14ac:dyDescent="0.4">
      <c r="A353" s="25" t="s">
        <v>896</v>
      </c>
      <c r="B353" s="25" t="s">
        <v>410</v>
      </c>
    </row>
    <row r="354" spans="1:2" x14ac:dyDescent="0.4">
      <c r="A354" s="25" t="s">
        <v>897</v>
      </c>
      <c r="B354" s="25" t="s">
        <v>411</v>
      </c>
    </row>
    <row r="355" spans="1:2" x14ac:dyDescent="0.4">
      <c r="A355" s="25" t="s">
        <v>898</v>
      </c>
      <c r="B355" s="25" t="s">
        <v>412</v>
      </c>
    </row>
    <row r="356" spans="1:2" x14ac:dyDescent="0.4">
      <c r="A356" s="25" t="s">
        <v>899</v>
      </c>
      <c r="B356" s="25" t="s">
        <v>413</v>
      </c>
    </row>
    <row r="357" spans="1:2" x14ac:dyDescent="0.4">
      <c r="A357" s="25" t="s">
        <v>900</v>
      </c>
      <c r="B357" s="25" t="s">
        <v>541</v>
      </c>
    </row>
    <row r="358" spans="1:2" x14ac:dyDescent="0.4">
      <c r="A358" s="25" t="s">
        <v>901</v>
      </c>
      <c r="B358" s="25" t="s">
        <v>414</v>
      </c>
    </row>
    <row r="359" spans="1:2" x14ac:dyDescent="0.4">
      <c r="A359" s="25" t="s">
        <v>902</v>
      </c>
      <c r="B359" s="25" t="s">
        <v>415</v>
      </c>
    </row>
    <row r="360" spans="1:2" x14ac:dyDescent="0.4">
      <c r="A360" s="25" t="s">
        <v>903</v>
      </c>
      <c r="B360" s="25" t="s">
        <v>416</v>
      </c>
    </row>
    <row r="361" spans="1:2" x14ac:dyDescent="0.4">
      <c r="A361" s="25" t="s">
        <v>904</v>
      </c>
      <c r="B361" s="25" t="s">
        <v>417</v>
      </c>
    </row>
    <row r="362" spans="1:2" x14ac:dyDescent="0.4">
      <c r="A362" s="25" t="s">
        <v>905</v>
      </c>
      <c r="B362" s="25" t="s">
        <v>418</v>
      </c>
    </row>
    <row r="363" spans="1:2" x14ac:dyDescent="0.4">
      <c r="A363" s="25" t="s">
        <v>906</v>
      </c>
      <c r="B363" s="25" t="s">
        <v>419</v>
      </c>
    </row>
    <row r="364" spans="1:2" x14ac:dyDescent="0.4">
      <c r="A364" s="25" t="s">
        <v>907</v>
      </c>
      <c r="B364" s="25" t="s">
        <v>420</v>
      </c>
    </row>
    <row r="365" spans="1:2" x14ac:dyDescent="0.4">
      <c r="A365" s="25" t="s">
        <v>908</v>
      </c>
      <c r="B365" s="25" t="s">
        <v>421</v>
      </c>
    </row>
    <row r="366" spans="1:2" x14ac:dyDescent="0.4">
      <c r="A366" s="25" t="s">
        <v>909</v>
      </c>
      <c r="B366" s="25" t="s">
        <v>422</v>
      </c>
    </row>
    <row r="367" spans="1:2" x14ac:dyDescent="0.4">
      <c r="A367" s="25" t="s">
        <v>910</v>
      </c>
      <c r="B367" s="25" t="s">
        <v>423</v>
      </c>
    </row>
    <row r="368" spans="1:2" x14ac:dyDescent="0.4">
      <c r="A368" s="25" t="s">
        <v>911</v>
      </c>
      <c r="B368" s="25" t="s">
        <v>424</v>
      </c>
    </row>
    <row r="369" spans="1:2" x14ac:dyDescent="0.4">
      <c r="A369" s="25" t="s">
        <v>912</v>
      </c>
      <c r="B369" s="25" t="s">
        <v>425</v>
      </c>
    </row>
    <row r="370" spans="1:2" x14ac:dyDescent="0.4">
      <c r="A370" s="25" t="s">
        <v>913</v>
      </c>
      <c r="B370" s="25" t="s">
        <v>426</v>
      </c>
    </row>
    <row r="371" spans="1:2" x14ac:dyDescent="0.4">
      <c r="A371" s="25" t="s">
        <v>914</v>
      </c>
      <c r="B371" s="25" t="s">
        <v>427</v>
      </c>
    </row>
    <row r="372" spans="1:2" x14ac:dyDescent="0.4">
      <c r="A372" s="25" t="s">
        <v>915</v>
      </c>
      <c r="B372" s="25" t="s">
        <v>428</v>
      </c>
    </row>
    <row r="373" spans="1:2" x14ac:dyDescent="0.4">
      <c r="A373" s="25" t="s">
        <v>916</v>
      </c>
      <c r="B373" s="25" t="s">
        <v>429</v>
      </c>
    </row>
    <row r="374" spans="1:2" x14ac:dyDescent="0.4">
      <c r="A374" s="25" t="s">
        <v>917</v>
      </c>
      <c r="B374" s="25" t="s">
        <v>430</v>
      </c>
    </row>
    <row r="375" spans="1:2" x14ac:dyDescent="0.4">
      <c r="A375" s="25" t="s">
        <v>918</v>
      </c>
      <c r="B375" s="25" t="s">
        <v>431</v>
      </c>
    </row>
    <row r="376" spans="1:2" x14ac:dyDescent="0.4">
      <c r="A376" s="25" t="s">
        <v>919</v>
      </c>
      <c r="B376" s="25" t="s">
        <v>432</v>
      </c>
    </row>
    <row r="377" spans="1:2" x14ac:dyDescent="0.4">
      <c r="A377" s="25" t="s">
        <v>920</v>
      </c>
      <c r="B377" s="25" t="s">
        <v>433</v>
      </c>
    </row>
    <row r="378" spans="1:2" x14ac:dyDescent="0.4">
      <c r="A378" s="25" t="s">
        <v>921</v>
      </c>
      <c r="B378" s="25" t="s">
        <v>434</v>
      </c>
    </row>
    <row r="379" spans="1:2" x14ac:dyDescent="0.4">
      <c r="A379" s="25" t="s">
        <v>922</v>
      </c>
      <c r="B379" s="25" t="s">
        <v>435</v>
      </c>
    </row>
    <row r="380" spans="1:2" x14ac:dyDescent="0.4">
      <c r="A380" s="25" t="s">
        <v>923</v>
      </c>
      <c r="B380" s="25" t="s">
        <v>436</v>
      </c>
    </row>
    <row r="381" spans="1:2" x14ac:dyDescent="0.4">
      <c r="A381" s="25" t="s">
        <v>924</v>
      </c>
      <c r="B381" s="25" t="s">
        <v>437</v>
      </c>
    </row>
    <row r="382" spans="1:2" x14ac:dyDescent="0.4">
      <c r="A382" s="25" t="s">
        <v>925</v>
      </c>
      <c r="B382" s="25" t="s">
        <v>438</v>
      </c>
    </row>
    <row r="383" spans="1:2" x14ac:dyDescent="0.4">
      <c r="A383" s="25" t="s">
        <v>926</v>
      </c>
      <c r="B383" s="25" t="s">
        <v>542</v>
      </c>
    </row>
    <row r="384" spans="1:2" x14ac:dyDescent="0.4">
      <c r="A384" s="25" t="s">
        <v>927</v>
      </c>
      <c r="B384" s="25" t="s">
        <v>439</v>
      </c>
    </row>
    <row r="385" spans="1:2" x14ac:dyDescent="0.4">
      <c r="A385" s="25" t="s">
        <v>928</v>
      </c>
      <c r="B385" s="25" t="s">
        <v>440</v>
      </c>
    </row>
    <row r="386" spans="1:2" x14ac:dyDescent="0.4">
      <c r="A386" s="25" t="s">
        <v>929</v>
      </c>
      <c r="B386" s="25" t="s">
        <v>441</v>
      </c>
    </row>
    <row r="387" spans="1:2" x14ac:dyDescent="0.4">
      <c r="A387" s="25" t="s">
        <v>930</v>
      </c>
      <c r="B387" s="25" t="s">
        <v>442</v>
      </c>
    </row>
    <row r="388" spans="1:2" x14ac:dyDescent="0.4">
      <c r="A388" s="25" t="s">
        <v>931</v>
      </c>
      <c r="B388" s="25" t="s">
        <v>443</v>
      </c>
    </row>
    <row r="389" spans="1:2" x14ac:dyDescent="0.4">
      <c r="A389" s="25" t="s">
        <v>932</v>
      </c>
      <c r="B389" s="25" t="s">
        <v>444</v>
      </c>
    </row>
    <row r="390" spans="1:2" x14ac:dyDescent="0.4">
      <c r="A390" s="25" t="s">
        <v>933</v>
      </c>
      <c r="B390" s="25" t="s">
        <v>445</v>
      </c>
    </row>
    <row r="391" spans="1:2" x14ac:dyDescent="0.4">
      <c r="A391" s="25" t="s">
        <v>934</v>
      </c>
      <c r="B391" s="25" t="s">
        <v>446</v>
      </c>
    </row>
    <row r="392" spans="1:2" x14ac:dyDescent="0.4">
      <c r="A392" s="25" t="s">
        <v>935</v>
      </c>
      <c r="B392" s="25" t="s">
        <v>447</v>
      </c>
    </row>
    <row r="393" spans="1:2" x14ac:dyDescent="0.4">
      <c r="A393" s="25" t="s">
        <v>936</v>
      </c>
      <c r="B393" s="25" t="s">
        <v>448</v>
      </c>
    </row>
    <row r="394" spans="1:2" x14ac:dyDescent="0.4">
      <c r="A394" s="25" t="s">
        <v>937</v>
      </c>
      <c r="B394" s="25" t="s">
        <v>449</v>
      </c>
    </row>
    <row r="395" spans="1:2" x14ac:dyDescent="0.4">
      <c r="A395" s="25" t="s">
        <v>938</v>
      </c>
      <c r="B395" s="25" t="s">
        <v>450</v>
      </c>
    </row>
    <row r="396" spans="1:2" x14ac:dyDescent="0.4">
      <c r="A396" s="25" t="s">
        <v>939</v>
      </c>
      <c r="B396" s="25" t="s">
        <v>451</v>
      </c>
    </row>
    <row r="397" spans="1:2" x14ac:dyDescent="0.4">
      <c r="A397" s="25" t="s">
        <v>940</v>
      </c>
      <c r="B397" s="25" t="s">
        <v>452</v>
      </c>
    </row>
    <row r="398" spans="1:2" x14ac:dyDescent="0.4">
      <c r="A398" s="25" t="s">
        <v>941</v>
      </c>
      <c r="B398" s="25" t="s">
        <v>453</v>
      </c>
    </row>
    <row r="399" spans="1:2" x14ac:dyDescent="0.4">
      <c r="A399" s="25" t="s">
        <v>942</v>
      </c>
      <c r="B399" s="25" t="s">
        <v>454</v>
      </c>
    </row>
    <row r="400" spans="1:2" x14ac:dyDescent="0.4">
      <c r="A400" s="25" t="s">
        <v>943</v>
      </c>
      <c r="B400" s="25" t="s">
        <v>455</v>
      </c>
    </row>
    <row r="401" spans="1:2" x14ac:dyDescent="0.4">
      <c r="A401" s="25" t="s">
        <v>944</v>
      </c>
      <c r="B401" s="25" t="s">
        <v>456</v>
      </c>
    </row>
    <row r="402" spans="1:2" x14ac:dyDescent="0.4">
      <c r="A402" s="25" t="s">
        <v>945</v>
      </c>
      <c r="B402" s="25" t="s">
        <v>457</v>
      </c>
    </row>
    <row r="403" spans="1:2" x14ac:dyDescent="0.4">
      <c r="A403" s="25" t="s">
        <v>946</v>
      </c>
      <c r="B403" s="25" t="s">
        <v>458</v>
      </c>
    </row>
    <row r="404" spans="1:2" x14ac:dyDescent="0.4">
      <c r="A404" s="25" t="s">
        <v>947</v>
      </c>
      <c r="B404" s="25" t="s">
        <v>459</v>
      </c>
    </row>
    <row r="405" spans="1:2" x14ac:dyDescent="0.4">
      <c r="A405" s="25" t="s">
        <v>948</v>
      </c>
      <c r="B405" s="25" t="s">
        <v>543</v>
      </c>
    </row>
    <row r="406" spans="1:2" x14ac:dyDescent="0.4">
      <c r="A406" s="25" t="s">
        <v>949</v>
      </c>
      <c r="B406" s="25" t="s">
        <v>460</v>
      </c>
    </row>
    <row r="407" spans="1:2" x14ac:dyDescent="0.4">
      <c r="A407" s="25" t="s">
        <v>950</v>
      </c>
      <c r="B407" s="25" t="s">
        <v>461</v>
      </c>
    </row>
    <row r="408" spans="1:2" x14ac:dyDescent="0.4">
      <c r="A408" s="25" t="s">
        <v>951</v>
      </c>
      <c r="B408" s="25" t="s">
        <v>462</v>
      </c>
    </row>
    <row r="409" spans="1:2" x14ac:dyDescent="0.4">
      <c r="A409" s="25" t="s">
        <v>952</v>
      </c>
      <c r="B409" s="25" t="s">
        <v>463</v>
      </c>
    </row>
    <row r="410" spans="1:2" x14ac:dyDescent="0.4">
      <c r="A410" s="25" t="s">
        <v>953</v>
      </c>
      <c r="B410" s="25" t="s">
        <v>464</v>
      </c>
    </row>
    <row r="411" spans="1:2" x14ac:dyDescent="0.4">
      <c r="A411" s="25" t="s">
        <v>954</v>
      </c>
      <c r="B411" s="25" t="s">
        <v>465</v>
      </c>
    </row>
    <row r="412" spans="1:2" x14ac:dyDescent="0.4">
      <c r="A412" s="25" t="s">
        <v>955</v>
      </c>
      <c r="B412" s="25" t="s">
        <v>466</v>
      </c>
    </row>
    <row r="413" spans="1:2" x14ac:dyDescent="0.4">
      <c r="A413" s="25" t="s">
        <v>956</v>
      </c>
      <c r="B413" s="25" t="s">
        <v>544</v>
      </c>
    </row>
    <row r="414" spans="1:2" x14ac:dyDescent="0.4">
      <c r="A414" s="25" t="s">
        <v>957</v>
      </c>
      <c r="B414" s="25" t="s">
        <v>467</v>
      </c>
    </row>
    <row r="415" spans="1:2" x14ac:dyDescent="0.4">
      <c r="A415" s="25" t="s">
        <v>958</v>
      </c>
      <c r="B415" s="25" t="s">
        <v>468</v>
      </c>
    </row>
    <row r="416" spans="1:2" x14ac:dyDescent="0.4">
      <c r="A416" s="25" t="s">
        <v>959</v>
      </c>
      <c r="B416" s="25" t="s">
        <v>469</v>
      </c>
    </row>
    <row r="417" spans="1:2" x14ac:dyDescent="0.4">
      <c r="A417" s="25" t="s">
        <v>960</v>
      </c>
      <c r="B417" s="25" t="s">
        <v>470</v>
      </c>
    </row>
    <row r="418" spans="1:2" x14ac:dyDescent="0.4">
      <c r="A418" s="25" t="s">
        <v>961</v>
      </c>
      <c r="B418" s="25" t="s">
        <v>471</v>
      </c>
    </row>
    <row r="419" spans="1:2" x14ac:dyDescent="0.4">
      <c r="A419" s="25" t="s">
        <v>962</v>
      </c>
      <c r="B419" s="25" t="s">
        <v>472</v>
      </c>
    </row>
    <row r="420" spans="1:2" x14ac:dyDescent="0.4">
      <c r="A420" s="25" t="s">
        <v>963</v>
      </c>
      <c r="B420" s="25" t="s">
        <v>473</v>
      </c>
    </row>
    <row r="421" spans="1:2" x14ac:dyDescent="0.4">
      <c r="A421" s="25" t="s">
        <v>964</v>
      </c>
      <c r="B421" s="25" t="s">
        <v>474</v>
      </c>
    </row>
    <row r="422" spans="1:2" x14ac:dyDescent="0.4">
      <c r="A422" s="25" t="s">
        <v>965</v>
      </c>
      <c r="B422" s="25" t="s">
        <v>475</v>
      </c>
    </row>
    <row r="423" spans="1:2" x14ac:dyDescent="0.4">
      <c r="A423" s="25" t="s">
        <v>966</v>
      </c>
      <c r="B423" s="25" t="s">
        <v>476</v>
      </c>
    </row>
    <row r="424" spans="1:2" x14ac:dyDescent="0.4">
      <c r="A424" s="25" t="s">
        <v>967</v>
      </c>
      <c r="B424" s="25" t="s">
        <v>477</v>
      </c>
    </row>
    <row r="425" spans="1:2" x14ac:dyDescent="0.4">
      <c r="A425" s="25" t="s">
        <v>968</v>
      </c>
      <c r="B425" s="25" t="s">
        <v>478</v>
      </c>
    </row>
    <row r="426" spans="1:2" x14ac:dyDescent="0.4">
      <c r="A426" s="25" t="s">
        <v>969</v>
      </c>
      <c r="B426" s="25" t="s">
        <v>479</v>
      </c>
    </row>
    <row r="427" spans="1:2" x14ac:dyDescent="0.4">
      <c r="A427" s="25" t="s">
        <v>970</v>
      </c>
      <c r="B427" s="25" t="s">
        <v>480</v>
      </c>
    </row>
    <row r="428" spans="1:2" x14ac:dyDescent="0.4">
      <c r="A428" s="25" t="s">
        <v>971</v>
      </c>
      <c r="B428" s="25" t="s">
        <v>481</v>
      </c>
    </row>
    <row r="429" spans="1:2" x14ac:dyDescent="0.4">
      <c r="A429" s="25" t="s">
        <v>972</v>
      </c>
      <c r="B429" s="25" t="s">
        <v>482</v>
      </c>
    </row>
    <row r="430" spans="1:2" x14ac:dyDescent="0.4">
      <c r="A430" s="25" t="s">
        <v>973</v>
      </c>
      <c r="B430" s="25" t="s">
        <v>483</v>
      </c>
    </row>
    <row r="431" spans="1:2" x14ac:dyDescent="0.4">
      <c r="A431" s="25" t="s">
        <v>974</v>
      </c>
      <c r="B431" s="25" t="s">
        <v>484</v>
      </c>
    </row>
    <row r="432" spans="1:2" x14ac:dyDescent="0.4">
      <c r="A432" s="25" t="s">
        <v>975</v>
      </c>
      <c r="B432" s="25" t="s">
        <v>485</v>
      </c>
    </row>
    <row r="433" spans="1:2" x14ac:dyDescent="0.4">
      <c r="A433" s="25" t="s">
        <v>976</v>
      </c>
      <c r="B433" s="25" t="s">
        <v>486</v>
      </c>
    </row>
    <row r="434" spans="1:2" x14ac:dyDescent="0.4">
      <c r="A434" s="25" t="s">
        <v>977</v>
      </c>
      <c r="B434" s="25" t="s">
        <v>487</v>
      </c>
    </row>
    <row r="435" spans="1:2" x14ac:dyDescent="0.4">
      <c r="A435" s="25" t="s">
        <v>978</v>
      </c>
      <c r="B435" s="25" t="s">
        <v>488</v>
      </c>
    </row>
    <row r="436" spans="1:2" x14ac:dyDescent="0.4">
      <c r="A436" s="25" t="s">
        <v>979</v>
      </c>
      <c r="B436" s="25" t="s">
        <v>489</v>
      </c>
    </row>
    <row r="437" spans="1:2" x14ac:dyDescent="0.4">
      <c r="A437" s="25" t="s">
        <v>980</v>
      </c>
      <c r="B437" s="25" t="s">
        <v>490</v>
      </c>
    </row>
    <row r="438" spans="1:2" x14ac:dyDescent="0.4">
      <c r="A438" s="25" t="s">
        <v>981</v>
      </c>
      <c r="B438" s="25" t="s">
        <v>491</v>
      </c>
    </row>
    <row r="439" spans="1:2" x14ac:dyDescent="0.4">
      <c r="A439" s="25" t="s">
        <v>982</v>
      </c>
      <c r="B439" s="25" t="s">
        <v>492</v>
      </c>
    </row>
    <row r="440" spans="1:2" x14ac:dyDescent="0.4">
      <c r="A440" s="25" t="s">
        <v>983</v>
      </c>
      <c r="B440" s="25" t="s">
        <v>493</v>
      </c>
    </row>
    <row r="441" spans="1:2" x14ac:dyDescent="0.4">
      <c r="A441" s="25" t="s">
        <v>984</v>
      </c>
      <c r="B441" s="25" t="s">
        <v>494</v>
      </c>
    </row>
    <row r="442" spans="1:2" x14ac:dyDescent="0.4">
      <c r="A442" s="25" t="s">
        <v>985</v>
      </c>
      <c r="B442" s="25" t="s">
        <v>495</v>
      </c>
    </row>
    <row r="443" spans="1:2" x14ac:dyDescent="0.4">
      <c r="A443" s="25" t="s">
        <v>986</v>
      </c>
      <c r="B443" s="25" t="s">
        <v>496</v>
      </c>
    </row>
    <row r="444" spans="1:2" x14ac:dyDescent="0.4">
      <c r="A444" s="25" t="s">
        <v>987</v>
      </c>
      <c r="B444" s="25" t="s">
        <v>497</v>
      </c>
    </row>
    <row r="445" spans="1:2" x14ac:dyDescent="0.4">
      <c r="A445" s="25" t="s">
        <v>988</v>
      </c>
      <c r="B445" s="25" t="s">
        <v>498</v>
      </c>
    </row>
    <row r="446" spans="1:2" x14ac:dyDescent="0.4">
      <c r="A446" s="25" t="s">
        <v>989</v>
      </c>
      <c r="B446" s="25" t="s">
        <v>499</v>
      </c>
    </row>
    <row r="447" spans="1:2" x14ac:dyDescent="0.4">
      <c r="A447" s="25" t="s">
        <v>990</v>
      </c>
      <c r="B447" s="25" t="s">
        <v>500</v>
      </c>
    </row>
    <row r="448" spans="1:2" x14ac:dyDescent="0.4">
      <c r="A448" s="25" t="s">
        <v>991</v>
      </c>
      <c r="B448" s="25" t="s">
        <v>501</v>
      </c>
    </row>
    <row r="449" spans="1:2" x14ac:dyDescent="0.4">
      <c r="A449" s="25" t="s">
        <v>992</v>
      </c>
      <c r="B449" s="25" t="s">
        <v>502</v>
      </c>
    </row>
    <row r="450" spans="1:2" x14ac:dyDescent="0.4">
      <c r="A450" s="25" t="s">
        <v>993</v>
      </c>
      <c r="B450" s="25" t="s">
        <v>503</v>
      </c>
    </row>
    <row r="451" spans="1:2" x14ac:dyDescent="0.4">
      <c r="A451" s="25" t="s">
        <v>994</v>
      </c>
      <c r="B451" s="25" t="s">
        <v>504</v>
      </c>
    </row>
    <row r="452" spans="1:2" x14ac:dyDescent="0.4">
      <c r="A452" s="25" t="s">
        <v>995</v>
      </c>
      <c r="B452" s="25" t="s">
        <v>505</v>
      </c>
    </row>
    <row r="453" spans="1:2" x14ac:dyDescent="0.4">
      <c r="A453" s="25" t="s">
        <v>996</v>
      </c>
      <c r="B453" s="25" t="s">
        <v>506</v>
      </c>
    </row>
    <row r="454" spans="1:2" x14ac:dyDescent="0.4">
      <c r="A454" s="25" t="s">
        <v>997</v>
      </c>
      <c r="B454" s="25" t="s">
        <v>507</v>
      </c>
    </row>
    <row r="455" spans="1:2" x14ac:dyDescent="0.4">
      <c r="A455" s="25" t="s">
        <v>998</v>
      </c>
      <c r="B455" s="25" t="s">
        <v>508</v>
      </c>
    </row>
    <row r="456" spans="1:2" x14ac:dyDescent="0.4">
      <c r="A456" s="25" t="s">
        <v>999</v>
      </c>
      <c r="B456" s="25" t="s">
        <v>545</v>
      </c>
    </row>
    <row r="457" spans="1:2" x14ac:dyDescent="0.4">
      <c r="A457" s="25" t="s">
        <v>1000</v>
      </c>
      <c r="B457" s="25" t="s">
        <v>546</v>
      </c>
    </row>
    <row r="458" spans="1:2" x14ac:dyDescent="0.4">
      <c r="A458" s="25" t="s">
        <v>1001</v>
      </c>
      <c r="B458" s="25" t="s">
        <v>509</v>
      </c>
    </row>
    <row r="459" spans="1:2" x14ac:dyDescent="0.4">
      <c r="A459" s="25" t="s">
        <v>1002</v>
      </c>
      <c r="B459" s="25" t="s">
        <v>510</v>
      </c>
    </row>
    <row r="460" spans="1:2" x14ac:dyDescent="0.4">
      <c r="A460" s="304" t="s">
        <v>1003</v>
      </c>
      <c r="B460" s="304" t="s">
        <v>511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223"/>
  <sheetViews>
    <sheetView workbookViewId="0">
      <selection sqref="A1:G4201"/>
    </sheetView>
  </sheetViews>
  <sheetFormatPr defaultRowHeight="14.6" x14ac:dyDescent="0.4"/>
  <cols>
    <col min="1" max="1" width="13" bestFit="1" customWidth="1"/>
    <col min="2" max="2" width="30.3828125" bestFit="1" customWidth="1"/>
    <col min="3" max="3" width="8.3046875" bestFit="1" customWidth="1"/>
    <col min="4" max="5" width="13.84375" bestFit="1" customWidth="1"/>
    <col min="6" max="6" width="13.3046875" bestFit="1" customWidth="1"/>
    <col min="7" max="7" width="14" bestFit="1" customWidth="1"/>
  </cols>
  <sheetData>
    <row r="1" spans="1:7" x14ac:dyDescent="0.4">
      <c r="A1" s="25" t="s">
        <v>72</v>
      </c>
      <c r="B1" s="25" t="s">
        <v>73</v>
      </c>
      <c r="C1" s="25" t="s">
        <v>74</v>
      </c>
      <c r="D1" s="25" t="s">
        <v>75</v>
      </c>
      <c r="E1" s="25" t="s">
        <v>76</v>
      </c>
      <c r="F1" s="25" t="s">
        <v>77</v>
      </c>
      <c r="G1" s="25" t="s">
        <v>78</v>
      </c>
    </row>
    <row r="2" spans="1:7" x14ac:dyDescent="0.4">
      <c r="A2" s="25">
        <v>8110</v>
      </c>
      <c r="B2" s="25" t="s">
        <v>512</v>
      </c>
      <c r="C2" s="25" t="s">
        <v>88</v>
      </c>
      <c r="D2" s="25">
        <v>85690.19</v>
      </c>
      <c r="E2" s="25">
        <v>0</v>
      </c>
      <c r="F2" s="25">
        <v>0</v>
      </c>
      <c r="G2" s="25">
        <v>0</v>
      </c>
    </row>
    <row r="3" spans="1:7" x14ac:dyDescent="0.4">
      <c r="A3" s="25">
        <v>8110</v>
      </c>
      <c r="B3" s="25" t="s">
        <v>512</v>
      </c>
      <c r="C3" s="25" t="s">
        <v>80</v>
      </c>
      <c r="D3" s="25">
        <v>0</v>
      </c>
      <c r="E3" s="25">
        <v>0</v>
      </c>
      <c r="F3" s="25">
        <v>0</v>
      </c>
      <c r="G3" s="25">
        <v>34686.959999999999</v>
      </c>
    </row>
    <row r="4" spans="1:7" x14ac:dyDescent="0.4">
      <c r="A4" s="25">
        <v>8110</v>
      </c>
      <c r="B4" s="25" t="s">
        <v>512</v>
      </c>
      <c r="C4" s="25" t="s">
        <v>81</v>
      </c>
      <c r="D4" s="25">
        <v>172400.51</v>
      </c>
      <c r="E4" s="25">
        <v>0</v>
      </c>
      <c r="F4" s="25">
        <v>0</v>
      </c>
      <c r="G4" s="25">
        <v>0</v>
      </c>
    </row>
    <row r="5" spans="1:7" x14ac:dyDescent="0.4">
      <c r="A5" s="25">
        <v>8110</v>
      </c>
      <c r="B5" s="25" t="s">
        <v>512</v>
      </c>
      <c r="C5" s="25" t="s">
        <v>89</v>
      </c>
      <c r="D5" s="25">
        <v>50107.4</v>
      </c>
      <c r="E5" s="25">
        <v>0</v>
      </c>
      <c r="F5" s="25">
        <v>0</v>
      </c>
      <c r="G5" s="25">
        <v>0</v>
      </c>
    </row>
    <row r="6" spans="1:7" x14ac:dyDescent="0.4">
      <c r="A6" s="25">
        <v>8110</v>
      </c>
      <c r="B6" s="25" t="s">
        <v>512</v>
      </c>
      <c r="C6" s="25" t="s">
        <v>90</v>
      </c>
      <c r="D6" s="25">
        <v>0</v>
      </c>
      <c r="E6" s="25">
        <v>0</v>
      </c>
      <c r="F6" s="25">
        <v>5564.78</v>
      </c>
      <c r="G6" s="25">
        <v>0</v>
      </c>
    </row>
    <row r="7" spans="1:7" x14ac:dyDescent="0.4">
      <c r="A7" s="25">
        <v>8110</v>
      </c>
      <c r="B7" s="25" t="s">
        <v>512</v>
      </c>
      <c r="C7" s="25" t="s">
        <v>82</v>
      </c>
      <c r="D7" s="25">
        <v>0</v>
      </c>
      <c r="E7" s="25">
        <v>0</v>
      </c>
      <c r="F7" s="25">
        <v>2007.72</v>
      </c>
      <c r="G7" s="25">
        <v>0</v>
      </c>
    </row>
    <row r="8" spans="1:7" x14ac:dyDescent="0.4">
      <c r="A8" s="25">
        <v>8110</v>
      </c>
      <c r="B8" s="25" t="s">
        <v>512</v>
      </c>
      <c r="C8" s="25" t="s">
        <v>83</v>
      </c>
      <c r="D8" s="25">
        <v>0</v>
      </c>
      <c r="E8" s="25">
        <v>0</v>
      </c>
      <c r="F8" s="25">
        <v>4445.62</v>
      </c>
      <c r="G8" s="25">
        <v>0</v>
      </c>
    </row>
    <row r="9" spans="1:7" x14ac:dyDescent="0.4">
      <c r="A9" s="25">
        <v>8110</v>
      </c>
      <c r="B9" s="25" t="s">
        <v>512</v>
      </c>
      <c r="C9" s="25" t="s">
        <v>91</v>
      </c>
      <c r="D9" s="25">
        <v>0</v>
      </c>
      <c r="E9" s="25">
        <v>0</v>
      </c>
      <c r="F9" s="25">
        <v>0</v>
      </c>
      <c r="G9" s="25">
        <v>65418.63</v>
      </c>
    </row>
    <row r="10" spans="1:7" x14ac:dyDescent="0.4">
      <c r="A10" s="25">
        <v>8110</v>
      </c>
      <c r="B10" s="25" t="s">
        <v>512</v>
      </c>
      <c r="C10" s="25" t="s">
        <v>86</v>
      </c>
      <c r="D10" s="25">
        <v>0</v>
      </c>
      <c r="E10" s="25">
        <v>0</v>
      </c>
      <c r="F10" s="25">
        <v>6160.13</v>
      </c>
      <c r="G10" s="25">
        <v>0</v>
      </c>
    </row>
    <row r="11" spans="1:7" x14ac:dyDescent="0.4">
      <c r="A11" s="25">
        <v>7</v>
      </c>
      <c r="B11" s="25" t="s">
        <v>79</v>
      </c>
      <c r="C11" s="25" t="s">
        <v>81</v>
      </c>
      <c r="D11" s="25">
        <v>1933.67</v>
      </c>
      <c r="E11" s="25">
        <v>0</v>
      </c>
      <c r="F11" s="25">
        <v>568.9</v>
      </c>
      <c r="G11" s="25">
        <v>8892.43</v>
      </c>
    </row>
    <row r="12" spans="1:7" x14ac:dyDescent="0.4">
      <c r="A12" s="25">
        <v>7</v>
      </c>
      <c r="B12" s="25" t="s">
        <v>79</v>
      </c>
      <c r="C12" s="25" t="s">
        <v>82</v>
      </c>
      <c r="D12" s="25">
        <v>14470.37</v>
      </c>
      <c r="E12" s="25">
        <v>0</v>
      </c>
      <c r="F12" s="25">
        <v>1238.67</v>
      </c>
      <c r="G12" s="25">
        <v>0</v>
      </c>
    </row>
    <row r="13" spans="1:7" x14ac:dyDescent="0.4">
      <c r="A13" s="25">
        <v>7</v>
      </c>
      <c r="B13" s="25" t="s">
        <v>79</v>
      </c>
      <c r="C13" s="25" t="s">
        <v>83</v>
      </c>
      <c r="D13" s="25">
        <v>0</v>
      </c>
      <c r="E13" s="25">
        <v>0</v>
      </c>
      <c r="F13" s="25">
        <v>1420.49</v>
      </c>
      <c r="G13" s="25">
        <v>9346.41</v>
      </c>
    </row>
    <row r="14" spans="1:7" x14ac:dyDescent="0.4">
      <c r="A14" s="25">
        <v>7</v>
      </c>
      <c r="B14" s="25" t="s">
        <v>79</v>
      </c>
      <c r="C14" s="25" t="s">
        <v>84</v>
      </c>
      <c r="D14" s="25">
        <v>599.94000000000005</v>
      </c>
      <c r="E14" s="25">
        <v>0</v>
      </c>
      <c r="F14" s="25">
        <v>498.15</v>
      </c>
      <c r="G14" s="25">
        <v>0</v>
      </c>
    </row>
    <row r="15" spans="1:7" x14ac:dyDescent="0.4">
      <c r="A15" s="25">
        <v>7</v>
      </c>
      <c r="B15" s="25" t="s">
        <v>79</v>
      </c>
      <c r="C15" s="25" t="s">
        <v>85</v>
      </c>
      <c r="D15" s="25">
        <v>15948.27</v>
      </c>
      <c r="E15" s="25">
        <v>0</v>
      </c>
      <c r="F15" s="25">
        <v>0</v>
      </c>
      <c r="G15" s="25">
        <v>0</v>
      </c>
    </row>
    <row r="16" spans="1:7" x14ac:dyDescent="0.4">
      <c r="A16" s="25">
        <v>7</v>
      </c>
      <c r="B16" s="25" t="s">
        <v>79</v>
      </c>
      <c r="C16" s="25" t="s">
        <v>86</v>
      </c>
      <c r="D16" s="25">
        <v>0</v>
      </c>
      <c r="E16" s="25">
        <v>803468.80000000005</v>
      </c>
      <c r="F16" s="25">
        <v>595</v>
      </c>
      <c r="G16" s="25">
        <v>23124</v>
      </c>
    </row>
    <row r="17" spans="1:7" x14ac:dyDescent="0.4">
      <c r="A17" s="25">
        <v>14</v>
      </c>
      <c r="B17" s="25" t="s">
        <v>87</v>
      </c>
      <c r="C17" s="25" t="s">
        <v>88</v>
      </c>
      <c r="D17" s="25">
        <v>58832.57</v>
      </c>
      <c r="E17" s="25">
        <v>0</v>
      </c>
      <c r="F17" s="25">
        <v>0</v>
      </c>
      <c r="G17" s="25">
        <v>22915.03</v>
      </c>
    </row>
    <row r="18" spans="1:7" x14ac:dyDescent="0.4">
      <c r="A18" s="25">
        <v>14</v>
      </c>
      <c r="B18" s="25" t="s">
        <v>87</v>
      </c>
      <c r="C18" s="25" t="s">
        <v>80</v>
      </c>
      <c r="D18" s="25">
        <v>272395.28000000003</v>
      </c>
      <c r="E18" s="25">
        <v>0</v>
      </c>
      <c r="F18" s="25">
        <v>0</v>
      </c>
      <c r="G18" s="25">
        <v>2836.23</v>
      </c>
    </row>
    <row r="19" spans="1:7" x14ac:dyDescent="0.4">
      <c r="A19" s="25">
        <v>14</v>
      </c>
      <c r="B19" s="25" t="s">
        <v>87</v>
      </c>
      <c r="C19" s="25" t="s">
        <v>81</v>
      </c>
      <c r="D19" s="25">
        <v>1524719.58</v>
      </c>
      <c r="E19" s="25">
        <v>0</v>
      </c>
      <c r="F19" s="25">
        <v>54548.12</v>
      </c>
      <c r="G19" s="25">
        <v>319986.32</v>
      </c>
    </row>
    <row r="20" spans="1:7" x14ac:dyDescent="0.4">
      <c r="A20" s="25">
        <v>14</v>
      </c>
      <c r="B20" s="25" t="s">
        <v>87</v>
      </c>
      <c r="C20" s="25" t="s">
        <v>89</v>
      </c>
      <c r="D20" s="25">
        <v>459094.77</v>
      </c>
      <c r="E20" s="25">
        <v>0</v>
      </c>
      <c r="F20" s="25">
        <v>0</v>
      </c>
      <c r="G20" s="25">
        <v>32871.83</v>
      </c>
    </row>
    <row r="21" spans="1:7" x14ac:dyDescent="0.4">
      <c r="A21" s="25">
        <v>14</v>
      </c>
      <c r="B21" s="25" t="s">
        <v>87</v>
      </c>
      <c r="C21" s="25" t="s">
        <v>90</v>
      </c>
      <c r="D21" s="25">
        <v>122163.19</v>
      </c>
      <c r="E21" s="25">
        <v>0</v>
      </c>
      <c r="F21" s="25">
        <v>0</v>
      </c>
      <c r="G21" s="25">
        <v>0</v>
      </c>
    </row>
    <row r="22" spans="1:7" x14ac:dyDescent="0.4">
      <c r="A22" s="25">
        <v>14</v>
      </c>
      <c r="B22" s="25" t="s">
        <v>87</v>
      </c>
      <c r="C22" s="25" t="s">
        <v>82</v>
      </c>
      <c r="D22" s="25">
        <v>38613.85</v>
      </c>
      <c r="E22" s="25">
        <v>0</v>
      </c>
      <c r="F22" s="25">
        <v>0</v>
      </c>
      <c r="G22" s="25">
        <v>0</v>
      </c>
    </row>
    <row r="23" spans="1:7" x14ac:dyDescent="0.4">
      <c r="A23" s="25">
        <v>14</v>
      </c>
      <c r="B23" s="25" t="s">
        <v>87</v>
      </c>
      <c r="C23" s="25" t="s">
        <v>83</v>
      </c>
      <c r="D23" s="25">
        <v>19907.939999999999</v>
      </c>
      <c r="E23" s="25">
        <v>0</v>
      </c>
      <c r="F23" s="25">
        <v>0</v>
      </c>
      <c r="G23" s="25">
        <v>0</v>
      </c>
    </row>
    <row r="24" spans="1:7" x14ac:dyDescent="0.4">
      <c r="A24" s="25">
        <v>14</v>
      </c>
      <c r="B24" s="25" t="s">
        <v>87</v>
      </c>
      <c r="C24" s="25" t="s">
        <v>84</v>
      </c>
      <c r="D24" s="25">
        <v>156033.32</v>
      </c>
      <c r="E24" s="25">
        <v>0</v>
      </c>
      <c r="F24" s="25">
        <v>0</v>
      </c>
      <c r="G24" s="25">
        <v>2276.65</v>
      </c>
    </row>
    <row r="25" spans="1:7" x14ac:dyDescent="0.4">
      <c r="A25" s="25">
        <v>14</v>
      </c>
      <c r="B25" s="25" t="s">
        <v>87</v>
      </c>
      <c r="C25" s="25" t="s">
        <v>91</v>
      </c>
      <c r="D25" s="25">
        <v>119108.08</v>
      </c>
      <c r="E25" s="25">
        <v>0</v>
      </c>
      <c r="F25" s="25">
        <v>360</v>
      </c>
      <c r="G25" s="25">
        <v>2522.1799999999998</v>
      </c>
    </row>
    <row r="26" spans="1:7" x14ac:dyDescent="0.4">
      <c r="A26" s="25">
        <v>14</v>
      </c>
      <c r="B26" s="25" t="s">
        <v>87</v>
      </c>
      <c r="C26" s="25" t="s">
        <v>85</v>
      </c>
      <c r="D26" s="25">
        <v>129974.63</v>
      </c>
      <c r="E26" s="25">
        <v>0</v>
      </c>
      <c r="F26" s="25">
        <v>0</v>
      </c>
      <c r="G26" s="25">
        <v>0</v>
      </c>
    </row>
    <row r="27" spans="1:7" x14ac:dyDescent="0.4">
      <c r="A27" s="25">
        <v>14</v>
      </c>
      <c r="B27" s="25" t="s">
        <v>87</v>
      </c>
      <c r="C27" s="25" t="s">
        <v>86</v>
      </c>
      <c r="D27" s="25">
        <v>0</v>
      </c>
      <c r="E27" s="25">
        <v>31448</v>
      </c>
      <c r="F27" s="25">
        <v>0</v>
      </c>
      <c r="G27" s="25">
        <v>64000</v>
      </c>
    </row>
    <row r="28" spans="1:7" x14ac:dyDescent="0.4">
      <c r="A28" s="25">
        <v>63</v>
      </c>
      <c r="B28" s="25" t="s">
        <v>92</v>
      </c>
      <c r="C28" s="25" t="s">
        <v>88</v>
      </c>
      <c r="D28" s="25">
        <v>3302.22</v>
      </c>
      <c r="E28" s="25">
        <v>0</v>
      </c>
      <c r="F28" s="25">
        <v>0</v>
      </c>
      <c r="G28" s="25">
        <v>0</v>
      </c>
    </row>
    <row r="29" spans="1:7" x14ac:dyDescent="0.4">
      <c r="A29" s="25">
        <v>63</v>
      </c>
      <c r="B29" s="25" t="s">
        <v>92</v>
      </c>
      <c r="C29" s="25" t="s">
        <v>80</v>
      </c>
      <c r="D29" s="25">
        <v>86951.56</v>
      </c>
      <c r="E29" s="25">
        <v>0</v>
      </c>
      <c r="F29" s="25">
        <v>0</v>
      </c>
      <c r="G29" s="25">
        <v>0</v>
      </c>
    </row>
    <row r="30" spans="1:7" x14ac:dyDescent="0.4">
      <c r="A30" s="25">
        <v>63</v>
      </c>
      <c r="B30" s="25" t="s">
        <v>92</v>
      </c>
      <c r="C30" s="25" t="s">
        <v>81</v>
      </c>
      <c r="D30" s="25">
        <v>165413.62</v>
      </c>
      <c r="E30" s="25">
        <v>0</v>
      </c>
      <c r="F30" s="25">
        <v>0</v>
      </c>
      <c r="G30" s="25">
        <v>86010.41</v>
      </c>
    </row>
    <row r="31" spans="1:7" x14ac:dyDescent="0.4">
      <c r="A31" s="25">
        <v>63</v>
      </c>
      <c r="B31" s="25" t="s">
        <v>92</v>
      </c>
      <c r="C31" s="25" t="s">
        <v>89</v>
      </c>
      <c r="D31" s="25">
        <v>151781.5</v>
      </c>
      <c r="E31" s="25">
        <v>0</v>
      </c>
      <c r="F31" s="25">
        <v>16299.93</v>
      </c>
      <c r="G31" s="25">
        <v>43225.27</v>
      </c>
    </row>
    <row r="32" spans="1:7" x14ac:dyDescent="0.4">
      <c r="A32" s="25">
        <v>63</v>
      </c>
      <c r="B32" s="25" t="s">
        <v>92</v>
      </c>
      <c r="C32" s="25" t="s">
        <v>82</v>
      </c>
      <c r="D32" s="25">
        <v>6567.18</v>
      </c>
      <c r="E32" s="25">
        <v>0</v>
      </c>
      <c r="F32" s="25">
        <v>0</v>
      </c>
      <c r="G32" s="25">
        <v>0</v>
      </c>
    </row>
    <row r="33" spans="1:7" x14ac:dyDescent="0.4">
      <c r="A33" s="25">
        <v>63</v>
      </c>
      <c r="B33" s="25" t="s">
        <v>92</v>
      </c>
      <c r="C33" s="25" t="s">
        <v>83</v>
      </c>
      <c r="D33" s="25">
        <v>7282.88</v>
      </c>
      <c r="E33" s="25">
        <v>0</v>
      </c>
      <c r="F33" s="25">
        <v>0</v>
      </c>
      <c r="G33" s="25">
        <v>14779.19</v>
      </c>
    </row>
    <row r="34" spans="1:7" x14ac:dyDescent="0.4">
      <c r="A34" s="25">
        <v>63</v>
      </c>
      <c r="B34" s="25" t="s">
        <v>92</v>
      </c>
      <c r="C34" s="25" t="s">
        <v>84</v>
      </c>
      <c r="D34" s="25">
        <v>43863.68</v>
      </c>
      <c r="E34" s="25">
        <v>0</v>
      </c>
      <c r="F34" s="25">
        <v>0</v>
      </c>
      <c r="G34" s="25">
        <v>781.22</v>
      </c>
    </row>
    <row r="35" spans="1:7" x14ac:dyDescent="0.4">
      <c r="A35" s="25">
        <v>63</v>
      </c>
      <c r="B35" s="25" t="s">
        <v>92</v>
      </c>
      <c r="C35" s="25" t="s">
        <v>91</v>
      </c>
      <c r="D35" s="25">
        <v>52927.54</v>
      </c>
      <c r="E35" s="25">
        <v>0</v>
      </c>
      <c r="F35" s="25">
        <v>0</v>
      </c>
      <c r="G35" s="25">
        <v>200.65</v>
      </c>
    </row>
    <row r="36" spans="1:7" x14ac:dyDescent="0.4">
      <c r="A36" s="25">
        <v>63</v>
      </c>
      <c r="B36" s="25" t="s">
        <v>92</v>
      </c>
      <c r="C36" s="25" t="s">
        <v>86</v>
      </c>
      <c r="D36" s="25">
        <v>0</v>
      </c>
      <c r="E36" s="25">
        <v>17980</v>
      </c>
      <c r="F36" s="25">
        <v>0</v>
      </c>
      <c r="G36" s="25">
        <v>0</v>
      </c>
    </row>
    <row r="37" spans="1:7" x14ac:dyDescent="0.4">
      <c r="A37" s="25">
        <v>70</v>
      </c>
      <c r="B37" s="25" t="s">
        <v>93</v>
      </c>
      <c r="C37" s="25" t="s">
        <v>88</v>
      </c>
      <c r="D37" s="25">
        <v>69228.259999999995</v>
      </c>
      <c r="E37" s="25">
        <v>0</v>
      </c>
      <c r="F37" s="25">
        <v>0</v>
      </c>
      <c r="G37" s="25">
        <v>5378.55</v>
      </c>
    </row>
    <row r="38" spans="1:7" x14ac:dyDescent="0.4">
      <c r="A38" s="25">
        <v>70</v>
      </c>
      <c r="B38" s="25" t="s">
        <v>93</v>
      </c>
      <c r="C38" s="25" t="s">
        <v>80</v>
      </c>
      <c r="D38" s="25">
        <v>72584.84</v>
      </c>
      <c r="E38" s="25">
        <v>0</v>
      </c>
      <c r="F38" s="25">
        <v>0</v>
      </c>
      <c r="G38" s="25">
        <v>445.67</v>
      </c>
    </row>
    <row r="39" spans="1:7" x14ac:dyDescent="0.4">
      <c r="A39" s="25">
        <v>70</v>
      </c>
      <c r="B39" s="25" t="s">
        <v>93</v>
      </c>
      <c r="C39" s="25" t="s">
        <v>81</v>
      </c>
      <c r="D39" s="25">
        <v>485094.08</v>
      </c>
      <c r="E39" s="25">
        <v>0</v>
      </c>
      <c r="F39" s="25">
        <v>0</v>
      </c>
      <c r="G39" s="25">
        <v>6643.62</v>
      </c>
    </row>
    <row r="40" spans="1:7" x14ac:dyDescent="0.4">
      <c r="A40" s="25">
        <v>70</v>
      </c>
      <c r="B40" s="25" t="s">
        <v>93</v>
      </c>
      <c r="C40" s="25" t="s">
        <v>89</v>
      </c>
      <c r="D40" s="25">
        <v>168393.55</v>
      </c>
      <c r="E40" s="25">
        <v>0</v>
      </c>
      <c r="F40" s="25">
        <v>0</v>
      </c>
      <c r="G40" s="25">
        <v>66740.86</v>
      </c>
    </row>
    <row r="41" spans="1:7" x14ac:dyDescent="0.4">
      <c r="A41" s="25">
        <v>70</v>
      </c>
      <c r="B41" s="25" t="s">
        <v>93</v>
      </c>
      <c r="C41" s="25" t="s">
        <v>82</v>
      </c>
      <c r="D41" s="25">
        <v>14571.62</v>
      </c>
      <c r="E41" s="25">
        <v>0</v>
      </c>
      <c r="F41" s="25">
        <v>0</v>
      </c>
      <c r="G41" s="25">
        <v>0</v>
      </c>
    </row>
    <row r="42" spans="1:7" x14ac:dyDescent="0.4">
      <c r="A42" s="25">
        <v>70</v>
      </c>
      <c r="B42" s="25" t="s">
        <v>93</v>
      </c>
      <c r="C42" s="25" t="s">
        <v>83</v>
      </c>
      <c r="D42" s="25">
        <v>19840.57</v>
      </c>
      <c r="E42" s="25">
        <v>0</v>
      </c>
      <c r="F42" s="25">
        <v>48575.68</v>
      </c>
      <c r="G42" s="25">
        <v>784.95</v>
      </c>
    </row>
    <row r="43" spans="1:7" x14ac:dyDescent="0.4">
      <c r="A43" s="25">
        <v>70</v>
      </c>
      <c r="B43" s="25" t="s">
        <v>93</v>
      </c>
      <c r="C43" s="25" t="s">
        <v>84</v>
      </c>
      <c r="D43" s="25">
        <v>62370.66</v>
      </c>
      <c r="E43" s="25">
        <v>0</v>
      </c>
      <c r="F43" s="25">
        <v>0</v>
      </c>
      <c r="G43" s="25">
        <v>0</v>
      </c>
    </row>
    <row r="44" spans="1:7" x14ac:dyDescent="0.4">
      <c r="A44" s="25">
        <v>70</v>
      </c>
      <c r="B44" s="25" t="s">
        <v>93</v>
      </c>
      <c r="C44" s="25" t="s">
        <v>91</v>
      </c>
      <c r="D44" s="25">
        <v>61565.96</v>
      </c>
      <c r="E44" s="25">
        <v>0</v>
      </c>
      <c r="F44" s="25">
        <v>0</v>
      </c>
      <c r="G44" s="25">
        <v>319.7</v>
      </c>
    </row>
    <row r="45" spans="1:7" x14ac:dyDescent="0.4">
      <c r="A45" s="25">
        <v>70</v>
      </c>
      <c r="B45" s="25" t="s">
        <v>93</v>
      </c>
      <c r="C45" s="25" t="s">
        <v>85</v>
      </c>
      <c r="D45" s="25">
        <v>8499.5400000000009</v>
      </c>
      <c r="E45" s="25">
        <v>0</v>
      </c>
      <c r="F45" s="25">
        <v>2833.22</v>
      </c>
      <c r="G45" s="25">
        <v>1936.87</v>
      </c>
    </row>
    <row r="46" spans="1:7" x14ac:dyDescent="0.4">
      <c r="A46" s="25">
        <v>70</v>
      </c>
      <c r="B46" s="25" t="s">
        <v>93</v>
      </c>
      <c r="C46" s="25" t="s">
        <v>86</v>
      </c>
      <c r="D46" s="25">
        <v>0</v>
      </c>
      <c r="E46" s="25">
        <v>22482.639999999999</v>
      </c>
      <c r="F46" s="25">
        <v>0</v>
      </c>
      <c r="G46" s="25">
        <v>31804.77</v>
      </c>
    </row>
    <row r="47" spans="1:7" x14ac:dyDescent="0.4">
      <c r="A47" s="25">
        <v>84</v>
      </c>
      <c r="B47" s="25" t="s">
        <v>94</v>
      </c>
      <c r="C47" s="25" t="s">
        <v>88</v>
      </c>
      <c r="D47" s="25">
        <v>0</v>
      </c>
      <c r="E47" s="25">
        <v>0</v>
      </c>
      <c r="F47" s="25">
        <v>0</v>
      </c>
      <c r="G47" s="25">
        <v>2587.27</v>
      </c>
    </row>
    <row r="48" spans="1:7" x14ac:dyDescent="0.4">
      <c r="A48" s="25">
        <v>84</v>
      </c>
      <c r="B48" s="25" t="s">
        <v>94</v>
      </c>
      <c r="C48" s="25" t="s">
        <v>81</v>
      </c>
      <c r="D48" s="25">
        <v>159198.03</v>
      </c>
      <c r="E48" s="25">
        <v>0</v>
      </c>
      <c r="F48" s="25">
        <v>0</v>
      </c>
      <c r="G48" s="25">
        <v>2734.9</v>
      </c>
    </row>
    <row r="49" spans="1:7" x14ac:dyDescent="0.4">
      <c r="A49" s="25">
        <v>84</v>
      </c>
      <c r="B49" s="25" t="s">
        <v>94</v>
      </c>
      <c r="C49" s="25" t="s">
        <v>89</v>
      </c>
      <c r="D49" s="25">
        <v>111116.32</v>
      </c>
      <c r="E49" s="25">
        <v>0</v>
      </c>
      <c r="F49" s="25">
        <v>0</v>
      </c>
      <c r="G49" s="25">
        <v>0</v>
      </c>
    </row>
    <row r="50" spans="1:7" x14ac:dyDescent="0.4">
      <c r="A50" s="25">
        <v>84</v>
      </c>
      <c r="B50" s="25" t="s">
        <v>94</v>
      </c>
      <c r="C50" s="25" t="s">
        <v>82</v>
      </c>
      <c r="D50" s="25">
        <v>8593.24</v>
      </c>
      <c r="E50" s="25">
        <v>0</v>
      </c>
      <c r="F50" s="25">
        <v>0</v>
      </c>
      <c r="G50" s="25">
        <v>8593.5499999999993</v>
      </c>
    </row>
    <row r="51" spans="1:7" x14ac:dyDescent="0.4">
      <c r="A51" s="25">
        <v>84</v>
      </c>
      <c r="B51" s="25" t="s">
        <v>94</v>
      </c>
      <c r="C51" s="25" t="s">
        <v>83</v>
      </c>
      <c r="D51" s="25">
        <v>2507.33</v>
      </c>
      <c r="E51" s="25">
        <v>0</v>
      </c>
      <c r="F51" s="25">
        <v>0</v>
      </c>
      <c r="G51" s="25">
        <v>0</v>
      </c>
    </row>
    <row r="52" spans="1:7" x14ac:dyDescent="0.4">
      <c r="A52" s="25">
        <v>84</v>
      </c>
      <c r="B52" s="25" t="s">
        <v>94</v>
      </c>
      <c r="C52" s="25" t="s">
        <v>91</v>
      </c>
      <c r="D52" s="25">
        <v>1103.4100000000001</v>
      </c>
      <c r="E52" s="25">
        <v>24334.3</v>
      </c>
      <c r="F52" s="25">
        <v>0</v>
      </c>
      <c r="G52" s="25">
        <v>0</v>
      </c>
    </row>
    <row r="53" spans="1:7" x14ac:dyDescent="0.4">
      <c r="A53" s="25">
        <v>84</v>
      </c>
      <c r="B53" s="25" t="s">
        <v>94</v>
      </c>
      <c r="C53" s="25" t="s">
        <v>85</v>
      </c>
      <c r="D53" s="25">
        <v>4249.26</v>
      </c>
      <c r="E53" s="25">
        <v>0</v>
      </c>
      <c r="F53" s="25">
        <v>0</v>
      </c>
      <c r="G53" s="25">
        <v>2539.89</v>
      </c>
    </row>
    <row r="54" spans="1:7" x14ac:dyDescent="0.4">
      <c r="A54" s="25">
        <v>84</v>
      </c>
      <c r="B54" s="25" t="s">
        <v>94</v>
      </c>
      <c r="C54" s="25" t="s">
        <v>86</v>
      </c>
      <c r="D54" s="25">
        <v>0</v>
      </c>
      <c r="E54" s="25">
        <v>102685.72</v>
      </c>
      <c r="F54" s="25">
        <v>0</v>
      </c>
      <c r="G54" s="25">
        <v>0</v>
      </c>
    </row>
    <row r="55" spans="1:7" x14ac:dyDescent="0.4">
      <c r="A55" s="25">
        <v>91</v>
      </c>
      <c r="B55" s="25" t="s">
        <v>95</v>
      </c>
      <c r="C55" s="25" t="s">
        <v>88</v>
      </c>
      <c r="D55" s="25">
        <v>66987.039999999994</v>
      </c>
      <c r="E55" s="25">
        <v>0</v>
      </c>
      <c r="F55" s="25">
        <v>2708</v>
      </c>
      <c r="G55" s="25">
        <v>6168.4</v>
      </c>
    </row>
    <row r="56" spans="1:7" x14ac:dyDescent="0.4">
      <c r="A56" s="25">
        <v>91</v>
      </c>
      <c r="B56" s="25" t="s">
        <v>95</v>
      </c>
      <c r="C56" s="25" t="s">
        <v>80</v>
      </c>
      <c r="D56" s="25">
        <v>92743.29</v>
      </c>
      <c r="E56" s="25">
        <v>0</v>
      </c>
      <c r="F56" s="25">
        <v>0</v>
      </c>
      <c r="G56" s="25">
        <v>500</v>
      </c>
    </row>
    <row r="57" spans="1:7" x14ac:dyDescent="0.4">
      <c r="A57" s="25">
        <v>91</v>
      </c>
      <c r="B57" s="25" t="s">
        <v>95</v>
      </c>
      <c r="C57" s="25" t="s">
        <v>81</v>
      </c>
      <c r="D57" s="25">
        <v>458068.06</v>
      </c>
      <c r="E57" s="25">
        <v>0</v>
      </c>
      <c r="F57" s="25">
        <v>0</v>
      </c>
      <c r="G57" s="25">
        <v>4380.75</v>
      </c>
    </row>
    <row r="58" spans="1:7" x14ac:dyDescent="0.4">
      <c r="A58" s="25">
        <v>91</v>
      </c>
      <c r="B58" s="25" t="s">
        <v>95</v>
      </c>
      <c r="C58" s="25" t="s">
        <v>89</v>
      </c>
      <c r="D58" s="25">
        <v>178143.45</v>
      </c>
      <c r="E58" s="25">
        <v>0</v>
      </c>
      <c r="F58" s="25">
        <v>0</v>
      </c>
      <c r="G58" s="25">
        <v>34715.279999999999</v>
      </c>
    </row>
    <row r="59" spans="1:7" x14ac:dyDescent="0.4">
      <c r="A59" s="25">
        <v>91</v>
      </c>
      <c r="B59" s="25" t="s">
        <v>95</v>
      </c>
      <c r="C59" s="25" t="s">
        <v>82</v>
      </c>
      <c r="D59" s="25">
        <v>15872.76</v>
      </c>
      <c r="E59" s="25">
        <v>0</v>
      </c>
      <c r="F59" s="25">
        <v>172.63</v>
      </c>
      <c r="G59" s="25">
        <v>502.65</v>
      </c>
    </row>
    <row r="60" spans="1:7" x14ac:dyDescent="0.4">
      <c r="A60" s="25">
        <v>91</v>
      </c>
      <c r="B60" s="25" t="s">
        <v>95</v>
      </c>
      <c r="C60" s="25" t="s">
        <v>84</v>
      </c>
      <c r="D60" s="25">
        <v>73118.42</v>
      </c>
      <c r="E60" s="25">
        <v>0</v>
      </c>
      <c r="F60" s="25">
        <v>0</v>
      </c>
      <c r="G60" s="25">
        <v>26902.799999999999</v>
      </c>
    </row>
    <row r="61" spans="1:7" x14ac:dyDescent="0.4">
      <c r="A61" s="25">
        <v>91</v>
      </c>
      <c r="B61" s="25" t="s">
        <v>95</v>
      </c>
      <c r="C61" s="25" t="s">
        <v>91</v>
      </c>
      <c r="D61" s="25">
        <v>0</v>
      </c>
      <c r="E61" s="25">
        <v>0</v>
      </c>
      <c r="F61" s="25">
        <v>0</v>
      </c>
      <c r="G61" s="25">
        <v>3837.74</v>
      </c>
    </row>
    <row r="62" spans="1:7" x14ac:dyDescent="0.4">
      <c r="A62" s="25">
        <v>91</v>
      </c>
      <c r="B62" s="25" t="s">
        <v>95</v>
      </c>
      <c r="C62" s="25" t="s">
        <v>85</v>
      </c>
      <c r="D62" s="25">
        <v>1130.33</v>
      </c>
      <c r="E62" s="25">
        <v>0</v>
      </c>
      <c r="F62" s="25">
        <v>0</v>
      </c>
      <c r="G62" s="25">
        <v>0</v>
      </c>
    </row>
    <row r="63" spans="1:7" x14ac:dyDescent="0.4">
      <c r="A63" s="25">
        <v>91</v>
      </c>
      <c r="B63" s="25" t="s">
        <v>95</v>
      </c>
      <c r="C63" s="25" t="s">
        <v>86</v>
      </c>
      <c r="D63" s="25">
        <v>0</v>
      </c>
      <c r="E63" s="25">
        <v>0</v>
      </c>
      <c r="F63" s="25">
        <v>0</v>
      </c>
      <c r="G63" s="25">
        <v>61881.1</v>
      </c>
    </row>
    <row r="64" spans="1:7" x14ac:dyDescent="0.4">
      <c r="A64" s="25">
        <v>105</v>
      </c>
      <c r="B64" s="25" t="s">
        <v>96</v>
      </c>
      <c r="C64" s="25" t="s">
        <v>88</v>
      </c>
      <c r="D64" s="25">
        <v>8206.33</v>
      </c>
      <c r="E64" s="25">
        <v>0</v>
      </c>
      <c r="F64" s="25">
        <v>0</v>
      </c>
      <c r="G64" s="25">
        <v>3091</v>
      </c>
    </row>
    <row r="65" spans="1:7" x14ac:dyDescent="0.4">
      <c r="A65" s="25">
        <v>105</v>
      </c>
      <c r="B65" s="25" t="s">
        <v>96</v>
      </c>
      <c r="C65" s="25" t="s">
        <v>80</v>
      </c>
      <c r="D65" s="25">
        <v>82096.03</v>
      </c>
      <c r="E65" s="25">
        <v>0</v>
      </c>
      <c r="F65" s="25">
        <v>0</v>
      </c>
      <c r="G65" s="25">
        <v>1840.94</v>
      </c>
    </row>
    <row r="66" spans="1:7" x14ac:dyDescent="0.4">
      <c r="A66" s="25">
        <v>105</v>
      </c>
      <c r="B66" s="25" t="s">
        <v>96</v>
      </c>
      <c r="C66" s="25" t="s">
        <v>81</v>
      </c>
      <c r="D66" s="25">
        <v>153757.19</v>
      </c>
      <c r="E66" s="25">
        <v>0</v>
      </c>
      <c r="F66" s="25">
        <v>0</v>
      </c>
      <c r="G66" s="25">
        <v>60980.74</v>
      </c>
    </row>
    <row r="67" spans="1:7" x14ac:dyDescent="0.4">
      <c r="A67" s="25">
        <v>105</v>
      </c>
      <c r="B67" s="25" t="s">
        <v>96</v>
      </c>
      <c r="C67" s="25" t="s">
        <v>89</v>
      </c>
      <c r="D67" s="25">
        <v>130289.81</v>
      </c>
      <c r="E67" s="25">
        <v>0</v>
      </c>
      <c r="F67" s="25">
        <v>0</v>
      </c>
      <c r="G67" s="25">
        <v>0</v>
      </c>
    </row>
    <row r="68" spans="1:7" x14ac:dyDescent="0.4">
      <c r="A68" s="25">
        <v>105</v>
      </c>
      <c r="B68" s="25" t="s">
        <v>96</v>
      </c>
      <c r="C68" s="25" t="s">
        <v>82</v>
      </c>
      <c r="D68" s="25">
        <v>4175.8100000000004</v>
      </c>
      <c r="E68" s="25">
        <v>0</v>
      </c>
      <c r="F68" s="25">
        <v>0</v>
      </c>
      <c r="G68" s="25">
        <v>0</v>
      </c>
    </row>
    <row r="69" spans="1:7" x14ac:dyDescent="0.4">
      <c r="A69" s="25">
        <v>105</v>
      </c>
      <c r="B69" s="25" t="s">
        <v>96</v>
      </c>
      <c r="C69" s="25" t="s">
        <v>83</v>
      </c>
      <c r="D69" s="25">
        <v>0</v>
      </c>
      <c r="E69" s="25">
        <v>0</v>
      </c>
      <c r="F69" s="25">
        <v>9843</v>
      </c>
      <c r="G69" s="25">
        <v>0</v>
      </c>
    </row>
    <row r="70" spans="1:7" x14ac:dyDescent="0.4">
      <c r="A70" s="25">
        <v>105</v>
      </c>
      <c r="B70" s="25" t="s">
        <v>96</v>
      </c>
      <c r="C70" s="25" t="s">
        <v>84</v>
      </c>
      <c r="D70" s="25">
        <v>48069.46</v>
      </c>
      <c r="E70" s="25">
        <v>0</v>
      </c>
      <c r="F70" s="25">
        <v>0</v>
      </c>
      <c r="G70" s="25">
        <v>10835.09</v>
      </c>
    </row>
    <row r="71" spans="1:7" x14ac:dyDescent="0.4">
      <c r="A71" s="25">
        <v>105</v>
      </c>
      <c r="B71" s="25" t="s">
        <v>96</v>
      </c>
      <c r="C71" s="25" t="s">
        <v>91</v>
      </c>
      <c r="D71" s="25">
        <v>0</v>
      </c>
      <c r="E71" s="25">
        <v>36975</v>
      </c>
      <c r="F71" s="25">
        <v>0</v>
      </c>
      <c r="G71" s="25">
        <v>0</v>
      </c>
    </row>
    <row r="72" spans="1:7" x14ac:dyDescent="0.4">
      <c r="A72" s="25">
        <v>105</v>
      </c>
      <c r="B72" s="25" t="s">
        <v>96</v>
      </c>
      <c r="C72" s="25" t="s">
        <v>85</v>
      </c>
      <c r="D72" s="25">
        <v>60924.68</v>
      </c>
      <c r="E72" s="25">
        <v>0</v>
      </c>
      <c r="F72" s="25">
        <v>0</v>
      </c>
      <c r="G72" s="25">
        <v>0</v>
      </c>
    </row>
    <row r="73" spans="1:7" x14ac:dyDescent="0.4">
      <c r="A73" s="25">
        <v>105</v>
      </c>
      <c r="B73" s="25" t="s">
        <v>96</v>
      </c>
      <c r="C73" s="25" t="s">
        <v>86</v>
      </c>
      <c r="D73" s="25">
        <v>0</v>
      </c>
      <c r="E73" s="25">
        <v>165500</v>
      </c>
      <c r="F73" s="25">
        <v>0</v>
      </c>
      <c r="G73" s="25">
        <v>0</v>
      </c>
    </row>
    <row r="74" spans="1:7" x14ac:dyDescent="0.4">
      <c r="A74" s="25">
        <v>112</v>
      </c>
      <c r="B74" s="25" t="s">
        <v>97</v>
      </c>
      <c r="C74" s="25" t="s">
        <v>88</v>
      </c>
      <c r="D74" s="25">
        <v>102927.57</v>
      </c>
      <c r="E74" s="25">
        <v>0</v>
      </c>
      <c r="F74" s="25">
        <v>0</v>
      </c>
      <c r="G74" s="25">
        <v>9458.36</v>
      </c>
    </row>
    <row r="75" spans="1:7" x14ac:dyDescent="0.4">
      <c r="A75" s="25">
        <v>112</v>
      </c>
      <c r="B75" s="25" t="s">
        <v>97</v>
      </c>
      <c r="C75" s="25" t="s">
        <v>80</v>
      </c>
      <c r="D75" s="25">
        <v>379020.05</v>
      </c>
      <c r="E75" s="25">
        <v>0</v>
      </c>
      <c r="F75" s="25">
        <v>0</v>
      </c>
      <c r="G75" s="25">
        <v>11847</v>
      </c>
    </row>
    <row r="76" spans="1:7" x14ac:dyDescent="0.4">
      <c r="A76" s="25">
        <v>112</v>
      </c>
      <c r="B76" s="25" t="s">
        <v>97</v>
      </c>
      <c r="C76" s="25" t="s">
        <v>81</v>
      </c>
      <c r="D76" s="25">
        <v>1245311.3899999999</v>
      </c>
      <c r="E76" s="25">
        <v>0</v>
      </c>
      <c r="F76" s="25">
        <v>211.52</v>
      </c>
      <c r="G76" s="25">
        <v>56711.78</v>
      </c>
    </row>
    <row r="77" spans="1:7" x14ac:dyDescent="0.4">
      <c r="A77" s="25">
        <v>112</v>
      </c>
      <c r="B77" s="25" t="s">
        <v>97</v>
      </c>
      <c r="C77" s="25" t="s">
        <v>89</v>
      </c>
      <c r="D77" s="25">
        <v>778648.04</v>
      </c>
      <c r="E77" s="25">
        <v>0</v>
      </c>
      <c r="F77" s="25">
        <v>0</v>
      </c>
      <c r="G77" s="25">
        <v>1125</v>
      </c>
    </row>
    <row r="78" spans="1:7" x14ac:dyDescent="0.4">
      <c r="A78" s="25">
        <v>112</v>
      </c>
      <c r="B78" s="25" t="s">
        <v>97</v>
      </c>
      <c r="C78" s="25" t="s">
        <v>82</v>
      </c>
      <c r="D78" s="25">
        <v>38439.56</v>
      </c>
      <c r="E78" s="25">
        <v>0</v>
      </c>
      <c r="F78" s="25">
        <v>0</v>
      </c>
      <c r="G78" s="25">
        <v>0</v>
      </c>
    </row>
    <row r="79" spans="1:7" x14ac:dyDescent="0.4">
      <c r="A79" s="25">
        <v>112</v>
      </c>
      <c r="B79" s="25" t="s">
        <v>97</v>
      </c>
      <c r="C79" s="25" t="s">
        <v>83</v>
      </c>
      <c r="D79" s="25">
        <v>22445.93</v>
      </c>
      <c r="E79" s="25">
        <v>0</v>
      </c>
      <c r="F79" s="25">
        <v>0</v>
      </c>
      <c r="G79" s="25">
        <v>0</v>
      </c>
    </row>
    <row r="80" spans="1:7" x14ac:dyDescent="0.4">
      <c r="A80" s="25">
        <v>112</v>
      </c>
      <c r="B80" s="25" t="s">
        <v>97</v>
      </c>
      <c r="C80" s="25" t="s">
        <v>84</v>
      </c>
      <c r="D80" s="25">
        <v>145541.29</v>
      </c>
      <c r="E80" s="25">
        <v>0</v>
      </c>
      <c r="F80" s="25">
        <v>585.5</v>
      </c>
      <c r="G80" s="25">
        <v>1996.59</v>
      </c>
    </row>
    <row r="81" spans="1:7" x14ac:dyDescent="0.4">
      <c r="A81" s="25">
        <v>112</v>
      </c>
      <c r="B81" s="25" t="s">
        <v>97</v>
      </c>
      <c r="C81" s="25" t="s">
        <v>91</v>
      </c>
      <c r="D81" s="25">
        <v>120853.55</v>
      </c>
      <c r="E81" s="25">
        <v>25485.8</v>
      </c>
      <c r="F81" s="25">
        <v>0</v>
      </c>
      <c r="G81" s="25">
        <v>1783.62</v>
      </c>
    </row>
    <row r="82" spans="1:7" x14ac:dyDescent="0.4">
      <c r="A82" s="25">
        <v>112</v>
      </c>
      <c r="B82" s="25" t="s">
        <v>97</v>
      </c>
      <c r="C82" s="25" t="s">
        <v>85</v>
      </c>
      <c r="D82" s="25">
        <v>215509.45</v>
      </c>
      <c r="E82" s="25">
        <v>0</v>
      </c>
      <c r="F82" s="25">
        <v>0</v>
      </c>
      <c r="G82" s="25">
        <v>100</v>
      </c>
    </row>
    <row r="83" spans="1:7" x14ac:dyDescent="0.4">
      <c r="A83" s="25">
        <v>112</v>
      </c>
      <c r="B83" s="25" t="s">
        <v>97</v>
      </c>
      <c r="C83" s="25" t="s">
        <v>86</v>
      </c>
      <c r="D83" s="25">
        <v>0</v>
      </c>
      <c r="E83" s="25">
        <v>60177.31</v>
      </c>
      <c r="F83" s="25">
        <v>26278.99</v>
      </c>
      <c r="G83" s="25">
        <v>100633.44</v>
      </c>
    </row>
    <row r="84" spans="1:7" x14ac:dyDescent="0.4">
      <c r="A84" s="25">
        <v>119</v>
      </c>
      <c r="B84" s="25" t="s">
        <v>98</v>
      </c>
      <c r="C84" s="25" t="s">
        <v>88</v>
      </c>
      <c r="D84" s="25">
        <v>53546.23</v>
      </c>
      <c r="E84" s="25">
        <v>0</v>
      </c>
      <c r="F84" s="25">
        <v>0</v>
      </c>
      <c r="G84" s="25">
        <v>13227.37</v>
      </c>
    </row>
    <row r="85" spans="1:7" x14ac:dyDescent="0.4">
      <c r="A85" s="25">
        <v>119</v>
      </c>
      <c r="B85" s="25" t="s">
        <v>98</v>
      </c>
      <c r="C85" s="25" t="s">
        <v>80</v>
      </c>
      <c r="D85" s="25">
        <v>328285.8</v>
      </c>
      <c r="E85" s="25">
        <v>0</v>
      </c>
      <c r="F85" s="25">
        <v>0</v>
      </c>
      <c r="G85" s="25">
        <v>0</v>
      </c>
    </row>
    <row r="86" spans="1:7" x14ac:dyDescent="0.4">
      <c r="A86" s="25">
        <v>119</v>
      </c>
      <c r="B86" s="25" t="s">
        <v>98</v>
      </c>
      <c r="C86" s="25" t="s">
        <v>81</v>
      </c>
      <c r="D86" s="25">
        <v>917926.18</v>
      </c>
      <c r="E86" s="25">
        <v>0</v>
      </c>
      <c r="F86" s="25">
        <v>0</v>
      </c>
      <c r="G86" s="25">
        <v>69023.88</v>
      </c>
    </row>
    <row r="87" spans="1:7" x14ac:dyDescent="0.4">
      <c r="A87" s="25">
        <v>119</v>
      </c>
      <c r="B87" s="25" t="s">
        <v>98</v>
      </c>
      <c r="C87" s="25" t="s">
        <v>89</v>
      </c>
      <c r="D87" s="25">
        <v>384872.39</v>
      </c>
      <c r="E87" s="25">
        <v>0</v>
      </c>
      <c r="F87" s="25">
        <v>0</v>
      </c>
      <c r="G87" s="25">
        <v>159201</v>
      </c>
    </row>
    <row r="88" spans="1:7" x14ac:dyDescent="0.4">
      <c r="A88" s="25">
        <v>119</v>
      </c>
      <c r="B88" s="25" t="s">
        <v>98</v>
      </c>
      <c r="C88" s="25" t="s">
        <v>82</v>
      </c>
      <c r="D88" s="25">
        <v>43586.59</v>
      </c>
      <c r="E88" s="25">
        <v>0</v>
      </c>
      <c r="F88" s="25">
        <v>0</v>
      </c>
      <c r="G88" s="25">
        <v>0</v>
      </c>
    </row>
    <row r="89" spans="1:7" x14ac:dyDescent="0.4">
      <c r="A89" s="25">
        <v>119</v>
      </c>
      <c r="B89" s="25" t="s">
        <v>98</v>
      </c>
      <c r="C89" s="25" t="s">
        <v>83</v>
      </c>
      <c r="D89" s="25">
        <v>25883.52</v>
      </c>
      <c r="E89" s="25">
        <v>0</v>
      </c>
      <c r="F89" s="25">
        <v>0</v>
      </c>
      <c r="G89" s="25">
        <v>0</v>
      </c>
    </row>
    <row r="90" spans="1:7" x14ac:dyDescent="0.4">
      <c r="A90" s="25">
        <v>119</v>
      </c>
      <c r="B90" s="25" t="s">
        <v>98</v>
      </c>
      <c r="C90" s="25" t="s">
        <v>84</v>
      </c>
      <c r="D90" s="25">
        <v>186328.05</v>
      </c>
      <c r="E90" s="25">
        <v>0</v>
      </c>
      <c r="F90" s="25">
        <v>0</v>
      </c>
      <c r="G90" s="25">
        <v>56.14</v>
      </c>
    </row>
    <row r="91" spans="1:7" x14ac:dyDescent="0.4">
      <c r="A91" s="25">
        <v>119</v>
      </c>
      <c r="B91" s="25" t="s">
        <v>98</v>
      </c>
      <c r="C91" s="25" t="s">
        <v>91</v>
      </c>
      <c r="D91" s="25">
        <v>32227.55</v>
      </c>
      <c r="E91" s="25">
        <v>0</v>
      </c>
      <c r="F91" s="25">
        <v>4080</v>
      </c>
      <c r="G91" s="25">
        <v>5499.61</v>
      </c>
    </row>
    <row r="92" spans="1:7" x14ac:dyDescent="0.4">
      <c r="A92" s="25">
        <v>119</v>
      </c>
      <c r="B92" s="25" t="s">
        <v>98</v>
      </c>
      <c r="C92" s="25" t="s">
        <v>85</v>
      </c>
      <c r="D92" s="25">
        <v>66676</v>
      </c>
      <c r="E92" s="25">
        <v>0</v>
      </c>
      <c r="F92" s="25">
        <v>0</v>
      </c>
      <c r="G92" s="25">
        <v>0</v>
      </c>
    </row>
    <row r="93" spans="1:7" x14ac:dyDescent="0.4">
      <c r="A93" s="25">
        <v>119</v>
      </c>
      <c r="B93" s="25" t="s">
        <v>98</v>
      </c>
      <c r="C93" s="25" t="s">
        <v>86</v>
      </c>
      <c r="D93" s="25">
        <v>0</v>
      </c>
      <c r="E93" s="25">
        <v>14970.5</v>
      </c>
      <c r="F93" s="25">
        <v>0</v>
      </c>
      <c r="G93" s="25">
        <v>11507.63</v>
      </c>
    </row>
    <row r="94" spans="1:7" x14ac:dyDescent="0.4">
      <c r="A94" s="25">
        <v>140</v>
      </c>
      <c r="B94" s="25" t="s">
        <v>99</v>
      </c>
      <c r="C94" s="25" t="s">
        <v>88</v>
      </c>
      <c r="D94" s="25">
        <v>122075.73</v>
      </c>
      <c r="E94" s="25">
        <v>0</v>
      </c>
      <c r="F94" s="25">
        <v>0</v>
      </c>
      <c r="G94" s="25">
        <v>14806.57</v>
      </c>
    </row>
    <row r="95" spans="1:7" x14ac:dyDescent="0.4">
      <c r="A95" s="25">
        <v>140</v>
      </c>
      <c r="B95" s="25" t="s">
        <v>99</v>
      </c>
      <c r="C95" s="25" t="s">
        <v>80</v>
      </c>
      <c r="D95" s="25">
        <v>698783.42</v>
      </c>
      <c r="E95" s="25">
        <v>0</v>
      </c>
      <c r="F95" s="25">
        <v>0</v>
      </c>
      <c r="G95" s="25">
        <v>29283.38</v>
      </c>
    </row>
    <row r="96" spans="1:7" x14ac:dyDescent="0.4">
      <c r="A96" s="25">
        <v>140</v>
      </c>
      <c r="B96" s="25" t="s">
        <v>99</v>
      </c>
      <c r="C96" s="25" t="s">
        <v>81</v>
      </c>
      <c r="D96" s="25">
        <v>1510292.06</v>
      </c>
      <c r="E96" s="25">
        <v>0</v>
      </c>
      <c r="F96" s="25">
        <v>0</v>
      </c>
      <c r="G96" s="25">
        <v>18856.71</v>
      </c>
    </row>
    <row r="97" spans="1:7" x14ac:dyDescent="0.4">
      <c r="A97" s="25">
        <v>140</v>
      </c>
      <c r="B97" s="25" t="s">
        <v>99</v>
      </c>
      <c r="C97" s="25" t="s">
        <v>89</v>
      </c>
      <c r="D97" s="25">
        <v>770005.92</v>
      </c>
      <c r="E97" s="25">
        <v>0</v>
      </c>
      <c r="F97" s="25">
        <v>0</v>
      </c>
      <c r="G97" s="25">
        <v>228860.47</v>
      </c>
    </row>
    <row r="98" spans="1:7" x14ac:dyDescent="0.4">
      <c r="A98" s="25">
        <v>140</v>
      </c>
      <c r="B98" s="25" t="s">
        <v>99</v>
      </c>
      <c r="C98" s="25" t="s">
        <v>90</v>
      </c>
      <c r="D98" s="25">
        <v>46754.85</v>
      </c>
      <c r="E98" s="25">
        <v>0</v>
      </c>
      <c r="F98" s="25">
        <v>0</v>
      </c>
      <c r="G98" s="25">
        <v>152.49</v>
      </c>
    </row>
    <row r="99" spans="1:7" x14ac:dyDescent="0.4">
      <c r="A99" s="25">
        <v>140</v>
      </c>
      <c r="B99" s="25" t="s">
        <v>99</v>
      </c>
      <c r="C99" s="25" t="s">
        <v>82</v>
      </c>
      <c r="D99" s="25">
        <v>48794.83</v>
      </c>
      <c r="E99" s="25">
        <v>0</v>
      </c>
      <c r="F99" s="25">
        <v>0</v>
      </c>
      <c r="G99" s="25">
        <v>0</v>
      </c>
    </row>
    <row r="100" spans="1:7" x14ac:dyDescent="0.4">
      <c r="A100" s="25">
        <v>140</v>
      </c>
      <c r="B100" s="25" t="s">
        <v>99</v>
      </c>
      <c r="C100" s="25" t="s">
        <v>83</v>
      </c>
      <c r="D100" s="25">
        <v>20972.21</v>
      </c>
      <c r="E100" s="25">
        <v>0</v>
      </c>
      <c r="F100" s="25">
        <v>0</v>
      </c>
      <c r="G100" s="25">
        <v>0</v>
      </c>
    </row>
    <row r="101" spans="1:7" x14ac:dyDescent="0.4">
      <c r="A101" s="25">
        <v>140</v>
      </c>
      <c r="B101" s="25" t="s">
        <v>99</v>
      </c>
      <c r="C101" s="25" t="s">
        <v>84</v>
      </c>
      <c r="D101" s="25">
        <v>72516.479999999996</v>
      </c>
      <c r="E101" s="25">
        <v>18750</v>
      </c>
      <c r="F101" s="25">
        <v>0</v>
      </c>
      <c r="G101" s="25">
        <v>7283.33</v>
      </c>
    </row>
    <row r="102" spans="1:7" x14ac:dyDescent="0.4">
      <c r="A102" s="25">
        <v>140</v>
      </c>
      <c r="B102" s="25" t="s">
        <v>99</v>
      </c>
      <c r="C102" s="25" t="s">
        <v>91</v>
      </c>
      <c r="D102" s="25">
        <v>107512.93</v>
      </c>
      <c r="E102" s="25">
        <v>0</v>
      </c>
      <c r="F102" s="25">
        <v>0</v>
      </c>
      <c r="G102" s="25">
        <v>1791.65</v>
      </c>
    </row>
    <row r="103" spans="1:7" x14ac:dyDescent="0.4">
      <c r="A103" s="25">
        <v>140</v>
      </c>
      <c r="B103" s="25" t="s">
        <v>99</v>
      </c>
      <c r="C103" s="25" t="s">
        <v>85</v>
      </c>
      <c r="D103" s="25">
        <v>180630.23</v>
      </c>
      <c r="E103" s="25">
        <v>0</v>
      </c>
      <c r="F103" s="25">
        <v>34624.9</v>
      </c>
      <c r="G103" s="25">
        <v>6676.36</v>
      </c>
    </row>
    <row r="104" spans="1:7" x14ac:dyDescent="0.4">
      <c r="A104" s="25">
        <v>140</v>
      </c>
      <c r="B104" s="25" t="s">
        <v>99</v>
      </c>
      <c r="C104" s="25" t="s">
        <v>86</v>
      </c>
      <c r="D104" s="25">
        <v>0</v>
      </c>
      <c r="E104" s="25">
        <v>0</v>
      </c>
      <c r="F104" s="25">
        <v>0</v>
      </c>
      <c r="G104" s="25">
        <v>25131.5</v>
      </c>
    </row>
    <row r="105" spans="1:7" x14ac:dyDescent="0.4">
      <c r="A105" s="25">
        <v>147</v>
      </c>
      <c r="B105" s="25" t="s">
        <v>100</v>
      </c>
      <c r="C105" s="25" t="s">
        <v>88</v>
      </c>
      <c r="D105" s="25">
        <v>1747372.04</v>
      </c>
      <c r="E105" s="25">
        <v>0</v>
      </c>
      <c r="F105" s="25">
        <v>10034.959999999999</v>
      </c>
      <c r="G105" s="25">
        <v>236217.13</v>
      </c>
    </row>
    <row r="106" spans="1:7" x14ac:dyDescent="0.4">
      <c r="A106" s="25">
        <v>147</v>
      </c>
      <c r="B106" s="25" t="s">
        <v>100</v>
      </c>
      <c r="C106" s="25" t="s">
        <v>80</v>
      </c>
      <c r="D106" s="25">
        <v>4204803.0999999996</v>
      </c>
      <c r="E106" s="25">
        <v>0</v>
      </c>
      <c r="F106" s="25">
        <v>26563.55</v>
      </c>
      <c r="G106" s="25">
        <v>527481.06000000006</v>
      </c>
    </row>
    <row r="107" spans="1:7" x14ac:dyDescent="0.4">
      <c r="A107" s="25">
        <v>147</v>
      </c>
      <c r="B107" s="25" t="s">
        <v>100</v>
      </c>
      <c r="C107" s="25" t="s">
        <v>81</v>
      </c>
      <c r="D107" s="25">
        <v>13092418.890000001</v>
      </c>
      <c r="E107" s="25">
        <v>0</v>
      </c>
      <c r="F107" s="25">
        <v>94464.66</v>
      </c>
      <c r="G107" s="25">
        <v>1156708.74</v>
      </c>
    </row>
    <row r="108" spans="1:7" x14ac:dyDescent="0.4">
      <c r="A108" s="25">
        <v>147</v>
      </c>
      <c r="B108" s="25" t="s">
        <v>100</v>
      </c>
      <c r="C108" s="25" t="s">
        <v>89</v>
      </c>
      <c r="D108" s="25">
        <v>6203506.1900000004</v>
      </c>
      <c r="E108" s="25">
        <v>0</v>
      </c>
      <c r="F108" s="25">
        <v>10651.64</v>
      </c>
      <c r="G108" s="25">
        <v>858375.1</v>
      </c>
    </row>
    <row r="109" spans="1:7" x14ac:dyDescent="0.4">
      <c r="A109" s="25">
        <v>147</v>
      </c>
      <c r="B109" s="25" t="s">
        <v>100</v>
      </c>
      <c r="C109" s="25" t="s">
        <v>90</v>
      </c>
      <c r="D109" s="25">
        <v>850906.39</v>
      </c>
      <c r="E109" s="25">
        <v>0</v>
      </c>
      <c r="F109" s="25">
        <v>6025.55</v>
      </c>
      <c r="G109" s="25">
        <v>62707.55</v>
      </c>
    </row>
    <row r="110" spans="1:7" x14ac:dyDescent="0.4">
      <c r="A110" s="25">
        <v>147</v>
      </c>
      <c r="B110" s="25" t="s">
        <v>100</v>
      </c>
      <c r="C110" s="25" t="s">
        <v>82</v>
      </c>
      <c r="D110" s="25">
        <v>269846.26</v>
      </c>
      <c r="E110" s="25">
        <v>0</v>
      </c>
      <c r="F110" s="25">
        <v>13707.37</v>
      </c>
      <c r="G110" s="25">
        <v>0</v>
      </c>
    </row>
    <row r="111" spans="1:7" x14ac:dyDescent="0.4">
      <c r="A111" s="25">
        <v>147</v>
      </c>
      <c r="B111" s="25" t="s">
        <v>100</v>
      </c>
      <c r="C111" s="25" t="s">
        <v>83</v>
      </c>
      <c r="D111" s="25">
        <v>198366.32</v>
      </c>
      <c r="E111" s="25">
        <v>0</v>
      </c>
      <c r="F111" s="25">
        <v>27678.240000000002</v>
      </c>
      <c r="G111" s="25">
        <v>31513.7</v>
      </c>
    </row>
    <row r="112" spans="1:7" x14ac:dyDescent="0.4">
      <c r="A112" s="25">
        <v>147</v>
      </c>
      <c r="B112" s="25" t="s">
        <v>100</v>
      </c>
      <c r="C112" s="25" t="s">
        <v>84</v>
      </c>
      <c r="D112" s="25">
        <v>995978.66</v>
      </c>
      <c r="E112" s="25">
        <v>0</v>
      </c>
      <c r="F112" s="25">
        <v>1857.35</v>
      </c>
      <c r="G112" s="25">
        <v>36571.230000000003</v>
      </c>
    </row>
    <row r="113" spans="1:7" x14ac:dyDescent="0.4">
      <c r="A113" s="25">
        <v>147</v>
      </c>
      <c r="B113" s="25" t="s">
        <v>100</v>
      </c>
      <c r="C113" s="25" t="s">
        <v>91</v>
      </c>
      <c r="D113" s="25">
        <v>1180922.53</v>
      </c>
      <c r="E113" s="25">
        <v>0</v>
      </c>
      <c r="F113" s="25">
        <v>9025.3799999999992</v>
      </c>
      <c r="G113" s="25">
        <v>133679.4</v>
      </c>
    </row>
    <row r="114" spans="1:7" x14ac:dyDescent="0.4">
      <c r="A114" s="25">
        <v>147</v>
      </c>
      <c r="B114" s="25" t="s">
        <v>100</v>
      </c>
      <c r="C114" s="25" t="s">
        <v>85</v>
      </c>
      <c r="D114" s="25">
        <v>1969316.92</v>
      </c>
      <c r="E114" s="25">
        <v>0</v>
      </c>
      <c r="F114" s="25">
        <v>29785.42</v>
      </c>
      <c r="G114" s="25">
        <v>0</v>
      </c>
    </row>
    <row r="115" spans="1:7" x14ac:dyDescent="0.4">
      <c r="A115" s="25">
        <v>147</v>
      </c>
      <c r="B115" s="25" t="s">
        <v>100</v>
      </c>
      <c r="C115" s="25" t="s">
        <v>86</v>
      </c>
      <c r="D115" s="25">
        <v>0</v>
      </c>
      <c r="E115" s="25">
        <v>37669.08</v>
      </c>
      <c r="F115" s="25">
        <v>69582.070000000007</v>
      </c>
      <c r="G115" s="25">
        <v>146965.06</v>
      </c>
    </row>
    <row r="116" spans="1:7" x14ac:dyDescent="0.4">
      <c r="A116" s="25">
        <v>154</v>
      </c>
      <c r="B116" s="25" t="s">
        <v>101</v>
      </c>
      <c r="C116" s="25" t="s">
        <v>88</v>
      </c>
      <c r="D116" s="25">
        <v>36323.94</v>
      </c>
      <c r="E116" s="25">
        <v>0</v>
      </c>
      <c r="F116" s="25">
        <v>0</v>
      </c>
      <c r="G116" s="25">
        <v>21640.3</v>
      </c>
    </row>
    <row r="117" spans="1:7" x14ac:dyDescent="0.4">
      <c r="A117" s="25">
        <v>154</v>
      </c>
      <c r="B117" s="25" t="s">
        <v>101</v>
      </c>
      <c r="C117" s="25" t="s">
        <v>80</v>
      </c>
      <c r="D117" s="25">
        <v>66127.320000000007</v>
      </c>
      <c r="E117" s="25">
        <v>0</v>
      </c>
      <c r="F117" s="25">
        <v>0</v>
      </c>
      <c r="G117" s="25">
        <v>8191.31</v>
      </c>
    </row>
    <row r="118" spans="1:7" x14ac:dyDescent="0.4">
      <c r="A118" s="25">
        <v>154</v>
      </c>
      <c r="B118" s="25" t="s">
        <v>101</v>
      </c>
      <c r="C118" s="25" t="s">
        <v>81</v>
      </c>
      <c r="D118" s="25">
        <v>690349.05</v>
      </c>
      <c r="E118" s="25">
        <v>0</v>
      </c>
      <c r="F118" s="25">
        <v>0</v>
      </c>
      <c r="G118" s="25">
        <v>185485.28</v>
      </c>
    </row>
    <row r="119" spans="1:7" x14ac:dyDescent="0.4">
      <c r="A119" s="25">
        <v>154</v>
      </c>
      <c r="B119" s="25" t="s">
        <v>101</v>
      </c>
      <c r="C119" s="25" t="s">
        <v>89</v>
      </c>
      <c r="D119" s="25">
        <v>518660.61</v>
      </c>
      <c r="E119" s="25">
        <v>0</v>
      </c>
      <c r="F119" s="25">
        <v>0</v>
      </c>
      <c r="G119" s="25">
        <v>27946.080000000002</v>
      </c>
    </row>
    <row r="120" spans="1:7" x14ac:dyDescent="0.4">
      <c r="A120" s="25">
        <v>154</v>
      </c>
      <c r="B120" s="25" t="s">
        <v>101</v>
      </c>
      <c r="C120" s="25" t="s">
        <v>82</v>
      </c>
      <c r="D120" s="25">
        <v>33842.269999999997</v>
      </c>
      <c r="E120" s="25">
        <v>0</v>
      </c>
      <c r="F120" s="25">
        <v>0</v>
      </c>
      <c r="G120" s="25">
        <v>0</v>
      </c>
    </row>
    <row r="121" spans="1:7" x14ac:dyDescent="0.4">
      <c r="A121" s="25">
        <v>154</v>
      </c>
      <c r="B121" s="25" t="s">
        <v>101</v>
      </c>
      <c r="C121" s="25" t="s">
        <v>83</v>
      </c>
      <c r="D121" s="25">
        <v>38257.64</v>
      </c>
      <c r="E121" s="25">
        <v>0</v>
      </c>
      <c r="F121" s="25">
        <v>0</v>
      </c>
      <c r="G121" s="25">
        <v>0</v>
      </c>
    </row>
    <row r="122" spans="1:7" x14ac:dyDescent="0.4">
      <c r="A122" s="25">
        <v>154</v>
      </c>
      <c r="B122" s="25" t="s">
        <v>101</v>
      </c>
      <c r="C122" s="25" t="s">
        <v>84</v>
      </c>
      <c r="D122" s="25">
        <v>158186.57999999999</v>
      </c>
      <c r="E122" s="25">
        <v>0</v>
      </c>
      <c r="F122" s="25">
        <v>0</v>
      </c>
      <c r="G122" s="25">
        <v>2256.4499999999998</v>
      </c>
    </row>
    <row r="123" spans="1:7" x14ac:dyDescent="0.4">
      <c r="A123" s="25">
        <v>154</v>
      </c>
      <c r="B123" s="25" t="s">
        <v>101</v>
      </c>
      <c r="C123" s="25" t="s">
        <v>91</v>
      </c>
      <c r="D123" s="25">
        <v>0</v>
      </c>
      <c r="E123" s="25">
        <v>107725.52</v>
      </c>
      <c r="F123" s="25">
        <v>0</v>
      </c>
      <c r="G123" s="25">
        <v>1485.38</v>
      </c>
    </row>
    <row r="124" spans="1:7" x14ac:dyDescent="0.4">
      <c r="A124" s="25">
        <v>154</v>
      </c>
      <c r="B124" s="25" t="s">
        <v>101</v>
      </c>
      <c r="C124" s="25" t="s">
        <v>85</v>
      </c>
      <c r="D124" s="25">
        <v>16833.830000000002</v>
      </c>
      <c r="E124" s="25">
        <v>0</v>
      </c>
      <c r="F124" s="25">
        <v>0</v>
      </c>
      <c r="G124" s="25">
        <v>0</v>
      </c>
    </row>
    <row r="125" spans="1:7" x14ac:dyDescent="0.4">
      <c r="A125" s="25">
        <v>154</v>
      </c>
      <c r="B125" s="25" t="s">
        <v>101</v>
      </c>
      <c r="C125" s="25" t="s">
        <v>86</v>
      </c>
      <c r="D125" s="25">
        <v>72000</v>
      </c>
      <c r="E125" s="25">
        <v>98428.97</v>
      </c>
      <c r="F125" s="25">
        <v>0</v>
      </c>
      <c r="G125" s="25">
        <v>0</v>
      </c>
    </row>
    <row r="126" spans="1:7" x14ac:dyDescent="0.4">
      <c r="A126" s="25">
        <v>161</v>
      </c>
      <c r="B126" s="25" t="s">
        <v>102</v>
      </c>
      <c r="C126" s="25" t="s">
        <v>88</v>
      </c>
      <c r="D126" s="25">
        <v>15187.77</v>
      </c>
      <c r="E126" s="25">
        <v>0</v>
      </c>
      <c r="F126" s="25">
        <v>0</v>
      </c>
      <c r="G126" s="25">
        <v>14987.47</v>
      </c>
    </row>
    <row r="127" spans="1:7" x14ac:dyDescent="0.4">
      <c r="A127" s="25">
        <v>161</v>
      </c>
      <c r="B127" s="25" t="s">
        <v>102</v>
      </c>
      <c r="C127" s="25" t="s">
        <v>80</v>
      </c>
      <c r="D127" s="25">
        <v>0</v>
      </c>
      <c r="E127" s="25">
        <v>0</v>
      </c>
      <c r="F127" s="25">
        <v>0</v>
      </c>
      <c r="G127" s="25">
        <v>46136.79</v>
      </c>
    </row>
    <row r="128" spans="1:7" x14ac:dyDescent="0.4">
      <c r="A128" s="25">
        <v>161</v>
      </c>
      <c r="B128" s="25" t="s">
        <v>102</v>
      </c>
      <c r="C128" s="25" t="s">
        <v>81</v>
      </c>
      <c r="D128" s="25">
        <v>187082.06</v>
      </c>
      <c r="E128" s="25">
        <v>0</v>
      </c>
      <c r="F128" s="25">
        <v>0</v>
      </c>
      <c r="G128" s="25">
        <v>2781.99</v>
      </c>
    </row>
    <row r="129" spans="1:7" x14ac:dyDescent="0.4">
      <c r="A129" s="25">
        <v>161</v>
      </c>
      <c r="B129" s="25" t="s">
        <v>102</v>
      </c>
      <c r="C129" s="25" t="s">
        <v>89</v>
      </c>
      <c r="D129" s="25">
        <v>112413.57</v>
      </c>
      <c r="E129" s="25">
        <v>0</v>
      </c>
      <c r="F129" s="25">
        <v>0</v>
      </c>
      <c r="G129" s="25">
        <v>0</v>
      </c>
    </row>
    <row r="130" spans="1:7" x14ac:dyDescent="0.4">
      <c r="A130" s="25">
        <v>161</v>
      </c>
      <c r="B130" s="25" t="s">
        <v>102</v>
      </c>
      <c r="C130" s="25" t="s">
        <v>82</v>
      </c>
      <c r="D130" s="25">
        <v>0</v>
      </c>
      <c r="E130" s="25">
        <v>0</v>
      </c>
      <c r="F130" s="25">
        <v>8428.67</v>
      </c>
      <c r="G130" s="25">
        <v>0</v>
      </c>
    </row>
    <row r="131" spans="1:7" x14ac:dyDescent="0.4">
      <c r="A131" s="25">
        <v>161</v>
      </c>
      <c r="B131" s="25" t="s">
        <v>102</v>
      </c>
      <c r="C131" s="25" t="s">
        <v>84</v>
      </c>
      <c r="D131" s="25">
        <v>0</v>
      </c>
      <c r="E131" s="25">
        <v>0</v>
      </c>
      <c r="F131" s="25">
        <v>0</v>
      </c>
      <c r="G131" s="25">
        <v>4000</v>
      </c>
    </row>
    <row r="132" spans="1:7" x14ac:dyDescent="0.4">
      <c r="A132" s="25">
        <v>161</v>
      </c>
      <c r="B132" s="25" t="s">
        <v>102</v>
      </c>
      <c r="C132" s="25" t="s">
        <v>91</v>
      </c>
      <c r="D132" s="25">
        <v>440.96</v>
      </c>
      <c r="E132" s="25">
        <v>0</v>
      </c>
      <c r="F132" s="25">
        <v>0</v>
      </c>
      <c r="G132" s="25">
        <v>61193.69</v>
      </c>
    </row>
    <row r="133" spans="1:7" x14ac:dyDescent="0.4">
      <c r="A133" s="25">
        <v>161</v>
      </c>
      <c r="B133" s="25" t="s">
        <v>102</v>
      </c>
      <c r="C133" s="25" t="s">
        <v>86</v>
      </c>
      <c r="D133" s="25">
        <v>0</v>
      </c>
      <c r="E133" s="25">
        <v>0</v>
      </c>
      <c r="F133" s="25">
        <v>0</v>
      </c>
      <c r="G133" s="25">
        <v>29791.4</v>
      </c>
    </row>
    <row r="134" spans="1:7" x14ac:dyDescent="0.4">
      <c r="A134" s="25">
        <v>2450</v>
      </c>
      <c r="B134" s="25" t="s">
        <v>103</v>
      </c>
      <c r="C134" s="25" t="s">
        <v>80</v>
      </c>
      <c r="D134" s="25">
        <v>158126.64000000001</v>
      </c>
      <c r="E134" s="25">
        <v>0</v>
      </c>
      <c r="F134" s="25">
        <v>0</v>
      </c>
      <c r="G134" s="25">
        <v>5732.07</v>
      </c>
    </row>
    <row r="135" spans="1:7" x14ac:dyDescent="0.4">
      <c r="A135" s="25">
        <v>2450</v>
      </c>
      <c r="B135" s="25" t="s">
        <v>103</v>
      </c>
      <c r="C135" s="25" t="s">
        <v>81</v>
      </c>
      <c r="D135" s="25">
        <v>964035.63</v>
      </c>
      <c r="E135" s="25">
        <v>0</v>
      </c>
      <c r="F135" s="25">
        <v>1050</v>
      </c>
      <c r="G135" s="25">
        <v>151959.69</v>
      </c>
    </row>
    <row r="136" spans="1:7" x14ac:dyDescent="0.4">
      <c r="A136" s="25">
        <v>2450</v>
      </c>
      <c r="B136" s="25" t="s">
        <v>103</v>
      </c>
      <c r="C136" s="25" t="s">
        <v>89</v>
      </c>
      <c r="D136" s="25">
        <v>545437.91</v>
      </c>
      <c r="E136" s="25">
        <v>0</v>
      </c>
      <c r="F136" s="25">
        <v>0</v>
      </c>
      <c r="G136" s="25">
        <v>10123.4</v>
      </c>
    </row>
    <row r="137" spans="1:7" x14ac:dyDescent="0.4">
      <c r="A137" s="25">
        <v>2450</v>
      </c>
      <c r="B137" s="25" t="s">
        <v>103</v>
      </c>
      <c r="C137" s="25" t="s">
        <v>82</v>
      </c>
      <c r="D137" s="25">
        <v>64938.07</v>
      </c>
      <c r="E137" s="25">
        <v>0</v>
      </c>
      <c r="F137" s="25">
        <v>3427.79</v>
      </c>
      <c r="G137" s="25">
        <v>0</v>
      </c>
    </row>
    <row r="138" spans="1:7" x14ac:dyDescent="0.4">
      <c r="A138" s="25">
        <v>2450</v>
      </c>
      <c r="B138" s="25" t="s">
        <v>103</v>
      </c>
      <c r="C138" s="25" t="s">
        <v>83</v>
      </c>
      <c r="D138" s="25">
        <v>25253.48</v>
      </c>
      <c r="E138" s="25">
        <v>0</v>
      </c>
      <c r="F138" s="25">
        <v>0</v>
      </c>
      <c r="G138" s="25">
        <v>0</v>
      </c>
    </row>
    <row r="139" spans="1:7" x14ac:dyDescent="0.4">
      <c r="A139" s="25">
        <v>2450</v>
      </c>
      <c r="B139" s="25" t="s">
        <v>103</v>
      </c>
      <c r="C139" s="25" t="s">
        <v>84</v>
      </c>
      <c r="D139" s="25">
        <v>192628.72</v>
      </c>
      <c r="E139" s="25">
        <v>0</v>
      </c>
      <c r="F139" s="25">
        <v>0</v>
      </c>
      <c r="G139" s="25">
        <v>1060.1099999999999</v>
      </c>
    </row>
    <row r="140" spans="1:7" x14ac:dyDescent="0.4">
      <c r="A140" s="25">
        <v>2450</v>
      </c>
      <c r="B140" s="25" t="s">
        <v>103</v>
      </c>
      <c r="C140" s="25" t="s">
        <v>91</v>
      </c>
      <c r="D140" s="25">
        <v>3687.74</v>
      </c>
      <c r="E140" s="25">
        <v>0</v>
      </c>
      <c r="F140" s="25">
        <v>0</v>
      </c>
      <c r="G140" s="25">
        <v>379.29</v>
      </c>
    </row>
    <row r="141" spans="1:7" x14ac:dyDescent="0.4">
      <c r="A141" s="25">
        <v>2450</v>
      </c>
      <c r="B141" s="25" t="s">
        <v>103</v>
      </c>
      <c r="C141" s="25" t="s">
        <v>85</v>
      </c>
      <c r="D141" s="25">
        <v>210153.41</v>
      </c>
      <c r="E141" s="25">
        <v>0</v>
      </c>
      <c r="F141" s="25">
        <v>12651.84</v>
      </c>
      <c r="G141" s="25">
        <v>0</v>
      </c>
    </row>
    <row r="142" spans="1:7" x14ac:dyDescent="0.4">
      <c r="A142" s="25">
        <v>2450</v>
      </c>
      <c r="B142" s="25" t="s">
        <v>103</v>
      </c>
      <c r="C142" s="25" t="s">
        <v>86</v>
      </c>
      <c r="D142" s="25">
        <v>0</v>
      </c>
      <c r="E142" s="25">
        <v>41194.14</v>
      </c>
      <c r="F142" s="25">
        <v>111105.82</v>
      </c>
      <c r="G142" s="25">
        <v>71350.48</v>
      </c>
    </row>
    <row r="143" spans="1:7" x14ac:dyDescent="0.4">
      <c r="A143" s="25">
        <v>170</v>
      </c>
      <c r="B143" s="25" t="s">
        <v>104</v>
      </c>
      <c r="C143" s="25" t="s">
        <v>88</v>
      </c>
      <c r="D143" s="25">
        <v>60564.959999999999</v>
      </c>
      <c r="E143" s="25">
        <v>0</v>
      </c>
      <c r="F143" s="25">
        <v>0</v>
      </c>
      <c r="G143" s="25">
        <v>455.13</v>
      </c>
    </row>
    <row r="144" spans="1:7" x14ac:dyDescent="0.4">
      <c r="A144" s="25">
        <v>170</v>
      </c>
      <c r="B144" s="25" t="s">
        <v>104</v>
      </c>
      <c r="C144" s="25" t="s">
        <v>80</v>
      </c>
      <c r="D144" s="25">
        <v>256472.27</v>
      </c>
      <c r="E144" s="25">
        <v>0</v>
      </c>
      <c r="F144" s="25">
        <v>7740</v>
      </c>
      <c r="G144" s="25">
        <v>14079.34</v>
      </c>
    </row>
    <row r="145" spans="1:7" x14ac:dyDescent="0.4">
      <c r="A145" s="25">
        <v>170</v>
      </c>
      <c r="B145" s="25" t="s">
        <v>104</v>
      </c>
      <c r="C145" s="25" t="s">
        <v>81</v>
      </c>
      <c r="D145" s="25">
        <v>1465204.22</v>
      </c>
      <c r="E145" s="25">
        <v>0</v>
      </c>
      <c r="F145" s="25">
        <v>5651.63</v>
      </c>
      <c r="G145" s="25">
        <v>229492.38</v>
      </c>
    </row>
    <row r="146" spans="1:7" x14ac:dyDescent="0.4">
      <c r="A146" s="25">
        <v>170</v>
      </c>
      <c r="B146" s="25" t="s">
        <v>104</v>
      </c>
      <c r="C146" s="25" t="s">
        <v>89</v>
      </c>
      <c r="D146" s="25">
        <v>601479.27</v>
      </c>
      <c r="E146" s="25">
        <v>0</v>
      </c>
      <c r="F146" s="25">
        <v>958</v>
      </c>
      <c r="G146" s="25">
        <v>105165.15</v>
      </c>
    </row>
    <row r="147" spans="1:7" x14ac:dyDescent="0.4">
      <c r="A147" s="25">
        <v>170</v>
      </c>
      <c r="B147" s="25" t="s">
        <v>104</v>
      </c>
      <c r="C147" s="25" t="s">
        <v>82</v>
      </c>
      <c r="D147" s="25">
        <v>60704.78</v>
      </c>
      <c r="E147" s="25">
        <v>0</v>
      </c>
      <c r="F147" s="25">
        <v>0</v>
      </c>
      <c r="G147" s="25">
        <v>0</v>
      </c>
    </row>
    <row r="148" spans="1:7" x14ac:dyDescent="0.4">
      <c r="A148" s="25">
        <v>170</v>
      </c>
      <c r="B148" s="25" t="s">
        <v>104</v>
      </c>
      <c r="C148" s="25" t="s">
        <v>84</v>
      </c>
      <c r="D148" s="25">
        <v>0</v>
      </c>
      <c r="E148" s="25">
        <v>0</v>
      </c>
      <c r="F148" s="25">
        <v>68470.94</v>
      </c>
      <c r="G148" s="25">
        <v>3126.13</v>
      </c>
    </row>
    <row r="149" spans="1:7" x14ac:dyDescent="0.4">
      <c r="A149" s="25">
        <v>170</v>
      </c>
      <c r="B149" s="25" t="s">
        <v>104</v>
      </c>
      <c r="C149" s="25" t="s">
        <v>91</v>
      </c>
      <c r="D149" s="25">
        <v>84823.16</v>
      </c>
      <c r="E149" s="25">
        <v>138029</v>
      </c>
      <c r="F149" s="25">
        <v>0</v>
      </c>
      <c r="G149" s="25">
        <v>1467.97</v>
      </c>
    </row>
    <row r="150" spans="1:7" x14ac:dyDescent="0.4">
      <c r="A150" s="25">
        <v>170</v>
      </c>
      <c r="B150" s="25" t="s">
        <v>104</v>
      </c>
      <c r="C150" s="25" t="s">
        <v>85</v>
      </c>
      <c r="D150" s="25">
        <v>181357.98</v>
      </c>
      <c r="E150" s="25">
        <v>0</v>
      </c>
      <c r="F150" s="25">
        <v>0</v>
      </c>
      <c r="G150" s="25">
        <v>8213.0499999999993</v>
      </c>
    </row>
    <row r="151" spans="1:7" x14ac:dyDescent="0.4">
      <c r="A151" s="25">
        <v>170</v>
      </c>
      <c r="B151" s="25" t="s">
        <v>104</v>
      </c>
      <c r="C151" s="25" t="s">
        <v>86</v>
      </c>
      <c r="D151" s="25">
        <v>119098</v>
      </c>
      <c r="E151" s="25">
        <v>327175</v>
      </c>
      <c r="F151" s="25">
        <v>0</v>
      </c>
      <c r="G151" s="25">
        <v>0</v>
      </c>
    </row>
    <row r="152" spans="1:7" x14ac:dyDescent="0.4">
      <c r="A152" s="25">
        <v>182</v>
      </c>
      <c r="B152" s="25" t="s">
        <v>105</v>
      </c>
      <c r="C152" s="25" t="s">
        <v>88</v>
      </c>
      <c r="D152" s="25">
        <v>173185.22</v>
      </c>
      <c r="E152" s="25">
        <v>0</v>
      </c>
      <c r="F152" s="25">
        <v>0</v>
      </c>
      <c r="G152" s="25">
        <v>0</v>
      </c>
    </row>
    <row r="153" spans="1:7" x14ac:dyDescent="0.4">
      <c r="A153" s="25">
        <v>182</v>
      </c>
      <c r="B153" s="25" t="s">
        <v>105</v>
      </c>
      <c r="C153" s="25" t="s">
        <v>80</v>
      </c>
      <c r="D153" s="25">
        <v>654685.6</v>
      </c>
      <c r="E153" s="25">
        <v>0</v>
      </c>
      <c r="F153" s="25">
        <v>1378</v>
      </c>
      <c r="G153" s="25">
        <v>14650.65</v>
      </c>
    </row>
    <row r="154" spans="1:7" x14ac:dyDescent="0.4">
      <c r="A154" s="25">
        <v>182</v>
      </c>
      <c r="B154" s="25" t="s">
        <v>105</v>
      </c>
      <c r="C154" s="25" t="s">
        <v>81</v>
      </c>
      <c r="D154" s="25">
        <v>1735291.02</v>
      </c>
      <c r="E154" s="25">
        <v>0</v>
      </c>
      <c r="F154" s="25">
        <v>0</v>
      </c>
      <c r="G154" s="25">
        <v>263450.75</v>
      </c>
    </row>
    <row r="155" spans="1:7" x14ac:dyDescent="0.4">
      <c r="A155" s="25">
        <v>182</v>
      </c>
      <c r="B155" s="25" t="s">
        <v>105</v>
      </c>
      <c r="C155" s="25" t="s">
        <v>89</v>
      </c>
      <c r="D155" s="25">
        <v>918910.32</v>
      </c>
      <c r="E155" s="25">
        <v>0</v>
      </c>
      <c r="F155" s="25">
        <v>0</v>
      </c>
      <c r="G155" s="25">
        <v>4164.6000000000004</v>
      </c>
    </row>
    <row r="156" spans="1:7" x14ac:dyDescent="0.4">
      <c r="A156" s="25">
        <v>182</v>
      </c>
      <c r="B156" s="25" t="s">
        <v>105</v>
      </c>
      <c r="C156" s="25" t="s">
        <v>90</v>
      </c>
      <c r="D156" s="25">
        <v>216775.38</v>
      </c>
      <c r="E156" s="25">
        <v>0</v>
      </c>
      <c r="F156" s="25">
        <v>0</v>
      </c>
      <c r="G156" s="25">
        <v>2348.5300000000002</v>
      </c>
    </row>
    <row r="157" spans="1:7" x14ac:dyDescent="0.4">
      <c r="A157" s="25">
        <v>182</v>
      </c>
      <c r="B157" s="25" t="s">
        <v>105</v>
      </c>
      <c r="C157" s="25" t="s">
        <v>82</v>
      </c>
      <c r="D157" s="25">
        <v>84781.1</v>
      </c>
      <c r="E157" s="25">
        <v>0</v>
      </c>
      <c r="F157" s="25">
        <v>0</v>
      </c>
      <c r="G157" s="25">
        <v>0</v>
      </c>
    </row>
    <row r="158" spans="1:7" x14ac:dyDescent="0.4">
      <c r="A158" s="25">
        <v>182</v>
      </c>
      <c r="B158" s="25" t="s">
        <v>105</v>
      </c>
      <c r="C158" s="25" t="s">
        <v>83</v>
      </c>
      <c r="D158" s="25">
        <v>53131.69</v>
      </c>
      <c r="E158" s="25">
        <v>0</v>
      </c>
      <c r="F158" s="25">
        <v>12090.33</v>
      </c>
      <c r="G158" s="25">
        <v>0</v>
      </c>
    </row>
    <row r="159" spans="1:7" x14ac:dyDescent="0.4">
      <c r="A159" s="25">
        <v>182</v>
      </c>
      <c r="B159" s="25" t="s">
        <v>105</v>
      </c>
      <c r="C159" s="25" t="s">
        <v>84</v>
      </c>
      <c r="D159" s="25">
        <v>184064.03</v>
      </c>
      <c r="E159" s="25">
        <v>0</v>
      </c>
      <c r="F159" s="25">
        <v>0</v>
      </c>
      <c r="G159" s="25">
        <v>1387.76</v>
      </c>
    </row>
    <row r="160" spans="1:7" x14ac:dyDescent="0.4">
      <c r="A160" s="25">
        <v>182</v>
      </c>
      <c r="B160" s="25" t="s">
        <v>105</v>
      </c>
      <c r="C160" s="25" t="s">
        <v>91</v>
      </c>
      <c r="D160" s="25">
        <v>93745.15</v>
      </c>
      <c r="E160" s="25">
        <v>52848.639999999999</v>
      </c>
      <c r="F160" s="25">
        <v>0</v>
      </c>
      <c r="G160" s="25">
        <v>2970.06</v>
      </c>
    </row>
    <row r="161" spans="1:7" x14ac:dyDescent="0.4">
      <c r="A161" s="25">
        <v>182</v>
      </c>
      <c r="B161" s="25" t="s">
        <v>105</v>
      </c>
      <c r="C161" s="25" t="s">
        <v>85</v>
      </c>
      <c r="D161" s="25">
        <v>996.2</v>
      </c>
      <c r="E161" s="25">
        <v>0</v>
      </c>
      <c r="F161" s="25">
        <v>31.68</v>
      </c>
      <c r="G161" s="25">
        <v>2692.85</v>
      </c>
    </row>
    <row r="162" spans="1:7" x14ac:dyDescent="0.4">
      <c r="A162" s="25">
        <v>182</v>
      </c>
      <c r="B162" s="25" t="s">
        <v>105</v>
      </c>
      <c r="C162" s="25" t="s">
        <v>86</v>
      </c>
      <c r="D162" s="25">
        <v>0</v>
      </c>
      <c r="E162" s="25">
        <v>111890.12</v>
      </c>
      <c r="F162" s="25">
        <v>0</v>
      </c>
      <c r="G162" s="25">
        <v>79215</v>
      </c>
    </row>
    <row r="163" spans="1:7" x14ac:dyDescent="0.4">
      <c r="A163" s="25">
        <v>196</v>
      </c>
      <c r="B163" s="25" t="s">
        <v>106</v>
      </c>
      <c r="C163" s="25" t="s">
        <v>80</v>
      </c>
      <c r="D163" s="25">
        <v>0</v>
      </c>
      <c r="E163" s="25">
        <v>0</v>
      </c>
      <c r="F163" s="25">
        <v>440.42</v>
      </c>
      <c r="G163" s="25">
        <v>0</v>
      </c>
    </row>
    <row r="164" spans="1:7" x14ac:dyDescent="0.4">
      <c r="A164" s="25">
        <v>196</v>
      </c>
      <c r="B164" s="25" t="s">
        <v>106</v>
      </c>
      <c r="C164" s="25" t="s">
        <v>81</v>
      </c>
      <c r="D164" s="25">
        <v>0</v>
      </c>
      <c r="E164" s="25">
        <v>0</v>
      </c>
      <c r="F164" s="25">
        <v>14725.74</v>
      </c>
      <c r="G164" s="25">
        <v>0</v>
      </c>
    </row>
    <row r="165" spans="1:7" x14ac:dyDescent="0.4">
      <c r="A165" s="25">
        <v>196</v>
      </c>
      <c r="B165" s="25" t="s">
        <v>106</v>
      </c>
      <c r="C165" s="25" t="s">
        <v>83</v>
      </c>
      <c r="D165" s="25">
        <v>0</v>
      </c>
      <c r="E165" s="25">
        <v>0</v>
      </c>
      <c r="F165" s="25">
        <v>0</v>
      </c>
      <c r="G165" s="25">
        <v>8246.7800000000007</v>
      </c>
    </row>
    <row r="166" spans="1:7" x14ac:dyDescent="0.4">
      <c r="A166" s="25">
        <v>196</v>
      </c>
      <c r="B166" s="25" t="s">
        <v>106</v>
      </c>
      <c r="C166" s="25" t="s">
        <v>85</v>
      </c>
      <c r="D166" s="25">
        <v>1292.53</v>
      </c>
      <c r="E166" s="25">
        <v>0</v>
      </c>
      <c r="F166" s="25">
        <v>2080.2600000000002</v>
      </c>
      <c r="G166" s="25">
        <v>0</v>
      </c>
    </row>
    <row r="167" spans="1:7" x14ac:dyDescent="0.4">
      <c r="A167" s="25">
        <v>196</v>
      </c>
      <c r="B167" s="25" t="s">
        <v>106</v>
      </c>
      <c r="C167" s="25" t="s">
        <v>86</v>
      </c>
      <c r="D167" s="25">
        <v>0</v>
      </c>
      <c r="E167" s="25">
        <v>0</v>
      </c>
      <c r="F167" s="25">
        <v>724767.76</v>
      </c>
      <c r="G167" s="25">
        <v>39755.279999999999</v>
      </c>
    </row>
    <row r="168" spans="1:7" x14ac:dyDescent="0.4">
      <c r="A168" s="25">
        <v>203</v>
      </c>
      <c r="B168" s="25" t="s">
        <v>107</v>
      </c>
      <c r="C168" s="25" t="s">
        <v>88</v>
      </c>
      <c r="D168" s="25">
        <v>0</v>
      </c>
      <c r="E168" s="25">
        <v>0</v>
      </c>
      <c r="F168" s="25">
        <v>0</v>
      </c>
      <c r="G168" s="25">
        <v>1295.79</v>
      </c>
    </row>
    <row r="169" spans="1:7" x14ac:dyDescent="0.4">
      <c r="A169" s="25">
        <v>203</v>
      </c>
      <c r="B169" s="25" t="s">
        <v>107</v>
      </c>
      <c r="C169" s="25" t="s">
        <v>80</v>
      </c>
      <c r="D169" s="25">
        <v>75370.5</v>
      </c>
      <c r="E169" s="25">
        <v>0</v>
      </c>
      <c r="F169" s="25">
        <v>262.31</v>
      </c>
      <c r="G169" s="25">
        <v>164.25</v>
      </c>
    </row>
    <row r="170" spans="1:7" x14ac:dyDescent="0.4">
      <c r="A170" s="25">
        <v>203</v>
      </c>
      <c r="B170" s="25" t="s">
        <v>107</v>
      </c>
      <c r="C170" s="25" t="s">
        <v>81</v>
      </c>
      <c r="D170" s="25">
        <v>266518.37</v>
      </c>
      <c r="E170" s="25">
        <v>0</v>
      </c>
      <c r="F170" s="25">
        <v>1185.69</v>
      </c>
      <c r="G170" s="25">
        <v>115815.29</v>
      </c>
    </row>
    <row r="171" spans="1:7" x14ac:dyDescent="0.4">
      <c r="A171" s="25">
        <v>203</v>
      </c>
      <c r="B171" s="25" t="s">
        <v>107</v>
      </c>
      <c r="C171" s="25" t="s">
        <v>89</v>
      </c>
      <c r="D171" s="25">
        <v>281395.67</v>
      </c>
      <c r="E171" s="25">
        <v>0</v>
      </c>
      <c r="F171" s="25">
        <v>0</v>
      </c>
      <c r="G171" s="25">
        <v>0</v>
      </c>
    </row>
    <row r="172" spans="1:7" x14ac:dyDescent="0.4">
      <c r="A172" s="25">
        <v>203</v>
      </c>
      <c r="B172" s="25" t="s">
        <v>107</v>
      </c>
      <c r="C172" s="25" t="s">
        <v>82</v>
      </c>
      <c r="D172" s="25">
        <v>17079.689999999999</v>
      </c>
      <c r="E172" s="25">
        <v>0</v>
      </c>
      <c r="F172" s="25">
        <v>0</v>
      </c>
      <c r="G172" s="25">
        <v>0</v>
      </c>
    </row>
    <row r="173" spans="1:7" x14ac:dyDescent="0.4">
      <c r="A173" s="25">
        <v>203</v>
      </c>
      <c r="B173" s="25" t="s">
        <v>107</v>
      </c>
      <c r="C173" s="25" t="s">
        <v>83</v>
      </c>
      <c r="D173" s="25">
        <v>3757.28</v>
      </c>
      <c r="E173" s="25">
        <v>0</v>
      </c>
      <c r="F173" s="25">
        <v>0</v>
      </c>
      <c r="G173" s="25">
        <v>0</v>
      </c>
    </row>
    <row r="174" spans="1:7" x14ac:dyDescent="0.4">
      <c r="A174" s="25">
        <v>203</v>
      </c>
      <c r="B174" s="25" t="s">
        <v>107</v>
      </c>
      <c r="C174" s="25" t="s">
        <v>84</v>
      </c>
      <c r="D174" s="25">
        <v>67528.69</v>
      </c>
      <c r="E174" s="25">
        <v>0</v>
      </c>
      <c r="F174" s="25">
        <v>7000</v>
      </c>
      <c r="G174" s="25">
        <v>38410.86</v>
      </c>
    </row>
    <row r="175" spans="1:7" x14ac:dyDescent="0.4">
      <c r="A175" s="25">
        <v>203</v>
      </c>
      <c r="B175" s="25" t="s">
        <v>107</v>
      </c>
      <c r="C175" s="25" t="s">
        <v>91</v>
      </c>
      <c r="D175" s="25">
        <v>0</v>
      </c>
      <c r="E175" s="25">
        <v>52932.52</v>
      </c>
      <c r="F175" s="25">
        <v>0</v>
      </c>
      <c r="G175" s="25">
        <v>0</v>
      </c>
    </row>
    <row r="176" spans="1:7" x14ac:dyDescent="0.4">
      <c r="A176" s="25">
        <v>203</v>
      </c>
      <c r="B176" s="25" t="s">
        <v>107</v>
      </c>
      <c r="C176" s="25" t="s">
        <v>85</v>
      </c>
      <c r="D176" s="25">
        <v>6783.98</v>
      </c>
      <c r="E176" s="25">
        <v>0</v>
      </c>
      <c r="F176" s="25">
        <v>0</v>
      </c>
      <c r="G176" s="25">
        <v>0</v>
      </c>
    </row>
    <row r="177" spans="1:7" x14ac:dyDescent="0.4">
      <c r="A177" s="25">
        <v>203</v>
      </c>
      <c r="B177" s="25" t="s">
        <v>107</v>
      </c>
      <c r="C177" s="25" t="s">
        <v>86</v>
      </c>
      <c r="D177" s="25">
        <v>0</v>
      </c>
      <c r="E177" s="25">
        <v>128914.34</v>
      </c>
      <c r="F177" s="25">
        <v>0</v>
      </c>
      <c r="G177" s="25">
        <v>0</v>
      </c>
    </row>
    <row r="178" spans="1:7" x14ac:dyDescent="0.4">
      <c r="A178" s="25">
        <v>217</v>
      </c>
      <c r="B178" s="25" t="s">
        <v>108</v>
      </c>
      <c r="C178" s="25" t="s">
        <v>88</v>
      </c>
      <c r="D178" s="25">
        <v>0</v>
      </c>
      <c r="E178" s="25">
        <v>0</v>
      </c>
      <c r="F178" s="25">
        <v>0</v>
      </c>
      <c r="G178" s="25">
        <v>1683.13</v>
      </c>
    </row>
    <row r="179" spans="1:7" x14ac:dyDescent="0.4">
      <c r="A179" s="25">
        <v>217</v>
      </c>
      <c r="B179" s="25" t="s">
        <v>108</v>
      </c>
      <c r="C179" s="25" t="s">
        <v>80</v>
      </c>
      <c r="D179" s="25">
        <v>138088.1</v>
      </c>
      <c r="E179" s="25">
        <v>0</v>
      </c>
      <c r="F179" s="25">
        <v>0</v>
      </c>
      <c r="G179" s="25">
        <v>4753.5200000000004</v>
      </c>
    </row>
    <row r="180" spans="1:7" x14ac:dyDescent="0.4">
      <c r="A180" s="25">
        <v>217</v>
      </c>
      <c r="B180" s="25" t="s">
        <v>108</v>
      </c>
      <c r="C180" s="25" t="s">
        <v>81</v>
      </c>
      <c r="D180" s="25">
        <v>226742.53</v>
      </c>
      <c r="E180" s="25">
        <v>0</v>
      </c>
      <c r="F180" s="25">
        <v>0</v>
      </c>
      <c r="G180" s="25">
        <v>171019.5</v>
      </c>
    </row>
    <row r="181" spans="1:7" x14ac:dyDescent="0.4">
      <c r="A181" s="25">
        <v>217</v>
      </c>
      <c r="B181" s="25" t="s">
        <v>108</v>
      </c>
      <c r="C181" s="25" t="s">
        <v>89</v>
      </c>
      <c r="D181" s="25">
        <v>239066.25</v>
      </c>
      <c r="E181" s="25">
        <v>0</v>
      </c>
      <c r="F181" s="25">
        <v>0</v>
      </c>
      <c r="G181" s="25">
        <v>11026.74</v>
      </c>
    </row>
    <row r="182" spans="1:7" x14ac:dyDescent="0.4">
      <c r="A182" s="25">
        <v>217</v>
      </c>
      <c r="B182" s="25" t="s">
        <v>108</v>
      </c>
      <c r="C182" s="25" t="s">
        <v>82</v>
      </c>
      <c r="D182" s="25">
        <v>17226.55</v>
      </c>
      <c r="E182" s="25">
        <v>0</v>
      </c>
      <c r="F182" s="25">
        <v>3322.18</v>
      </c>
      <c r="G182" s="25">
        <v>0</v>
      </c>
    </row>
    <row r="183" spans="1:7" x14ac:dyDescent="0.4">
      <c r="A183" s="25">
        <v>217</v>
      </c>
      <c r="B183" s="25" t="s">
        <v>108</v>
      </c>
      <c r="C183" s="25" t="s">
        <v>84</v>
      </c>
      <c r="D183" s="25">
        <v>28141.72</v>
      </c>
      <c r="E183" s="25">
        <v>0</v>
      </c>
      <c r="F183" s="25">
        <v>5360.33</v>
      </c>
      <c r="G183" s="25">
        <v>1275</v>
      </c>
    </row>
    <row r="184" spans="1:7" x14ac:dyDescent="0.4">
      <c r="A184" s="25">
        <v>217</v>
      </c>
      <c r="B184" s="25" t="s">
        <v>108</v>
      </c>
      <c r="C184" s="25" t="s">
        <v>109</v>
      </c>
      <c r="D184" s="25">
        <v>0</v>
      </c>
      <c r="E184" s="25">
        <v>0</v>
      </c>
      <c r="F184" s="25">
        <v>0</v>
      </c>
      <c r="G184" s="25">
        <v>250</v>
      </c>
    </row>
    <row r="185" spans="1:7" x14ac:dyDescent="0.4">
      <c r="A185" s="25">
        <v>217</v>
      </c>
      <c r="B185" s="25" t="s">
        <v>108</v>
      </c>
      <c r="C185" s="25" t="s">
        <v>91</v>
      </c>
      <c r="D185" s="25">
        <v>23850</v>
      </c>
      <c r="E185" s="25">
        <v>11212.68</v>
      </c>
      <c r="F185" s="25">
        <v>0</v>
      </c>
      <c r="G185" s="25">
        <v>0</v>
      </c>
    </row>
    <row r="186" spans="1:7" x14ac:dyDescent="0.4">
      <c r="A186" s="25">
        <v>217</v>
      </c>
      <c r="B186" s="25" t="s">
        <v>108</v>
      </c>
      <c r="C186" s="25" t="s">
        <v>85</v>
      </c>
      <c r="D186" s="25">
        <v>0</v>
      </c>
      <c r="E186" s="25">
        <v>0</v>
      </c>
      <c r="F186" s="25">
        <v>578.46</v>
      </c>
      <c r="G186" s="25">
        <v>0</v>
      </c>
    </row>
    <row r="187" spans="1:7" x14ac:dyDescent="0.4">
      <c r="A187" s="25">
        <v>217</v>
      </c>
      <c r="B187" s="25" t="s">
        <v>108</v>
      </c>
      <c r="C187" s="25" t="s">
        <v>86</v>
      </c>
      <c r="D187" s="25">
        <v>0</v>
      </c>
      <c r="E187" s="25">
        <v>8060.89</v>
      </c>
      <c r="F187" s="25">
        <v>0</v>
      </c>
      <c r="G187" s="25">
        <v>895</v>
      </c>
    </row>
    <row r="188" spans="1:7" x14ac:dyDescent="0.4">
      <c r="A188" s="25">
        <v>231</v>
      </c>
      <c r="B188" s="25" t="s">
        <v>110</v>
      </c>
      <c r="C188" s="25" t="s">
        <v>88</v>
      </c>
      <c r="D188" s="25">
        <v>59704.66</v>
      </c>
      <c r="E188" s="25">
        <v>0</v>
      </c>
      <c r="F188" s="25">
        <v>0</v>
      </c>
      <c r="G188" s="25">
        <v>13501.24</v>
      </c>
    </row>
    <row r="189" spans="1:7" x14ac:dyDescent="0.4">
      <c r="A189" s="25">
        <v>231</v>
      </c>
      <c r="B189" s="25" t="s">
        <v>110</v>
      </c>
      <c r="C189" s="25" t="s">
        <v>80</v>
      </c>
      <c r="D189" s="25">
        <v>304453.38</v>
      </c>
      <c r="E189" s="25">
        <v>0</v>
      </c>
      <c r="F189" s="25">
        <v>0</v>
      </c>
      <c r="G189" s="25">
        <v>11086.5</v>
      </c>
    </row>
    <row r="190" spans="1:7" x14ac:dyDescent="0.4">
      <c r="A190" s="25">
        <v>231</v>
      </c>
      <c r="B190" s="25" t="s">
        <v>110</v>
      </c>
      <c r="C190" s="25" t="s">
        <v>81</v>
      </c>
      <c r="D190" s="25">
        <v>1029459.36</v>
      </c>
      <c r="E190" s="25">
        <v>0</v>
      </c>
      <c r="F190" s="25">
        <v>5277</v>
      </c>
      <c r="G190" s="25">
        <v>15560.7</v>
      </c>
    </row>
    <row r="191" spans="1:7" x14ac:dyDescent="0.4">
      <c r="A191" s="25">
        <v>231</v>
      </c>
      <c r="B191" s="25" t="s">
        <v>110</v>
      </c>
      <c r="C191" s="25" t="s">
        <v>89</v>
      </c>
      <c r="D191" s="25">
        <v>723348.45</v>
      </c>
      <c r="E191" s="25">
        <v>0</v>
      </c>
      <c r="F191" s="25">
        <v>18239.61</v>
      </c>
      <c r="G191" s="25">
        <v>160070.79999999999</v>
      </c>
    </row>
    <row r="192" spans="1:7" x14ac:dyDescent="0.4">
      <c r="A192" s="25">
        <v>231</v>
      </c>
      <c r="B192" s="25" t="s">
        <v>110</v>
      </c>
      <c r="C192" s="25" t="s">
        <v>82</v>
      </c>
      <c r="D192" s="25">
        <v>39038.83</v>
      </c>
      <c r="E192" s="25">
        <v>0</v>
      </c>
      <c r="F192" s="25">
        <v>0</v>
      </c>
      <c r="G192" s="25">
        <v>0</v>
      </c>
    </row>
    <row r="193" spans="1:7" x14ac:dyDescent="0.4">
      <c r="A193" s="25">
        <v>231</v>
      </c>
      <c r="B193" s="25" t="s">
        <v>110</v>
      </c>
      <c r="C193" s="25" t="s">
        <v>84</v>
      </c>
      <c r="D193" s="25">
        <v>130925.78</v>
      </c>
      <c r="E193" s="25">
        <v>0</v>
      </c>
      <c r="F193" s="25">
        <v>0</v>
      </c>
      <c r="G193" s="25">
        <v>905.49</v>
      </c>
    </row>
    <row r="194" spans="1:7" x14ac:dyDescent="0.4">
      <c r="A194" s="25">
        <v>231</v>
      </c>
      <c r="B194" s="25" t="s">
        <v>110</v>
      </c>
      <c r="C194" s="25" t="s">
        <v>109</v>
      </c>
      <c r="D194" s="25">
        <v>0</v>
      </c>
      <c r="E194" s="25">
        <v>0</v>
      </c>
      <c r="F194" s="25">
        <v>0</v>
      </c>
      <c r="G194" s="25">
        <v>225</v>
      </c>
    </row>
    <row r="195" spans="1:7" x14ac:dyDescent="0.4">
      <c r="A195" s="25">
        <v>231</v>
      </c>
      <c r="B195" s="25" t="s">
        <v>110</v>
      </c>
      <c r="C195" s="25" t="s">
        <v>91</v>
      </c>
      <c r="D195" s="25">
        <v>260603.7</v>
      </c>
      <c r="E195" s="25">
        <v>3670.42</v>
      </c>
      <c r="F195" s="25">
        <v>168.86</v>
      </c>
      <c r="G195" s="25">
        <v>5892.62</v>
      </c>
    </row>
    <row r="196" spans="1:7" x14ac:dyDescent="0.4">
      <c r="A196" s="25">
        <v>231</v>
      </c>
      <c r="B196" s="25" t="s">
        <v>110</v>
      </c>
      <c r="C196" s="25" t="s">
        <v>85</v>
      </c>
      <c r="D196" s="25">
        <v>55606.1</v>
      </c>
      <c r="E196" s="25">
        <v>0</v>
      </c>
      <c r="F196" s="25">
        <v>210</v>
      </c>
      <c r="G196" s="25">
        <v>0</v>
      </c>
    </row>
    <row r="197" spans="1:7" x14ac:dyDescent="0.4">
      <c r="A197" s="25">
        <v>231</v>
      </c>
      <c r="B197" s="25" t="s">
        <v>110</v>
      </c>
      <c r="C197" s="25" t="s">
        <v>86</v>
      </c>
      <c r="D197" s="25">
        <v>0</v>
      </c>
      <c r="E197" s="25">
        <v>97118.41</v>
      </c>
      <c r="F197" s="25">
        <v>0</v>
      </c>
      <c r="G197" s="25">
        <v>4105.99</v>
      </c>
    </row>
    <row r="198" spans="1:7" x14ac:dyDescent="0.4">
      <c r="A198" s="25">
        <v>245</v>
      </c>
      <c r="B198" s="25" t="s">
        <v>111</v>
      </c>
      <c r="C198" s="25" t="s">
        <v>88</v>
      </c>
      <c r="D198" s="25">
        <v>27172.37</v>
      </c>
      <c r="E198" s="25">
        <v>0</v>
      </c>
      <c r="F198" s="25">
        <v>0</v>
      </c>
      <c r="G198" s="25">
        <v>698.36</v>
      </c>
    </row>
    <row r="199" spans="1:7" x14ac:dyDescent="0.4">
      <c r="A199" s="25">
        <v>245</v>
      </c>
      <c r="B199" s="25" t="s">
        <v>111</v>
      </c>
      <c r="C199" s="25" t="s">
        <v>80</v>
      </c>
      <c r="D199" s="25">
        <v>77514.78</v>
      </c>
      <c r="E199" s="25">
        <v>0</v>
      </c>
      <c r="F199" s="25">
        <v>225</v>
      </c>
      <c r="G199" s="25">
        <v>253.93</v>
      </c>
    </row>
    <row r="200" spans="1:7" x14ac:dyDescent="0.4">
      <c r="A200" s="25">
        <v>245</v>
      </c>
      <c r="B200" s="25" t="s">
        <v>111</v>
      </c>
      <c r="C200" s="25" t="s">
        <v>81</v>
      </c>
      <c r="D200" s="25">
        <v>338637.37</v>
      </c>
      <c r="E200" s="25">
        <v>0</v>
      </c>
      <c r="F200" s="25">
        <v>506.95</v>
      </c>
      <c r="G200" s="25">
        <v>3085.91</v>
      </c>
    </row>
    <row r="201" spans="1:7" x14ac:dyDescent="0.4">
      <c r="A201" s="25">
        <v>245</v>
      </c>
      <c r="B201" s="25" t="s">
        <v>111</v>
      </c>
      <c r="C201" s="25" t="s">
        <v>89</v>
      </c>
      <c r="D201" s="25">
        <v>240495.47</v>
      </c>
      <c r="E201" s="25">
        <v>0</v>
      </c>
      <c r="F201" s="25">
        <v>100</v>
      </c>
      <c r="G201" s="25">
        <v>0</v>
      </c>
    </row>
    <row r="202" spans="1:7" x14ac:dyDescent="0.4">
      <c r="A202" s="25">
        <v>245</v>
      </c>
      <c r="B202" s="25" t="s">
        <v>111</v>
      </c>
      <c r="C202" s="25" t="s">
        <v>90</v>
      </c>
      <c r="D202" s="25">
        <v>0</v>
      </c>
      <c r="E202" s="25">
        <v>7720</v>
      </c>
      <c r="F202" s="25">
        <v>0</v>
      </c>
      <c r="G202" s="25">
        <v>0</v>
      </c>
    </row>
    <row r="203" spans="1:7" x14ac:dyDescent="0.4">
      <c r="A203" s="25">
        <v>245</v>
      </c>
      <c r="B203" s="25" t="s">
        <v>111</v>
      </c>
      <c r="C203" s="25" t="s">
        <v>82</v>
      </c>
      <c r="D203" s="25">
        <v>13387.31</v>
      </c>
      <c r="E203" s="25">
        <v>0</v>
      </c>
      <c r="F203" s="25">
        <v>0</v>
      </c>
      <c r="G203" s="25">
        <v>0</v>
      </c>
    </row>
    <row r="204" spans="1:7" x14ac:dyDescent="0.4">
      <c r="A204" s="25">
        <v>245</v>
      </c>
      <c r="B204" s="25" t="s">
        <v>111</v>
      </c>
      <c r="C204" s="25" t="s">
        <v>83</v>
      </c>
      <c r="D204" s="25">
        <v>24490.2</v>
      </c>
      <c r="E204" s="25">
        <v>0</v>
      </c>
      <c r="F204" s="25">
        <v>0</v>
      </c>
      <c r="G204" s="25">
        <v>0</v>
      </c>
    </row>
    <row r="205" spans="1:7" x14ac:dyDescent="0.4">
      <c r="A205" s="25">
        <v>245</v>
      </c>
      <c r="B205" s="25" t="s">
        <v>111</v>
      </c>
      <c r="C205" s="25" t="s">
        <v>84</v>
      </c>
      <c r="D205" s="25">
        <v>71461.429999999993</v>
      </c>
      <c r="E205" s="25">
        <v>0</v>
      </c>
      <c r="F205" s="25">
        <v>0</v>
      </c>
      <c r="G205" s="25">
        <v>1030.72</v>
      </c>
    </row>
    <row r="206" spans="1:7" x14ac:dyDescent="0.4">
      <c r="A206" s="25">
        <v>245</v>
      </c>
      <c r="B206" s="25" t="s">
        <v>111</v>
      </c>
      <c r="C206" s="25" t="s">
        <v>91</v>
      </c>
      <c r="D206" s="25">
        <v>26395.33</v>
      </c>
      <c r="E206" s="25">
        <v>0.21</v>
      </c>
      <c r="F206" s="25">
        <v>14.5</v>
      </c>
      <c r="G206" s="25">
        <v>29037.919999999998</v>
      </c>
    </row>
    <row r="207" spans="1:7" x14ac:dyDescent="0.4">
      <c r="A207" s="25">
        <v>245</v>
      </c>
      <c r="B207" s="25" t="s">
        <v>111</v>
      </c>
      <c r="C207" s="25" t="s">
        <v>85</v>
      </c>
      <c r="D207" s="25">
        <v>60210.51</v>
      </c>
      <c r="E207" s="25">
        <v>0</v>
      </c>
      <c r="F207" s="25">
        <v>0</v>
      </c>
      <c r="G207" s="25">
        <v>0</v>
      </c>
    </row>
    <row r="208" spans="1:7" x14ac:dyDescent="0.4">
      <c r="A208" s="25">
        <v>245</v>
      </c>
      <c r="B208" s="25" t="s">
        <v>111</v>
      </c>
      <c r="C208" s="25" t="s">
        <v>86</v>
      </c>
      <c r="D208" s="25">
        <v>0</v>
      </c>
      <c r="E208" s="25">
        <v>0</v>
      </c>
      <c r="F208" s="25">
        <v>63551.87</v>
      </c>
      <c r="G208" s="25">
        <v>187976.8</v>
      </c>
    </row>
    <row r="209" spans="1:7" x14ac:dyDescent="0.4">
      <c r="A209" s="25">
        <v>280</v>
      </c>
      <c r="B209" s="25" t="s">
        <v>112</v>
      </c>
      <c r="C209" s="25" t="s">
        <v>88</v>
      </c>
      <c r="D209" s="25">
        <v>165527.20000000001</v>
      </c>
      <c r="E209" s="25">
        <v>0</v>
      </c>
      <c r="F209" s="25">
        <v>0</v>
      </c>
      <c r="G209" s="25">
        <v>29076.3</v>
      </c>
    </row>
    <row r="210" spans="1:7" x14ac:dyDescent="0.4">
      <c r="A210" s="25">
        <v>280</v>
      </c>
      <c r="B210" s="25" t="s">
        <v>112</v>
      </c>
      <c r="C210" s="25" t="s">
        <v>80</v>
      </c>
      <c r="D210" s="25">
        <v>480252.23</v>
      </c>
      <c r="E210" s="25">
        <v>0</v>
      </c>
      <c r="F210" s="25">
        <v>0</v>
      </c>
      <c r="G210" s="25">
        <v>28519.78</v>
      </c>
    </row>
    <row r="211" spans="1:7" x14ac:dyDescent="0.4">
      <c r="A211" s="25">
        <v>280</v>
      </c>
      <c r="B211" s="25" t="s">
        <v>112</v>
      </c>
      <c r="C211" s="25" t="s">
        <v>81</v>
      </c>
      <c r="D211" s="25">
        <v>2155295.63</v>
      </c>
      <c r="E211" s="25">
        <v>0</v>
      </c>
      <c r="F211" s="25">
        <v>0</v>
      </c>
      <c r="G211" s="25">
        <v>212272.28</v>
      </c>
    </row>
    <row r="212" spans="1:7" x14ac:dyDescent="0.4">
      <c r="A212" s="25">
        <v>280</v>
      </c>
      <c r="B212" s="25" t="s">
        <v>112</v>
      </c>
      <c r="C212" s="25" t="s">
        <v>89</v>
      </c>
      <c r="D212" s="25">
        <v>992421.35</v>
      </c>
      <c r="E212" s="25">
        <v>0</v>
      </c>
      <c r="F212" s="25">
        <v>0</v>
      </c>
      <c r="G212" s="25">
        <v>0</v>
      </c>
    </row>
    <row r="213" spans="1:7" x14ac:dyDescent="0.4">
      <c r="A213" s="25">
        <v>280</v>
      </c>
      <c r="B213" s="25" t="s">
        <v>112</v>
      </c>
      <c r="C213" s="25" t="s">
        <v>90</v>
      </c>
      <c r="D213" s="25">
        <v>73194.8</v>
      </c>
      <c r="E213" s="25">
        <v>0</v>
      </c>
      <c r="F213" s="25">
        <v>0</v>
      </c>
      <c r="G213" s="25">
        <v>0</v>
      </c>
    </row>
    <row r="214" spans="1:7" x14ac:dyDescent="0.4">
      <c r="A214" s="25">
        <v>280</v>
      </c>
      <c r="B214" s="25" t="s">
        <v>112</v>
      </c>
      <c r="C214" s="25" t="s">
        <v>82</v>
      </c>
      <c r="D214" s="25">
        <v>70148.759999999995</v>
      </c>
      <c r="E214" s="25">
        <v>0</v>
      </c>
      <c r="F214" s="25">
        <v>0</v>
      </c>
      <c r="G214" s="25">
        <v>0</v>
      </c>
    </row>
    <row r="215" spans="1:7" x14ac:dyDescent="0.4">
      <c r="A215" s="25">
        <v>280</v>
      </c>
      <c r="B215" s="25" t="s">
        <v>112</v>
      </c>
      <c r="C215" s="25" t="s">
        <v>83</v>
      </c>
      <c r="D215" s="25">
        <v>72171.710000000006</v>
      </c>
      <c r="E215" s="25">
        <v>0</v>
      </c>
      <c r="F215" s="25">
        <v>0</v>
      </c>
      <c r="G215" s="25">
        <v>369.1</v>
      </c>
    </row>
    <row r="216" spans="1:7" x14ac:dyDescent="0.4">
      <c r="A216" s="25">
        <v>280</v>
      </c>
      <c r="B216" s="25" t="s">
        <v>112</v>
      </c>
      <c r="C216" s="25" t="s">
        <v>84</v>
      </c>
      <c r="D216" s="25">
        <v>331319.73</v>
      </c>
      <c r="E216" s="25">
        <v>0</v>
      </c>
      <c r="F216" s="25">
        <v>0</v>
      </c>
      <c r="G216" s="25">
        <v>1196.6400000000001</v>
      </c>
    </row>
    <row r="217" spans="1:7" x14ac:dyDescent="0.4">
      <c r="A217" s="25">
        <v>280</v>
      </c>
      <c r="B217" s="25" t="s">
        <v>112</v>
      </c>
      <c r="C217" s="25" t="s">
        <v>109</v>
      </c>
      <c r="D217" s="25">
        <v>0</v>
      </c>
      <c r="E217" s="25">
        <v>0</v>
      </c>
      <c r="F217" s="25">
        <v>55.91</v>
      </c>
      <c r="G217" s="25">
        <v>0</v>
      </c>
    </row>
    <row r="218" spans="1:7" x14ac:dyDescent="0.4">
      <c r="A218" s="25">
        <v>280</v>
      </c>
      <c r="B218" s="25" t="s">
        <v>112</v>
      </c>
      <c r="C218" s="25" t="s">
        <v>91</v>
      </c>
      <c r="D218" s="25">
        <v>290330.14</v>
      </c>
      <c r="E218" s="25">
        <v>0</v>
      </c>
      <c r="F218" s="25">
        <v>0</v>
      </c>
      <c r="G218" s="25">
        <v>3024.39</v>
      </c>
    </row>
    <row r="219" spans="1:7" x14ac:dyDescent="0.4">
      <c r="A219" s="25">
        <v>280</v>
      </c>
      <c r="B219" s="25" t="s">
        <v>112</v>
      </c>
      <c r="C219" s="25" t="s">
        <v>85</v>
      </c>
      <c r="D219" s="25">
        <v>329492.78000000003</v>
      </c>
      <c r="E219" s="25">
        <v>0</v>
      </c>
      <c r="F219" s="25">
        <v>0</v>
      </c>
      <c r="G219" s="25">
        <v>6591.86</v>
      </c>
    </row>
    <row r="220" spans="1:7" x14ac:dyDescent="0.4">
      <c r="A220" s="25">
        <v>280</v>
      </c>
      <c r="B220" s="25" t="s">
        <v>112</v>
      </c>
      <c r="C220" s="25" t="s">
        <v>86</v>
      </c>
      <c r="D220" s="25">
        <v>0</v>
      </c>
      <c r="E220" s="25">
        <v>142968.99</v>
      </c>
      <c r="F220" s="25">
        <v>0</v>
      </c>
      <c r="G220" s="25">
        <v>83375</v>
      </c>
    </row>
    <row r="221" spans="1:7" x14ac:dyDescent="0.4">
      <c r="A221" s="25">
        <v>287</v>
      </c>
      <c r="B221" s="25" t="s">
        <v>113</v>
      </c>
      <c r="C221" s="25" t="s">
        <v>80</v>
      </c>
      <c r="D221" s="25">
        <v>0</v>
      </c>
      <c r="E221" s="25">
        <v>0</v>
      </c>
      <c r="F221" s="25">
        <v>500</v>
      </c>
      <c r="G221" s="25">
        <v>0</v>
      </c>
    </row>
    <row r="222" spans="1:7" x14ac:dyDescent="0.4">
      <c r="A222" s="25">
        <v>287</v>
      </c>
      <c r="B222" s="25" t="s">
        <v>113</v>
      </c>
      <c r="C222" s="25" t="s">
        <v>81</v>
      </c>
      <c r="D222" s="25">
        <v>237178.66</v>
      </c>
      <c r="E222" s="25">
        <v>0</v>
      </c>
      <c r="F222" s="25">
        <v>8639.2000000000007</v>
      </c>
      <c r="G222" s="25">
        <v>14807.01</v>
      </c>
    </row>
    <row r="223" spans="1:7" x14ac:dyDescent="0.4">
      <c r="A223" s="25">
        <v>287</v>
      </c>
      <c r="B223" s="25" t="s">
        <v>113</v>
      </c>
      <c r="C223" s="25" t="s">
        <v>89</v>
      </c>
      <c r="D223" s="25">
        <v>144185.73000000001</v>
      </c>
      <c r="E223" s="25">
        <v>0</v>
      </c>
      <c r="F223" s="25">
        <v>0</v>
      </c>
      <c r="G223" s="25">
        <v>1453.28</v>
      </c>
    </row>
    <row r="224" spans="1:7" x14ac:dyDescent="0.4">
      <c r="A224" s="25">
        <v>287</v>
      </c>
      <c r="B224" s="25" t="s">
        <v>113</v>
      </c>
      <c r="C224" s="25" t="s">
        <v>82</v>
      </c>
      <c r="D224" s="25">
        <v>9028.58</v>
      </c>
      <c r="E224" s="25">
        <v>0</v>
      </c>
      <c r="F224" s="25">
        <v>0</v>
      </c>
      <c r="G224" s="25">
        <v>0</v>
      </c>
    </row>
    <row r="225" spans="1:7" x14ac:dyDescent="0.4">
      <c r="A225" s="25">
        <v>287</v>
      </c>
      <c r="B225" s="25" t="s">
        <v>113</v>
      </c>
      <c r="C225" s="25" t="s">
        <v>83</v>
      </c>
      <c r="D225" s="25">
        <v>8368.56</v>
      </c>
      <c r="E225" s="25">
        <v>0</v>
      </c>
      <c r="F225" s="25">
        <v>0</v>
      </c>
      <c r="G225" s="25">
        <v>0</v>
      </c>
    </row>
    <row r="226" spans="1:7" x14ac:dyDescent="0.4">
      <c r="A226" s="25">
        <v>287</v>
      </c>
      <c r="B226" s="25" t="s">
        <v>113</v>
      </c>
      <c r="C226" s="25" t="s">
        <v>91</v>
      </c>
      <c r="D226" s="25">
        <v>0</v>
      </c>
      <c r="E226" s="25">
        <v>0</v>
      </c>
      <c r="F226" s="25">
        <v>2397.2199999999998</v>
      </c>
      <c r="G226" s="25">
        <v>29000</v>
      </c>
    </row>
    <row r="227" spans="1:7" x14ac:dyDescent="0.4">
      <c r="A227" s="25">
        <v>287</v>
      </c>
      <c r="B227" s="25" t="s">
        <v>113</v>
      </c>
      <c r="C227" s="25" t="s">
        <v>86</v>
      </c>
      <c r="D227" s="25">
        <v>0</v>
      </c>
      <c r="E227" s="25">
        <v>13754.6</v>
      </c>
      <c r="F227" s="25">
        <v>0</v>
      </c>
      <c r="G227" s="25">
        <v>60594</v>
      </c>
    </row>
    <row r="228" spans="1:7" x14ac:dyDescent="0.4">
      <c r="A228" s="25">
        <v>308</v>
      </c>
      <c r="B228" s="25" t="s">
        <v>114</v>
      </c>
      <c r="C228" s="25" t="s">
        <v>88</v>
      </c>
      <c r="D228" s="25">
        <v>88148.83</v>
      </c>
      <c r="E228" s="25">
        <v>0</v>
      </c>
      <c r="F228" s="25">
        <v>0</v>
      </c>
      <c r="G228" s="25">
        <v>2676.82</v>
      </c>
    </row>
    <row r="229" spans="1:7" x14ac:dyDescent="0.4">
      <c r="A229" s="25">
        <v>308</v>
      </c>
      <c r="B229" s="25" t="s">
        <v>114</v>
      </c>
      <c r="C229" s="25" t="s">
        <v>80</v>
      </c>
      <c r="D229" s="25">
        <v>271517.43</v>
      </c>
      <c r="E229" s="25">
        <v>0</v>
      </c>
      <c r="F229" s="25">
        <v>1142.02</v>
      </c>
      <c r="G229" s="25">
        <v>65223.16</v>
      </c>
    </row>
    <row r="230" spans="1:7" x14ac:dyDescent="0.4">
      <c r="A230" s="25">
        <v>308</v>
      </c>
      <c r="B230" s="25" t="s">
        <v>114</v>
      </c>
      <c r="C230" s="25" t="s">
        <v>81</v>
      </c>
      <c r="D230" s="25">
        <v>840197.04</v>
      </c>
      <c r="E230" s="25">
        <v>0</v>
      </c>
      <c r="F230" s="25">
        <v>320.45</v>
      </c>
      <c r="G230" s="25">
        <v>40131.660000000003</v>
      </c>
    </row>
    <row r="231" spans="1:7" x14ac:dyDescent="0.4">
      <c r="A231" s="25">
        <v>308</v>
      </c>
      <c r="B231" s="25" t="s">
        <v>114</v>
      </c>
      <c r="C231" s="25" t="s">
        <v>89</v>
      </c>
      <c r="D231" s="25">
        <v>546403.44999999995</v>
      </c>
      <c r="E231" s="25">
        <v>0</v>
      </c>
      <c r="F231" s="25">
        <v>513.44000000000005</v>
      </c>
      <c r="G231" s="25">
        <v>92195.01</v>
      </c>
    </row>
    <row r="232" spans="1:7" x14ac:dyDescent="0.4">
      <c r="A232" s="25">
        <v>308</v>
      </c>
      <c r="B232" s="25" t="s">
        <v>114</v>
      </c>
      <c r="C232" s="25" t="s">
        <v>82</v>
      </c>
      <c r="D232" s="25">
        <v>26953.18</v>
      </c>
      <c r="E232" s="25">
        <v>0</v>
      </c>
      <c r="F232" s="25">
        <v>0</v>
      </c>
      <c r="G232" s="25">
        <v>0</v>
      </c>
    </row>
    <row r="233" spans="1:7" x14ac:dyDescent="0.4">
      <c r="A233" s="25">
        <v>308</v>
      </c>
      <c r="B233" s="25" t="s">
        <v>114</v>
      </c>
      <c r="C233" s="25" t="s">
        <v>83</v>
      </c>
      <c r="D233" s="25">
        <v>21377.32</v>
      </c>
      <c r="E233" s="25">
        <v>0</v>
      </c>
      <c r="F233" s="25">
        <v>0</v>
      </c>
      <c r="G233" s="25">
        <v>0</v>
      </c>
    </row>
    <row r="234" spans="1:7" x14ac:dyDescent="0.4">
      <c r="A234" s="25">
        <v>308</v>
      </c>
      <c r="B234" s="25" t="s">
        <v>114</v>
      </c>
      <c r="C234" s="25" t="s">
        <v>84</v>
      </c>
      <c r="D234" s="25">
        <v>143653.12</v>
      </c>
      <c r="E234" s="25">
        <v>0</v>
      </c>
      <c r="F234" s="25">
        <v>0</v>
      </c>
      <c r="G234" s="25">
        <v>3029.4</v>
      </c>
    </row>
    <row r="235" spans="1:7" x14ac:dyDescent="0.4">
      <c r="A235" s="25">
        <v>308</v>
      </c>
      <c r="B235" s="25" t="s">
        <v>114</v>
      </c>
      <c r="C235" s="25" t="s">
        <v>91</v>
      </c>
      <c r="D235" s="25">
        <v>100601.24</v>
      </c>
      <c r="E235" s="25">
        <v>0</v>
      </c>
      <c r="F235" s="25">
        <v>0</v>
      </c>
      <c r="G235" s="25">
        <v>42308.19</v>
      </c>
    </row>
    <row r="236" spans="1:7" x14ac:dyDescent="0.4">
      <c r="A236" s="25">
        <v>308</v>
      </c>
      <c r="B236" s="25" t="s">
        <v>114</v>
      </c>
      <c r="C236" s="25" t="s">
        <v>85</v>
      </c>
      <c r="D236" s="25">
        <v>48766.49</v>
      </c>
      <c r="E236" s="25">
        <v>0</v>
      </c>
      <c r="F236" s="25">
        <v>0</v>
      </c>
      <c r="G236" s="25">
        <v>11784.82</v>
      </c>
    </row>
    <row r="237" spans="1:7" x14ac:dyDescent="0.4">
      <c r="A237" s="25">
        <v>308</v>
      </c>
      <c r="B237" s="25" t="s">
        <v>114</v>
      </c>
      <c r="C237" s="25" t="s">
        <v>86</v>
      </c>
      <c r="D237" s="25">
        <v>0</v>
      </c>
      <c r="E237" s="25">
        <v>0</v>
      </c>
      <c r="F237" s="25">
        <v>0</v>
      </c>
      <c r="G237" s="25">
        <v>48302</v>
      </c>
    </row>
    <row r="238" spans="1:7" x14ac:dyDescent="0.4">
      <c r="A238" s="25">
        <v>315</v>
      </c>
      <c r="B238" s="25" t="s">
        <v>115</v>
      </c>
      <c r="C238" s="25" t="s">
        <v>88</v>
      </c>
      <c r="D238" s="25">
        <v>87367.59</v>
      </c>
      <c r="E238" s="25">
        <v>0</v>
      </c>
      <c r="F238" s="25">
        <v>0</v>
      </c>
      <c r="G238" s="25">
        <v>5436.44</v>
      </c>
    </row>
    <row r="239" spans="1:7" x14ac:dyDescent="0.4">
      <c r="A239" s="25">
        <v>315</v>
      </c>
      <c r="B239" s="25" t="s">
        <v>115</v>
      </c>
      <c r="C239" s="25" t="s">
        <v>80</v>
      </c>
      <c r="D239" s="25">
        <v>108511.05</v>
      </c>
      <c r="E239" s="25">
        <v>0</v>
      </c>
      <c r="F239" s="25">
        <v>0</v>
      </c>
      <c r="G239" s="25">
        <v>901.14</v>
      </c>
    </row>
    <row r="240" spans="1:7" x14ac:dyDescent="0.4">
      <c r="A240" s="25">
        <v>315</v>
      </c>
      <c r="B240" s="25" t="s">
        <v>115</v>
      </c>
      <c r="C240" s="25" t="s">
        <v>81</v>
      </c>
      <c r="D240" s="25">
        <v>487119.12</v>
      </c>
      <c r="E240" s="25">
        <v>0</v>
      </c>
      <c r="F240" s="25">
        <v>0</v>
      </c>
      <c r="G240" s="25">
        <v>10757.8</v>
      </c>
    </row>
    <row r="241" spans="1:7" x14ac:dyDescent="0.4">
      <c r="A241" s="25">
        <v>315</v>
      </c>
      <c r="B241" s="25" t="s">
        <v>115</v>
      </c>
      <c r="C241" s="25" t="s">
        <v>89</v>
      </c>
      <c r="D241" s="25">
        <v>657280.51</v>
      </c>
      <c r="E241" s="25">
        <v>0</v>
      </c>
      <c r="F241" s="25">
        <v>0</v>
      </c>
      <c r="G241" s="25">
        <v>112.93</v>
      </c>
    </row>
    <row r="242" spans="1:7" x14ac:dyDescent="0.4">
      <c r="A242" s="25">
        <v>315</v>
      </c>
      <c r="B242" s="25" t="s">
        <v>115</v>
      </c>
      <c r="C242" s="25" t="s">
        <v>90</v>
      </c>
      <c r="D242" s="25">
        <v>57704.98</v>
      </c>
      <c r="E242" s="25">
        <v>0</v>
      </c>
      <c r="F242" s="25">
        <v>0</v>
      </c>
      <c r="G242" s="25">
        <v>0</v>
      </c>
    </row>
    <row r="243" spans="1:7" x14ac:dyDescent="0.4">
      <c r="A243" s="25">
        <v>315</v>
      </c>
      <c r="B243" s="25" t="s">
        <v>115</v>
      </c>
      <c r="C243" s="25" t="s">
        <v>82</v>
      </c>
      <c r="D243" s="25">
        <v>19193.689999999999</v>
      </c>
      <c r="E243" s="25">
        <v>0</v>
      </c>
      <c r="F243" s="25">
        <v>0</v>
      </c>
      <c r="G243" s="25">
        <v>0</v>
      </c>
    </row>
    <row r="244" spans="1:7" x14ac:dyDescent="0.4">
      <c r="A244" s="25">
        <v>315</v>
      </c>
      <c r="B244" s="25" t="s">
        <v>115</v>
      </c>
      <c r="C244" s="25" t="s">
        <v>83</v>
      </c>
      <c r="D244" s="25">
        <v>24498.86</v>
      </c>
      <c r="E244" s="25">
        <v>0</v>
      </c>
      <c r="F244" s="25">
        <v>0</v>
      </c>
      <c r="G244" s="25">
        <v>0</v>
      </c>
    </row>
    <row r="245" spans="1:7" x14ac:dyDescent="0.4">
      <c r="A245" s="25">
        <v>315</v>
      </c>
      <c r="B245" s="25" t="s">
        <v>115</v>
      </c>
      <c r="C245" s="25" t="s">
        <v>84</v>
      </c>
      <c r="D245" s="25">
        <v>56209.82</v>
      </c>
      <c r="E245" s="25">
        <v>0</v>
      </c>
      <c r="F245" s="25">
        <v>0</v>
      </c>
      <c r="G245" s="25">
        <v>817.24</v>
      </c>
    </row>
    <row r="246" spans="1:7" x14ac:dyDescent="0.4">
      <c r="A246" s="25">
        <v>315</v>
      </c>
      <c r="B246" s="25" t="s">
        <v>115</v>
      </c>
      <c r="C246" s="25" t="s">
        <v>91</v>
      </c>
      <c r="D246" s="25">
        <v>138795.79999999999</v>
      </c>
      <c r="E246" s="25">
        <v>0</v>
      </c>
      <c r="F246" s="25">
        <v>0</v>
      </c>
      <c r="G246" s="25">
        <v>2058.7600000000002</v>
      </c>
    </row>
    <row r="247" spans="1:7" x14ac:dyDescent="0.4">
      <c r="A247" s="25">
        <v>315</v>
      </c>
      <c r="B247" s="25" t="s">
        <v>115</v>
      </c>
      <c r="C247" s="25" t="s">
        <v>85</v>
      </c>
      <c r="D247" s="25">
        <v>28586.22</v>
      </c>
      <c r="E247" s="25">
        <v>0</v>
      </c>
      <c r="F247" s="25">
        <v>0</v>
      </c>
      <c r="G247" s="25">
        <v>0</v>
      </c>
    </row>
    <row r="248" spans="1:7" x14ac:dyDescent="0.4">
      <c r="A248" s="25">
        <v>315</v>
      </c>
      <c r="B248" s="25" t="s">
        <v>115</v>
      </c>
      <c r="C248" s="25" t="s">
        <v>86</v>
      </c>
      <c r="D248" s="25">
        <v>0</v>
      </c>
      <c r="E248" s="25">
        <v>23430</v>
      </c>
      <c r="F248" s="25">
        <v>0</v>
      </c>
      <c r="G248" s="25">
        <v>0</v>
      </c>
    </row>
    <row r="249" spans="1:7" x14ac:dyDescent="0.4">
      <c r="A249" s="25">
        <v>336</v>
      </c>
      <c r="B249" s="25" t="s">
        <v>116</v>
      </c>
      <c r="C249" s="25" t="s">
        <v>88</v>
      </c>
      <c r="D249" s="25">
        <v>241752.58</v>
      </c>
      <c r="E249" s="25">
        <v>0</v>
      </c>
      <c r="F249" s="25">
        <v>0</v>
      </c>
      <c r="G249" s="25">
        <v>25341.45</v>
      </c>
    </row>
    <row r="250" spans="1:7" x14ac:dyDescent="0.4">
      <c r="A250" s="25">
        <v>336</v>
      </c>
      <c r="B250" s="25" t="s">
        <v>116</v>
      </c>
      <c r="C250" s="25" t="s">
        <v>80</v>
      </c>
      <c r="D250" s="25">
        <v>612053.84</v>
      </c>
      <c r="E250" s="25">
        <v>0</v>
      </c>
      <c r="F250" s="25">
        <v>0</v>
      </c>
      <c r="G250" s="25">
        <v>25484.35</v>
      </c>
    </row>
    <row r="251" spans="1:7" x14ac:dyDescent="0.4">
      <c r="A251" s="25">
        <v>336</v>
      </c>
      <c r="B251" s="25" t="s">
        <v>116</v>
      </c>
      <c r="C251" s="25" t="s">
        <v>81</v>
      </c>
      <c r="D251" s="25">
        <v>2564611.71</v>
      </c>
      <c r="E251" s="25">
        <v>0</v>
      </c>
      <c r="F251" s="25">
        <v>0</v>
      </c>
      <c r="G251" s="25">
        <v>45625.53</v>
      </c>
    </row>
    <row r="252" spans="1:7" x14ac:dyDescent="0.4">
      <c r="A252" s="25">
        <v>336</v>
      </c>
      <c r="B252" s="25" t="s">
        <v>116</v>
      </c>
      <c r="C252" s="25" t="s">
        <v>89</v>
      </c>
      <c r="D252" s="25">
        <v>1451671.46</v>
      </c>
      <c r="E252" s="25">
        <v>0</v>
      </c>
      <c r="F252" s="25">
        <v>0</v>
      </c>
      <c r="G252" s="25">
        <v>2085.4899999999998</v>
      </c>
    </row>
    <row r="253" spans="1:7" x14ac:dyDescent="0.4">
      <c r="A253" s="25">
        <v>336</v>
      </c>
      <c r="B253" s="25" t="s">
        <v>116</v>
      </c>
      <c r="C253" s="25" t="s">
        <v>90</v>
      </c>
      <c r="D253" s="25">
        <v>334573.95</v>
      </c>
      <c r="E253" s="25">
        <v>0</v>
      </c>
      <c r="F253" s="25">
        <v>0</v>
      </c>
      <c r="G253" s="25">
        <v>1870.09</v>
      </c>
    </row>
    <row r="254" spans="1:7" x14ac:dyDescent="0.4">
      <c r="A254" s="25">
        <v>336</v>
      </c>
      <c r="B254" s="25" t="s">
        <v>116</v>
      </c>
      <c r="C254" s="25" t="s">
        <v>82</v>
      </c>
      <c r="D254" s="25">
        <v>90526.2</v>
      </c>
      <c r="E254" s="25">
        <v>0</v>
      </c>
      <c r="F254" s="25">
        <v>0</v>
      </c>
      <c r="G254" s="25">
        <v>0</v>
      </c>
    </row>
    <row r="255" spans="1:7" x14ac:dyDescent="0.4">
      <c r="A255" s="25">
        <v>336</v>
      </c>
      <c r="B255" s="25" t="s">
        <v>116</v>
      </c>
      <c r="C255" s="25" t="s">
        <v>83</v>
      </c>
      <c r="D255" s="25">
        <v>81634.67</v>
      </c>
      <c r="E255" s="25">
        <v>0</v>
      </c>
      <c r="F255" s="25">
        <v>0</v>
      </c>
      <c r="G255" s="25">
        <v>0</v>
      </c>
    </row>
    <row r="256" spans="1:7" x14ac:dyDescent="0.4">
      <c r="A256" s="25">
        <v>336</v>
      </c>
      <c r="B256" s="25" t="s">
        <v>116</v>
      </c>
      <c r="C256" s="25" t="s">
        <v>84</v>
      </c>
      <c r="D256" s="25">
        <v>215230.11</v>
      </c>
      <c r="E256" s="25">
        <v>0</v>
      </c>
      <c r="F256" s="25">
        <v>0</v>
      </c>
      <c r="G256" s="25">
        <v>1378.46</v>
      </c>
    </row>
    <row r="257" spans="1:7" x14ac:dyDescent="0.4">
      <c r="A257" s="25">
        <v>336</v>
      </c>
      <c r="B257" s="25" t="s">
        <v>116</v>
      </c>
      <c r="C257" s="25" t="s">
        <v>109</v>
      </c>
      <c r="D257" s="25">
        <v>0</v>
      </c>
      <c r="E257" s="25">
        <v>0</v>
      </c>
      <c r="F257" s="25">
        <v>0</v>
      </c>
      <c r="G257" s="25">
        <v>1000</v>
      </c>
    </row>
    <row r="258" spans="1:7" x14ac:dyDescent="0.4">
      <c r="A258" s="25">
        <v>336</v>
      </c>
      <c r="B258" s="25" t="s">
        <v>116</v>
      </c>
      <c r="C258" s="25" t="s">
        <v>91</v>
      </c>
      <c r="D258" s="25">
        <v>173556.42</v>
      </c>
      <c r="E258" s="25">
        <v>0</v>
      </c>
      <c r="F258" s="25">
        <v>0</v>
      </c>
      <c r="G258" s="25">
        <v>47836.01</v>
      </c>
    </row>
    <row r="259" spans="1:7" x14ac:dyDescent="0.4">
      <c r="A259" s="25">
        <v>336</v>
      </c>
      <c r="B259" s="25" t="s">
        <v>116</v>
      </c>
      <c r="C259" s="25" t="s">
        <v>85</v>
      </c>
      <c r="D259" s="25">
        <v>428436.9</v>
      </c>
      <c r="E259" s="25">
        <v>0</v>
      </c>
      <c r="F259" s="25">
        <v>0</v>
      </c>
      <c r="G259" s="25">
        <v>0</v>
      </c>
    </row>
    <row r="260" spans="1:7" x14ac:dyDescent="0.4">
      <c r="A260" s="25">
        <v>336</v>
      </c>
      <c r="B260" s="25" t="s">
        <v>116</v>
      </c>
      <c r="C260" s="25" t="s">
        <v>86</v>
      </c>
      <c r="D260" s="25">
        <v>90000</v>
      </c>
      <c r="E260" s="25">
        <v>14000</v>
      </c>
      <c r="F260" s="25">
        <v>0</v>
      </c>
      <c r="G260" s="25">
        <v>378946.33</v>
      </c>
    </row>
    <row r="261" spans="1:7" x14ac:dyDescent="0.4">
      <c r="A261" s="25">
        <v>4263</v>
      </c>
      <c r="B261" s="25" t="s">
        <v>117</v>
      </c>
      <c r="C261" s="25" t="s">
        <v>88</v>
      </c>
      <c r="D261" s="25">
        <v>31217.34</v>
      </c>
      <c r="E261" s="25">
        <v>0</v>
      </c>
      <c r="F261" s="25">
        <v>292.5</v>
      </c>
      <c r="G261" s="25">
        <v>4997.18</v>
      </c>
    </row>
    <row r="262" spans="1:7" x14ac:dyDescent="0.4">
      <c r="A262" s="25">
        <v>4263</v>
      </c>
      <c r="B262" s="25" t="s">
        <v>117</v>
      </c>
      <c r="C262" s="25" t="s">
        <v>80</v>
      </c>
      <c r="D262" s="25">
        <v>0</v>
      </c>
      <c r="E262" s="25">
        <v>0</v>
      </c>
      <c r="F262" s="25">
        <v>0</v>
      </c>
      <c r="G262" s="25">
        <v>641.20000000000005</v>
      </c>
    </row>
    <row r="263" spans="1:7" x14ac:dyDescent="0.4">
      <c r="A263" s="25">
        <v>4263</v>
      </c>
      <c r="B263" s="25" t="s">
        <v>117</v>
      </c>
      <c r="C263" s="25" t="s">
        <v>81</v>
      </c>
      <c r="D263" s="25">
        <v>257871.61</v>
      </c>
      <c r="E263" s="25">
        <v>0</v>
      </c>
      <c r="F263" s="25">
        <v>971.95</v>
      </c>
      <c r="G263" s="25">
        <v>5478.54</v>
      </c>
    </row>
    <row r="264" spans="1:7" x14ac:dyDescent="0.4">
      <c r="A264" s="25">
        <v>4263</v>
      </c>
      <c r="B264" s="25" t="s">
        <v>117</v>
      </c>
      <c r="C264" s="25" t="s">
        <v>89</v>
      </c>
      <c r="D264" s="25">
        <v>185591.23</v>
      </c>
      <c r="E264" s="25">
        <v>0</v>
      </c>
      <c r="F264" s="25">
        <v>11416.07</v>
      </c>
      <c r="G264" s="25">
        <v>517.07000000000005</v>
      </c>
    </row>
    <row r="265" spans="1:7" x14ac:dyDescent="0.4">
      <c r="A265" s="25">
        <v>4263</v>
      </c>
      <c r="B265" s="25" t="s">
        <v>117</v>
      </c>
      <c r="C265" s="25" t="s">
        <v>82</v>
      </c>
      <c r="D265" s="25">
        <v>5496.34</v>
      </c>
      <c r="E265" s="25">
        <v>0</v>
      </c>
      <c r="F265" s="25">
        <v>0</v>
      </c>
      <c r="G265" s="25">
        <v>0</v>
      </c>
    </row>
    <row r="266" spans="1:7" x14ac:dyDescent="0.4">
      <c r="A266" s="25">
        <v>4263</v>
      </c>
      <c r="B266" s="25" t="s">
        <v>117</v>
      </c>
      <c r="C266" s="25" t="s">
        <v>83</v>
      </c>
      <c r="D266" s="25">
        <v>6904.53</v>
      </c>
      <c r="E266" s="25">
        <v>0</v>
      </c>
      <c r="F266" s="25">
        <v>0</v>
      </c>
      <c r="G266" s="25">
        <v>0</v>
      </c>
    </row>
    <row r="267" spans="1:7" x14ac:dyDescent="0.4">
      <c r="A267" s="25">
        <v>4263</v>
      </c>
      <c r="B267" s="25" t="s">
        <v>117</v>
      </c>
      <c r="C267" s="25" t="s">
        <v>84</v>
      </c>
      <c r="D267" s="25">
        <v>0</v>
      </c>
      <c r="E267" s="25">
        <v>0</v>
      </c>
      <c r="F267" s="25">
        <v>0</v>
      </c>
      <c r="G267" s="25">
        <v>2913.96</v>
      </c>
    </row>
    <row r="268" spans="1:7" x14ac:dyDescent="0.4">
      <c r="A268" s="25">
        <v>4263</v>
      </c>
      <c r="B268" s="25" t="s">
        <v>117</v>
      </c>
      <c r="C268" s="25" t="s">
        <v>91</v>
      </c>
      <c r="D268" s="25">
        <v>0</v>
      </c>
      <c r="E268" s="25">
        <v>17677.189999999999</v>
      </c>
      <c r="F268" s="25">
        <v>0</v>
      </c>
      <c r="G268" s="25">
        <v>0</v>
      </c>
    </row>
    <row r="269" spans="1:7" x14ac:dyDescent="0.4">
      <c r="A269" s="25">
        <v>4263</v>
      </c>
      <c r="B269" s="25" t="s">
        <v>117</v>
      </c>
      <c r="C269" s="25" t="s">
        <v>85</v>
      </c>
      <c r="D269" s="25">
        <v>9364.08</v>
      </c>
      <c r="E269" s="25">
        <v>0</v>
      </c>
      <c r="F269" s="25">
        <v>0</v>
      </c>
      <c r="G269" s="25">
        <v>16858.919999999998</v>
      </c>
    </row>
    <row r="270" spans="1:7" x14ac:dyDescent="0.4">
      <c r="A270" s="25">
        <v>4263</v>
      </c>
      <c r="B270" s="25" t="s">
        <v>117</v>
      </c>
      <c r="C270" s="25" t="s">
        <v>86</v>
      </c>
      <c r="D270" s="25">
        <v>74520</v>
      </c>
      <c r="E270" s="25">
        <v>96871.62</v>
      </c>
      <c r="F270" s="25">
        <v>0</v>
      </c>
      <c r="G270" s="25">
        <v>0</v>
      </c>
    </row>
    <row r="271" spans="1:7" x14ac:dyDescent="0.4">
      <c r="A271" s="25">
        <v>350</v>
      </c>
      <c r="B271" s="25" t="s">
        <v>118</v>
      </c>
      <c r="C271" s="25" t="s">
        <v>88</v>
      </c>
      <c r="D271" s="25">
        <v>77581.850000000006</v>
      </c>
      <c r="E271" s="25">
        <v>0</v>
      </c>
      <c r="F271" s="25">
        <v>0</v>
      </c>
      <c r="G271" s="25">
        <v>722.87</v>
      </c>
    </row>
    <row r="272" spans="1:7" x14ac:dyDescent="0.4">
      <c r="A272" s="25">
        <v>350</v>
      </c>
      <c r="B272" s="25" t="s">
        <v>118</v>
      </c>
      <c r="C272" s="25" t="s">
        <v>80</v>
      </c>
      <c r="D272" s="25">
        <v>128627.08</v>
      </c>
      <c r="E272" s="25">
        <v>0</v>
      </c>
      <c r="F272" s="25">
        <v>0</v>
      </c>
      <c r="G272" s="25">
        <v>1303.1199999999999</v>
      </c>
    </row>
    <row r="273" spans="1:7" x14ac:dyDescent="0.4">
      <c r="A273" s="25">
        <v>350</v>
      </c>
      <c r="B273" s="25" t="s">
        <v>118</v>
      </c>
      <c r="C273" s="25" t="s">
        <v>81</v>
      </c>
      <c r="D273" s="25">
        <v>377913.38</v>
      </c>
      <c r="E273" s="25">
        <v>0</v>
      </c>
      <c r="F273" s="25">
        <v>0</v>
      </c>
      <c r="G273" s="25">
        <v>91530.12</v>
      </c>
    </row>
    <row r="274" spans="1:7" x14ac:dyDescent="0.4">
      <c r="A274" s="25">
        <v>350</v>
      </c>
      <c r="B274" s="25" t="s">
        <v>118</v>
      </c>
      <c r="C274" s="25" t="s">
        <v>89</v>
      </c>
      <c r="D274" s="25">
        <v>340278.3</v>
      </c>
      <c r="E274" s="25">
        <v>0</v>
      </c>
      <c r="F274" s="25">
        <v>0</v>
      </c>
      <c r="G274" s="25">
        <v>55322.78</v>
      </c>
    </row>
    <row r="275" spans="1:7" x14ac:dyDescent="0.4">
      <c r="A275" s="25">
        <v>350</v>
      </c>
      <c r="B275" s="25" t="s">
        <v>118</v>
      </c>
      <c r="C275" s="25" t="s">
        <v>82</v>
      </c>
      <c r="D275" s="25">
        <v>23070.62</v>
      </c>
      <c r="E275" s="25">
        <v>0</v>
      </c>
      <c r="F275" s="25">
        <v>0</v>
      </c>
      <c r="G275" s="25">
        <v>0</v>
      </c>
    </row>
    <row r="276" spans="1:7" x14ac:dyDescent="0.4">
      <c r="A276" s="25">
        <v>350</v>
      </c>
      <c r="B276" s="25" t="s">
        <v>118</v>
      </c>
      <c r="C276" s="25" t="s">
        <v>83</v>
      </c>
      <c r="D276" s="25">
        <v>22131.37</v>
      </c>
      <c r="E276" s="25">
        <v>0</v>
      </c>
      <c r="F276" s="25">
        <v>0</v>
      </c>
      <c r="G276" s="25">
        <v>0</v>
      </c>
    </row>
    <row r="277" spans="1:7" x14ac:dyDescent="0.4">
      <c r="A277" s="25">
        <v>350</v>
      </c>
      <c r="B277" s="25" t="s">
        <v>118</v>
      </c>
      <c r="C277" s="25" t="s">
        <v>84</v>
      </c>
      <c r="D277" s="25">
        <v>0</v>
      </c>
      <c r="E277" s="25">
        <v>67410</v>
      </c>
      <c r="F277" s="25">
        <v>0</v>
      </c>
      <c r="G277" s="25">
        <v>14625.7</v>
      </c>
    </row>
    <row r="278" spans="1:7" x14ac:dyDescent="0.4">
      <c r="A278" s="25">
        <v>350</v>
      </c>
      <c r="B278" s="25" t="s">
        <v>118</v>
      </c>
      <c r="C278" s="25" t="s">
        <v>91</v>
      </c>
      <c r="D278" s="25">
        <v>20031.53</v>
      </c>
      <c r="E278" s="25">
        <v>83600</v>
      </c>
      <c r="F278" s="25">
        <v>0</v>
      </c>
      <c r="G278" s="25">
        <v>0</v>
      </c>
    </row>
    <row r="279" spans="1:7" x14ac:dyDescent="0.4">
      <c r="A279" s="25">
        <v>350</v>
      </c>
      <c r="B279" s="25" t="s">
        <v>118</v>
      </c>
      <c r="C279" s="25" t="s">
        <v>85</v>
      </c>
      <c r="D279" s="25">
        <v>6958.25</v>
      </c>
      <c r="E279" s="25">
        <v>0</v>
      </c>
      <c r="F279" s="25">
        <v>0</v>
      </c>
      <c r="G279" s="25">
        <v>0</v>
      </c>
    </row>
    <row r="280" spans="1:7" x14ac:dyDescent="0.4">
      <c r="A280" s="25">
        <v>350</v>
      </c>
      <c r="B280" s="25" t="s">
        <v>118</v>
      </c>
      <c r="C280" s="25" t="s">
        <v>86</v>
      </c>
      <c r="D280" s="25">
        <v>0</v>
      </c>
      <c r="E280" s="25">
        <v>13688.75</v>
      </c>
      <c r="F280" s="25">
        <v>0</v>
      </c>
      <c r="G280" s="25">
        <v>14845</v>
      </c>
    </row>
    <row r="281" spans="1:7" x14ac:dyDescent="0.4">
      <c r="A281" s="25">
        <v>364</v>
      </c>
      <c r="B281" s="25" t="s">
        <v>119</v>
      </c>
      <c r="C281" s="25" t="s">
        <v>88</v>
      </c>
      <c r="D281" s="25">
        <v>0</v>
      </c>
      <c r="E281" s="25">
        <v>0</v>
      </c>
      <c r="F281" s="25">
        <v>0</v>
      </c>
      <c r="G281" s="25">
        <v>3977.3</v>
      </c>
    </row>
    <row r="282" spans="1:7" x14ac:dyDescent="0.4">
      <c r="A282" s="25">
        <v>364</v>
      </c>
      <c r="B282" s="25" t="s">
        <v>119</v>
      </c>
      <c r="C282" s="25" t="s">
        <v>80</v>
      </c>
      <c r="D282" s="25">
        <v>73979.92</v>
      </c>
      <c r="E282" s="25">
        <v>0</v>
      </c>
      <c r="F282" s="25">
        <v>0</v>
      </c>
      <c r="G282" s="25">
        <v>14156.51</v>
      </c>
    </row>
    <row r="283" spans="1:7" x14ac:dyDescent="0.4">
      <c r="A283" s="25">
        <v>364</v>
      </c>
      <c r="B283" s="25" t="s">
        <v>119</v>
      </c>
      <c r="C283" s="25" t="s">
        <v>81</v>
      </c>
      <c r="D283" s="25">
        <v>125857.28</v>
      </c>
      <c r="E283" s="25">
        <v>0</v>
      </c>
      <c r="F283" s="25">
        <v>0</v>
      </c>
      <c r="G283" s="25">
        <v>26770.87</v>
      </c>
    </row>
    <row r="284" spans="1:7" x14ac:dyDescent="0.4">
      <c r="A284" s="25">
        <v>364</v>
      </c>
      <c r="B284" s="25" t="s">
        <v>119</v>
      </c>
      <c r="C284" s="25" t="s">
        <v>89</v>
      </c>
      <c r="D284" s="25">
        <v>126903.88</v>
      </c>
      <c r="E284" s="25">
        <v>0</v>
      </c>
      <c r="F284" s="25">
        <v>0</v>
      </c>
      <c r="G284" s="25">
        <v>100</v>
      </c>
    </row>
    <row r="285" spans="1:7" x14ac:dyDescent="0.4">
      <c r="A285" s="25">
        <v>364</v>
      </c>
      <c r="B285" s="25" t="s">
        <v>119</v>
      </c>
      <c r="C285" s="25" t="s">
        <v>84</v>
      </c>
      <c r="D285" s="25">
        <v>0</v>
      </c>
      <c r="E285" s="25">
        <v>0</v>
      </c>
      <c r="F285" s="25">
        <v>0</v>
      </c>
      <c r="G285" s="25">
        <v>14735.41</v>
      </c>
    </row>
    <row r="286" spans="1:7" x14ac:dyDescent="0.4">
      <c r="A286" s="25">
        <v>364</v>
      </c>
      <c r="B286" s="25" t="s">
        <v>119</v>
      </c>
      <c r="C286" s="25" t="s">
        <v>91</v>
      </c>
      <c r="D286" s="25">
        <v>0</v>
      </c>
      <c r="E286" s="25">
        <v>0</v>
      </c>
      <c r="F286" s="25">
        <v>0</v>
      </c>
      <c r="G286" s="25">
        <v>43862.16</v>
      </c>
    </row>
    <row r="287" spans="1:7" x14ac:dyDescent="0.4">
      <c r="A287" s="25">
        <v>364</v>
      </c>
      <c r="B287" s="25" t="s">
        <v>119</v>
      </c>
      <c r="C287" s="25" t="s">
        <v>86</v>
      </c>
      <c r="D287" s="25">
        <v>0</v>
      </c>
      <c r="E287" s="25">
        <v>0</v>
      </c>
      <c r="F287" s="25">
        <v>0</v>
      </c>
      <c r="G287" s="25">
        <v>8069</v>
      </c>
    </row>
    <row r="288" spans="1:7" x14ac:dyDescent="0.4">
      <c r="A288" s="25">
        <v>413</v>
      </c>
      <c r="B288" s="25" t="s">
        <v>120</v>
      </c>
      <c r="C288" s="25" t="s">
        <v>88</v>
      </c>
      <c r="D288" s="25">
        <v>657598.62</v>
      </c>
      <c r="E288" s="25">
        <v>0</v>
      </c>
      <c r="F288" s="25">
        <v>158.93</v>
      </c>
      <c r="G288" s="25">
        <v>73261.17</v>
      </c>
    </row>
    <row r="289" spans="1:7" x14ac:dyDescent="0.4">
      <c r="A289" s="25">
        <v>413</v>
      </c>
      <c r="B289" s="25" t="s">
        <v>120</v>
      </c>
      <c r="C289" s="25" t="s">
        <v>80</v>
      </c>
      <c r="D289" s="25">
        <v>1551880.07</v>
      </c>
      <c r="E289" s="25">
        <v>0</v>
      </c>
      <c r="F289" s="25">
        <v>8133.27</v>
      </c>
      <c r="G289" s="25">
        <v>9636</v>
      </c>
    </row>
    <row r="290" spans="1:7" x14ac:dyDescent="0.4">
      <c r="A290" s="25">
        <v>413</v>
      </c>
      <c r="B290" s="25" t="s">
        <v>120</v>
      </c>
      <c r="C290" s="25" t="s">
        <v>81</v>
      </c>
      <c r="D290" s="25">
        <v>4276147.82</v>
      </c>
      <c r="E290" s="25">
        <v>0</v>
      </c>
      <c r="F290" s="25">
        <v>11150.37</v>
      </c>
      <c r="G290" s="25">
        <v>38873</v>
      </c>
    </row>
    <row r="291" spans="1:7" x14ac:dyDescent="0.4">
      <c r="A291" s="25">
        <v>413</v>
      </c>
      <c r="B291" s="25" t="s">
        <v>120</v>
      </c>
      <c r="C291" s="25" t="s">
        <v>89</v>
      </c>
      <c r="D291" s="25">
        <v>3328836.78</v>
      </c>
      <c r="E291" s="25">
        <v>0</v>
      </c>
      <c r="F291" s="25">
        <v>0</v>
      </c>
      <c r="G291" s="25">
        <v>0</v>
      </c>
    </row>
    <row r="292" spans="1:7" x14ac:dyDescent="0.4">
      <c r="A292" s="25">
        <v>413</v>
      </c>
      <c r="B292" s="25" t="s">
        <v>120</v>
      </c>
      <c r="C292" s="25" t="s">
        <v>90</v>
      </c>
      <c r="D292" s="25">
        <v>437151.38</v>
      </c>
      <c r="E292" s="25">
        <v>0</v>
      </c>
      <c r="F292" s="25">
        <v>0</v>
      </c>
      <c r="G292" s="25">
        <v>0</v>
      </c>
    </row>
    <row r="293" spans="1:7" x14ac:dyDescent="0.4">
      <c r="A293" s="25">
        <v>413</v>
      </c>
      <c r="B293" s="25" t="s">
        <v>120</v>
      </c>
      <c r="C293" s="25" t="s">
        <v>82</v>
      </c>
      <c r="D293" s="25">
        <v>151472.79999999999</v>
      </c>
      <c r="E293" s="25">
        <v>0</v>
      </c>
      <c r="F293" s="25">
        <v>0</v>
      </c>
      <c r="G293" s="25">
        <v>0</v>
      </c>
    </row>
    <row r="294" spans="1:7" x14ac:dyDescent="0.4">
      <c r="A294" s="25">
        <v>413</v>
      </c>
      <c r="B294" s="25" t="s">
        <v>120</v>
      </c>
      <c r="C294" s="25" t="s">
        <v>83</v>
      </c>
      <c r="D294" s="25">
        <v>121958.37</v>
      </c>
      <c r="E294" s="25">
        <v>0</v>
      </c>
      <c r="F294" s="25">
        <v>28953.55</v>
      </c>
      <c r="G294" s="25">
        <v>0</v>
      </c>
    </row>
    <row r="295" spans="1:7" x14ac:dyDescent="0.4">
      <c r="A295" s="25">
        <v>413</v>
      </c>
      <c r="B295" s="25" t="s">
        <v>120</v>
      </c>
      <c r="C295" s="25" t="s">
        <v>84</v>
      </c>
      <c r="D295" s="25">
        <v>747089.24</v>
      </c>
      <c r="E295" s="25">
        <v>0</v>
      </c>
      <c r="F295" s="25">
        <v>6874.66</v>
      </c>
      <c r="G295" s="25">
        <v>0</v>
      </c>
    </row>
    <row r="296" spans="1:7" x14ac:dyDescent="0.4">
      <c r="A296" s="25">
        <v>413</v>
      </c>
      <c r="B296" s="25" t="s">
        <v>120</v>
      </c>
      <c r="C296" s="25" t="s">
        <v>91</v>
      </c>
      <c r="D296" s="25">
        <v>961408.65</v>
      </c>
      <c r="E296" s="25">
        <v>0</v>
      </c>
      <c r="F296" s="25">
        <v>2516.83</v>
      </c>
      <c r="G296" s="25">
        <v>0</v>
      </c>
    </row>
    <row r="297" spans="1:7" x14ac:dyDescent="0.4">
      <c r="A297" s="25">
        <v>413</v>
      </c>
      <c r="B297" s="25" t="s">
        <v>120</v>
      </c>
      <c r="C297" s="25" t="s">
        <v>85</v>
      </c>
      <c r="D297" s="25">
        <v>15225.86</v>
      </c>
      <c r="E297" s="25">
        <v>0</v>
      </c>
      <c r="F297" s="25">
        <v>0</v>
      </c>
      <c r="G297" s="25">
        <v>1134067.07</v>
      </c>
    </row>
    <row r="298" spans="1:7" x14ac:dyDescent="0.4">
      <c r="A298" s="25">
        <v>413</v>
      </c>
      <c r="B298" s="25" t="s">
        <v>120</v>
      </c>
      <c r="C298" s="25" t="s">
        <v>86</v>
      </c>
      <c r="D298" s="25">
        <v>5810</v>
      </c>
      <c r="E298" s="25">
        <v>0</v>
      </c>
      <c r="F298" s="25">
        <v>89599.31</v>
      </c>
      <c r="G298" s="25">
        <v>328706</v>
      </c>
    </row>
    <row r="299" spans="1:7" x14ac:dyDescent="0.4">
      <c r="A299" s="25">
        <v>422</v>
      </c>
      <c r="B299" s="25" t="s">
        <v>121</v>
      </c>
      <c r="C299" s="25" t="s">
        <v>88</v>
      </c>
      <c r="D299" s="25">
        <v>64300.09</v>
      </c>
      <c r="E299" s="25">
        <v>0</v>
      </c>
      <c r="F299" s="25">
        <v>0</v>
      </c>
      <c r="G299" s="25">
        <v>1786.44</v>
      </c>
    </row>
    <row r="300" spans="1:7" x14ac:dyDescent="0.4">
      <c r="A300" s="25">
        <v>422</v>
      </c>
      <c r="B300" s="25" t="s">
        <v>121</v>
      </c>
      <c r="C300" s="25" t="s">
        <v>80</v>
      </c>
      <c r="D300" s="25">
        <v>267506.42</v>
      </c>
      <c r="E300" s="25">
        <v>0</v>
      </c>
      <c r="F300" s="25">
        <v>0</v>
      </c>
      <c r="G300" s="25">
        <v>5308.55</v>
      </c>
    </row>
    <row r="301" spans="1:7" x14ac:dyDescent="0.4">
      <c r="A301" s="25">
        <v>422</v>
      </c>
      <c r="B301" s="25" t="s">
        <v>121</v>
      </c>
      <c r="C301" s="25" t="s">
        <v>81</v>
      </c>
      <c r="D301" s="25">
        <v>576809.62</v>
      </c>
      <c r="E301" s="25">
        <v>0</v>
      </c>
      <c r="F301" s="25">
        <v>3450.76</v>
      </c>
      <c r="G301" s="25">
        <v>319348.78000000003</v>
      </c>
    </row>
    <row r="302" spans="1:7" x14ac:dyDescent="0.4">
      <c r="A302" s="25">
        <v>422</v>
      </c>
      <c r="B302" s="25" t="s">
        <v>121</v>
      </c>
      <c r="C302" s="25" t="s">
        <v>89</v>
      </c>
      <c r="D302" s="25">
        <v>673089.26</v>
      </c>
      <c r="E302" s="25">
        <v>0</v>
      </c>
      <c r="F302" s="25">
        <v>9296.09</v>
      </c>
      <c r="G302" s="25">
        <v>13.23</v>
      </c>
    </row>
    <row r="303" spans="1:7" x14ac:dyDescent="0.4">
      <c r="A303" s="25">
        <v>422</v>
      </c>
      <c r="B303" s="25" t="s">
        <v>121</v>
      </c>
      <c r="C303" s="25" t="s">
        <v>90</v>
      </c>
      <c r="D303" s="25">
        <v>38279.22</v>
      </c>
      <c r="E303" s="25">
        <v>0</v>
      </c>
      <c r="F303" s="25">
        <v>59397</v>
      </c>
      <c r="G303" s="25">
        <v>0</v>
      </c>
    </row>
    <row r="304" spans="1:7" x14ac:dyDescent="0.4">
      <c r="A304" s="25">
        <v>422</v>
      </c>
      <c r="B304" s="25" t="s">
        <v>121</v>
      </c>
      <c r="C304" s="25" t="s">
        <v>84</v>
      </c>
      <c r="D304" s="25">
        <v>96909.26</v>
      </c>
      <c r="E304" s="25">
        <v>0</v>
      </c>
      <c r="F304" s="25">
        <v>10931.5</v>
      </c>
      <c r="G304" s="25">
        <v>8310.9699999999993</v>
      </c>
    </row>
    <row r="305" spans="1:7" x14ac:dyDescent="0.4">
      <c r="A305" s="25">
        <v>422</v>
      </c>
      <c r="B305" s="25" t="s">
        <v>121</v>
      </c>
      <c r="C305" s="25" t="s">
        <v>91</v>
      </c>
      <c r="D305" s="25">
        <v>211311.66</v>
      </c>
      <c r="E305" s="25">
        <v>0</v>
      </c>
      <c r="F305" s="25">
        <v>0</v>
      </c>
      <c r="G305" s="25">
        <v>1492.83</v>
      </c>
    </row>
    <row r="306" spans="1:7" x14ac:dyDescent="0.4">
      <c r="A306" s="25">
        <v>422</v>
      </c>
      <c r="B306" s="25" t="s">
        <v>121</v>
      </c>
      <c r="C306" s="25" t="s">
        <v>85</v>
      </c>
      <c r="D306" s="25">
        <v>41270.269999999997</v>
      </c>
      <c r="E306" s="25">
        <v>0</v>
      </c>
      <c r="F306" s="25">
        <v>0</v>
      </c>
      <c r="G306" s="25">
        <v>0</v>
      </c>
    </row>
    <row r="307" spans="1:7" x14ac:dyDescent="0.4">
      <c r="A307" s="25">
        <v>422</v>
      </c>
      <c r="B307" s="25" t="s">
        <v>121</v>
      </c>
      <c r="C307" s="25" t="s">
        <v>86</v>
      </c>
      <c r="D307" s="25">
        <v>34328</v>
      </c>
      <c r="E307" s="25">
        <v>43548.1</v>
      </c>
      <c r="F307" s="25">
        <v>46453</v>
      </c>
      <c r="G307" s="25">
        <v>28610</v>
      </c>
    </row>
    <row r="308" spans="1:7" x14ac:dyDescent="0.4">
      <c r="A308" s="25">
        <v>427</v>
      </c>
      <c r="B308" s="25" t="s">
        <v>122</v>
      </c>
      <c r="C308" s="25" t="s">
        <v>88</v>
      </c>
      <c r="D308" s="25">
        <v>539.5</v>
      </c>
      <c r="E308" s="25">
        <v>0</v>
      </c>
      <c r="F308" s="25">
        <v>235.4</v>
      </c>
      <c r="G308" s="25">
        <v>0</v>
      </c>
    </row>
    <row r="309" spans="1:7" x14ac:dyDescent="0.4">
      <c r="A309" s="25">
        <v>427</v>
      </c>
      <c r="B309" s="25" t="s">
        <v>122</v>
      </c>
      <c r="C309" s="25" t="s">
        <v>80</v>
      </c>
      <c r="D309" s="25">
        <v>0</v>
      </c>
      <c r="E309" s="25">
        <v>0</v>
      </c>
      <c r="F309" s="25">
        <v>9.8000000000000007</v>
      </c>
      <c r="G309" s="25">
        <v>0</v>
      </c>
    </row>
    <row r="310" spans="1:7" x14ac:dyDescent="0.4">
      <c r="A310" s="25">
        <v>427</v>
      </c>
      <c r="B310" s="25" t="s">
        <v>122</v>
      </c>
      <c r="C310" s="25" t="s">
        <v>81</v>
      </c>
      <c r="D310" s="25">
        <v>134446.48000000001</v>
      </c>
      <c r="E310" s="25">
        <v>0</v>
      </c>
      <c r="F310" s="25">
        <v>4201.9399999999996</v>
      </c>
      <c r="G310" s="25">
        <v>5379.32</v>
      </c>
    </row>
    <row r="311" spans="1:7" x14ac:dyDescent="0.4">
      <c r="A311" s="25">
        <v>427</v>
      </c>
      <c r="B311" s="25" t="s">
        <v>122</v>
      </c>
      <c r="C311" s="25" t="s">
        <v>89</v>
      </c>
      <c r="D311" s="25">
        <v>57759.42</v>
      </c>
      <c r="E311" s="25">
        <v>0</v>
      </c>
      <c r="F311" s="25">
        <v>0</v>
      </c>
      <c r="G311" s="25">
        <v>3298.24</v>
      </c>
    </row>
    <row r="312" spans="1:7" x14ac:dyDescent="0.4">
      <c r="A312" s="25">
        <v>427</v>
      </c>
      <c r="B312" s="25" t="s">
        <v>122</v>
      </c>
      <c r="C312" s="25" t="s">
        <v>84</v>
      </c>
      <c r="D312" s="25">
        <v>14753.01</v>
      </c>
      <c r="E312" s="25">
        <v>0</v>
      </c>
      <c r="F312" s="25">
        <v>2810.1</v>
      </c>
      <c r="G312" s="25">
        <v>0</v>
      </c>
    </row>
    <row r="313" spans="1:7" x14ac:dyDescent="0.4">
      <c r="A313" s="25">
        <v>427</v>
      </c>
      <c r="B313" s="25" t="s">
        <v>122</v>
      </c>
      <c r="C313" s="25" t="s">
        <v>86</v>
      </c>
      <c r="D313" s="25">
        <v>0</v>
      </c>
      <c r="E313" s="25">
        <v>58349</v>
      </c>
      <c r="F313" s="25">
        <v>0</v>
      </c>
      <c r="G313" s="25">
        <v>0</v>
      </c>
    </row>
    <row r="314" spans="1:7" x14ac:dyDescent="0.4">
      <c r="A314" s="25">
        <v>434</v>
      </c>
      <c r="B314" s="25" t="s">
        <v>123</v>
      </c>
      <c r="C314" s="25" t="s">
        <v>88</v>
      </c>
      <c r="D314" s="25">
        <v>81080.639999999999</v>
      </c>
      <c r="E314" s="25">
        <v>0</v>
      </c>
      <c r="F314" s="25">
        <v>0</v>
      </c>
      <c r="G314" s="25">
        <v>1262.92</v>
      </c>
    </row>
    <row r="315" spans="1:7" x14ac:dyDescent="0.4">
      <c r="A315" s="25">
        <v>434</v>
      </c>
      <c r="B315" s="25" t="s">
        <v>123</v>
      </c>
      <c r="C315" s="25" t="s">
        <v>80</v>
      </c>
      <c r="D315" s="25">
        <v>320133.45</v>
      </c>
      <c r="E315" s="25">
        <v>0</v>
      </c>
      <c r="F315" s="25">
        <v>0</v>
      </c>
      <c r="G315" s="25">
        <v>6741.96</v>
      </c>
    </row>
    <row r="316" spans="1:7" x14ac:dyDescent="0.4">
      <c r="A316" s="25">
        <v>434</v>
      </c>
      <c r="B316" s="25" t="s">
        <v>123</v>
      </c>
      <c r="C316" s="25" t="s">
        <v>81</v>
      </c>
      <c r="D316" s="25">
        <v>901126</v>
      </c>
      <c r="E316" s="25">
        <v>0</v>
      </c>
      <c r="F316" s="25">
        <v>21</v>
      </c>
      <c r="G316" s="25">
        <v>23006.34</v>
      </c>
    </row>
    <row r="317" spans="1:7" x14ac:dyDescent="0.4">
      <c r="A317" s="25">
        <v>434</v>
      </c>
      <c r="B317" s="25" t="s">
        <v>123</v>
      </c>
      <c r="C317" s="25" t="s">
        <v>89</v>
      </c>
      <c r="D317" s="25">
        <v>376604.69</v>
      </c>
      <c r="E317" s="25">
        <v>0</v>
      </c>
      <c r="F317" s="25">
        <v>100</v>
      </c>
      <c r="G317" s="25">
        <v>84511.44</v>
      </c>
    </row>
    <row r="318" spans="1:7" x14ac:dyDescent="0.4">
      <c r="A318" s="25">
        <v>434</v>
      </c>
      <c r="B318" s="25" t="s">
        <v>123</v>
      </c>
      <c r="C318" s="25" t="s">
        <v>82</v>
      </c>
      <c r="D318" s="25">
        <v>36983.019999999997</v>
      </c>
      <c r="E318" s="25">
        <v>0</v>
      </c>
      <c r="F318" s="25">
        <v>0</v>
      </c>
      <c r="G318" s="25">
        <v>240.17</v>
      </c>
    </row>
    <row r="319" spans="1:7" x14ac:dyDescent="0.4">
      <c r="A319" s="25">
        <v>434</v>
      </c>
      <c r="B319" s="25" t="s">
        <v>123</v>
      </c>
      <c r="C319" s="25" t="s">
        <v>83</v>
      </c>
      <c r="D319" s="25">
        <v>26904.12</v>
      </c>
      <c r="E319" s="25">
        <v>0</v>
      </c>
      <c r="F319" s="25">
        <v>0</v>
      </c>
      <c r="G319" s="25">
        <v>590.71</v>
      </c>
    </row>
    <row r="320" spans="1:7" x14ac:dyDescent="0.4">
      <c r="A320" s="25">
        <v>434</v>
      </c>
      <c r="B320" s="25" t="s">
        <v>123</v>
      </c>
      <c r="C320" s="25" t="s">
        <v>84</v>
      </c>
      <c r="D320" s="25">
        <v>70718.3</v>
      </c>
      <c r="E320" s="25">
        <v>0</v>
      </c>
      <c r="F320" s="25">
        <v>0</v>
      </c>
      <c r="G320" s="25">
        <v>1457.25</v>
      </c>
    </row>
    <row r="321" spans="1:7" x14ac:dyDescent="0.4">
      <c r="A321" s="25">
        <v>434</v>
      </c>
      <c r="B321" s="25" t="s">
        <v>123</v>
      </c>
      <c r="C321" s="25" t="s">
        <v>85</v>
      </c>
      <c r="D321" s="25">
        <v>121282.46</v>
      </c>
      <c r="E321" s="25">
        <v>0</v>
      </c>
      <c r="F321" s="25">
        <v>0</v>
      </c>
      <c r="G321" s="25">
        <v>16182.85</v>
      </c>
    </row>
    <row r="322" spans="1:7" x14ac:dyDescent="0.4">
      <c r="A322" s="25">
        <v>434</v>
      </c>
      <c r="B322" s="25" t="s">
        <v>123</v>
      </c>
      <c r="C322" s="25" t="s">
        <v>86</v>
      </c>
      <c r="D322" s="25">
        <v>31525.73</v>
      </c>
      <c r="E322" s="25">
        <v>241223.1</v>
      </c>
      <c r="F322" s="25">
        <v>0</v>
      </c>
      <c r="G322" s="25">
        <v>54636</v>
      </c>
    </row>
    <row r="323" spans="1:7" x14ac:dyDescent="0.4">
      <c r="A323" s="25">
        <v>6013</v>
      </c>
      <c r="B323" s="25" t="s">
        <v>124</v>
      </c>
      <c r="C323" s="25" t="s">
        <v>80</v>
      </c>
      <c r="D323" s="25">
        <v>0</v>
      </c>
      <c r="E323" s="25">
        <v>0</v>
      </c>
      <c r="F323" s="25">
        <v>75</v>
      </c>
      <c r="G323" s="25">
        <v>0</v>
      </c>
    </row>
    <row r="324" spans="1:7" x14ac:dyDescent="0.4">
      <c r="A324" s="25">
        <v>6013</v>
      </c>
      <c r="B324" s="25" t="s">
        <v>124</v>
      </c>
      <c r="C324" s="25" t="s">
        <v>81</v>
      </c>
      <c r="D324" s="25">
        <v>183572.5</v>
      </c>
      <c r="E324" s="25">
        <v>0</v>
      </c>
      <c r="F324" s="25">
        <v>0</v>
      </c>
      <c r="G324" s="25">
        <v>122509.82</v>
      </c>
    </row>
    <row r="325" spans="1:7" x14ac:dyDescent="0.4">
      <c r="A325" s="25">
        <v>6013</v>
      </c>
      <c r="B325" s="25" t="s">
        <v>124</v>
      </c>
      <c r="C325" s="25" t="s">
        <v>89</v>
      </c>
      <c r="D325" s="25">
        <v>146713.39000000001</v>
      </c>
      <c r="E325" s="25">
        <v>0</v>
      </c>
      <c r="F325" s="25">
        <v>0</v>
      </c>
      <c r="G325" s="25">
        <v>22585.19</v>
      </c>
    </row>
    <row r="326" spans="1:7" x14ac:dyDescent="0.4">
      <c r="A326" s="25">
        <v>6013</v>
      </c>
      <c r="B326" s="25" t="s">
        <v>124</v>
      </c>
      <c r="C326" s="25" t="s">
        <v>82</v>
      </c>
      <c r="D326" s="25">
        <v>11256.18</v>
      </c>
      <c r="E326" s="25">
        <v>0</v>
      </c>
      <c r="F326" s="25">
        <v>0</v>
      </c>
      <c r="G326" s="25">
        <v>0</v>
      </c>
    </row>
    <row r="327" spans="1:7" x14ac:dyDescent="0.4">
      <c r="A327" s="25">
        <v>6013</v>
      </c>
      <c r="B327" s="25" t="s">
        <v>124</v>
      </c>
      <c r="C327" s="25" t="s">
        <v>83</v>
      </c>
      <c r="D327" s="25">
        <v>22091.119999999999</v>
      </c>
      <c r="E327" s="25">
        <v>0</v>
      </c>
      <c r="F327" s="25">
        <v>0</v>
      </c>
      <c r="G327" s="25">
        <v>0</v>
      </c>
    </row>
    <row r="328" spans="1:7" x14ac:dyDescent="0.4">
      <c r="A328" s="25">
        <v>6013</v>
      </c>
      <c r="B328" s="25" t="s">
        <v>124</v>
      </c>
      <c r="C328" s="25" t="s">
        <v>84</v>
      </c>
      <c r="D328" s="25">
        <v>70571.69</v>
      </c>
      <c r="E328" s="25">
        <v>0</v>
      </c>
      <c r="F328" s="25">
        <v>13442.27</v>
      </c>
      <c r="G328" s="25">
        <v>0</v>
      </c>
    </row>
    <row r="329" spans="1:7" x14ac:dyDescent="0.4">
      <c r="A329" s="25">
        <v>6013</v>
      </c>
      <c r="B329" s="25" t="s">
        <v>124</v>
      </c>
      <c r="C329" s="25" t="s">
        <v>85</v>
      </c>
      <c r="D329" s="25">
        <v>33902.46</v>
      </c>
      <c r="E329" s="25">
        <v>0</v>
      </c>
      <c r="F329" s="25">
        <v>0</v>
      </c>
      <c r="G329" s="25">
        <v>981.17</v>
      </c>
    </row>
    <row r="330" spans="1:7" x14ac:dyDescent="0.4">
      <c r="A330" s="25">
        <v>6013</v>
      </c>
      <c r="B330" s="25" t="s">
        <v>124</v>
      </c>
      <c r="C330" s="25" t="s">
        <v>86</v>
      </c>
      <c r="D330" s="25">
        <v>6917.5</v>
      </c>
      <c r="E330" s="25">
        <v>0</v>
      </c>
      <c r="F330" s="25">
        <v>0</v>
      </c>
      <c r="G330" s="25">
        <v>17931.310000000001</v>
      </c>
    </row>
    <row r="331" spans="1:7" x14ac:dyDescent="0.4">
      <c r="A331" s="25">
        <v>441</v>
      </c>
      <c r="B331" s="25" t="s">
        <v>125</v>
      </c>
      <c r="C331" s="25" t="s">
        <v>80</v>
      </c>
      <c r="D331" s="25">
        <v>29986.06</v>
      </c>
      <c r="E331" s="25">
        <v>0</v>
      </c>
      <c r="F331" s="25">
        <v>0</v>
      </c>
      <c r="G331" s="25">
        <v>2141.12</v>
      </c>
    </row>
    <row r="332" spans="1:7" x14ac:dyDescent="0.4">
      <c r="A332" s="25">
        <v>441</v>
      </c>
      <c r="B332" s="25" t="s">
        <v>125</v>
      </c>
      <c r="C332" s="25" t="s">
        <v>81</v>
      </c>
      <c r="D332" s="25">
        <v>84701.759999999995</v>
      </c>
      <c r="E332" s="25">
        <v>0</v>
      </c>
      <c r="F332" s="25">
        <v>0</v>
      </c>
      <c r="G332" s="25">
        <v>69328.88</v>
      </c>
    </row>
    <row r="333" spans="1:7" x14ac:dyDescent="0.4">
      <c r="A333" s="25">
        <v>441</v>
      </c>
      <c r="B333" s="25" t="s">
        <v>125</v>
      </c>
      <c r="C333" s="25" t="s">
        <v>89</v>
      </c>
      <c r="D333" s="25">
        <v>146888.91</v>
      </c>
      <c r="E333" s="25">
        <v>0</v>
      </c>
      <c r="F333" s="25">
        <v>0</v>
      </c>
      <c r="G333" s="25">
        <v>679.03</v>
      </c>
    </row>
    <row r="334" spans="1:7" x14ac:dyDescent="0.4">
      <c r="A334" s="25">
        <v>441</v>
      </c>
      <c r="B334" s="25" t="s">
        <v>125</v>
      </c>
      <c r="C334" s="25" t="s">
        <v>84</v>
      </c>
      <c r="D334" s="25">
        <v>3173.96</v>
      </c>
      <c r="E334" s="25">
        <v>0</v>
      </c>
      <c r="F334" s="25">
        <v>0</v>
      </c>
      <c r="G334" s="25">
        <v>255.25</v>
      </c>
    </row>
    <row r="335" spans="1:7" x14ac:dyDescent="0.4">
      <c r="A335" s="25">
        <v>441</v>
      </c>
      <c r="B335" s="25" t="s">
        <v>125</v>
      </c>
      <c r="C335" s="25" t="s">
        <v>91</v>
      </c>
      <c r="D335" s="25">
        <v>18649</v>
      </c>
      <c r="E335" s="25">
        <v>88</v>
      </c>
      <c r="F335" s="25">
        <v>0</v>
      </c>
      <c r="G335" s="25">
        <v>0</v>
      </c>
    </row>
    <row r="336" spans="1:7" x14ac:dyDescent="0.4">
      <c r="A336" s="25">
        <v>441</v>
      </c>
      <c r="B336" s="25" t="s">
        <v>125</v>
      </c>
      <c r="C336" s="25" t="s">
        <v>85</v>
      </c>
      <c r="D336" s="25">
        <v>1743.84</v>
      </c>
      <c r="E336" s="25">
        <v>0</v>
      </c>
      <c r="F336" s="25">
        <v>0</v>
      </c>
      <c r="G336" s="25">
        <v>0</v>
      </c>
    </row>
    <row r="337" spans="1:7" x14ac:dyDescent="0.4">
      <c r="A337" s="25">
        <v>441</v>
      </c>
      <c r="B337" s="25" t="s">
        <v>125</v>
      </c>
      <c r="C337" s="25" t="s">
        <v>86</v>
      </c>
      <c r="D337" s="25">
        <v>0</v>
      </c>
      <c r="E337" s="25">
        <v>16936</v>
      </c>
      <c r="F337" s="25">
        <v>0</v>
      </c>
      <c r="G337" s="25">
        <v>0</v>
      </c>
    </row>
    <row r="338" spans="1:7" x14ac:dyDescent="0.4">
      <c r="A338" s="25">
        <v>2240</v>
      </c>
      <c r="B338" s="25" t="s">
        <v>126</v>
      </c>
      <c r="C338" s="25" t="s">
        <v>88</v>
      </c>
      <c r="D338" s="25">
        <v>32368.79</v>
      </c>
      <c r="E338" s="25">
        <v>0</v>
      </c>
      <c r="F338" s="25">
        <v>9010.41</v>
      </c>
      <c r="G338" s="25">
        <v>1969.21</v>
      </c>
    </row>
    <row r="339" spans="1:7" x14ac:dyDescent="0.4">
      <c r="A339" s="25">
        <v>2240</v>
      </c>
      <c r="B339" s="25" t="s">
        <v>126</v>
      </c>
      <c r="C339" s="25" t="s">
        <v>80</v>
      </c>
      <c r="D339" s="25">
        <v>94369.600000000006</v>
      </c>
      <c r="E339" s="25">
        <v>0</v>
      </c>
      <c r="F339" s="25">
        <v>322.95</v>
      </c>
      <c r="G339" s="25">
        <v>336.92</v>
      </c>
    </row>
    <row r="340" spans="1:7" x14ac:dyDescent="0.4">
      <c r="A340" s="25">
        <v>2240</v>
      </c>
      <c r="B340" s="25" t="s">
        <v>126</v>
      </c>
      <c r="C340" s="25" t="s">
        <v>81</v>
      </c>
      <c r="D340" s="25">
        <v>233872.91</v>
      </c>
      <c r="E340" s="25">
        <v>0</v>
      </c>
      <c r="F340" s="25">
        <v>0</v>
      </c>
      <c r="G340" s="25">
        <v>4333.6099999999997</v>
      </c>
    </row>
    <row r="341" spans="1:7" x14ac:dyDescent="0.4">
      <c r="A341" s="25">
        <v>2240</v>
      </c>
      <c r="B341" s="25" t="s">
        <v>126</v>
      </c>
      <c r="C341" s="25" t="s">
        <v>89</v>
      </c>
      <c r="D341" s="25">
        <v>141292.17000000001</v>
      </c>
      <c r="E341" s="25">
        <v>0</v>
      </c>
      <c r="F341" s="25">
        <v>12216.85</v>
      </c>
      <c r="G341" s="25">
        <v>84272.79</v>
      </c>
    </row>
    <row r="342" spans="1:7" x14ac:dyDescent="0.4">
      <c r="A342" s="25">
        <v>2240</v>
      </c>
      <c r="B342" s="25" t="s">
        <v>126</v>
      </c>
      <c r="C342" s="25" t="s">
        <v>82</v>
      </c>
      <c r="D342" s="25">
        <v>9573.2900000000009</v>
      </c>
      <c r="E342" s="25">
        <v>0</v>
      </c>
      <c r="F342" s="25">
        <v>0</v>
      </c>
      <c r="G342" s="25">
        <v>0</v>
      </c>
    </row>
    <row r="343" spans="1:7" x14ac:dyDescent="0.4">
      <c r="A343" s="25">
        <v>2240</v>
      </c>
      <c r="B343" s="25" t="s">
        <v>126</v>
      </c>
      <c r="C343" s="25" t="s">
        <v>83</v>
      </c>
      <c r="D343" s="25">
        <v>1982.89</v>
      </c>
      <c r="E343" s="25">
        <v>0</v>
      </c>
      <c r="F343" s="25">
        <v>0</v>
      </c>
      <c r="G343" s="25">
        <v>0</v>
      </c>
    </row>
    <row r="344" spans="1:7" x14ac:dyDescent="0.4">
      <c r="A344" s="25">
        <v>2240</v>
      </c>
      <c r="B344" s="25" t="s">
        <v>126</v>
      </c>
      <c r="C344" s="25" t="s">
        <v>84</v>
      </c>
      <c r="D344" s="25">
        <v>66995.759999999995</v>
      </c>
      <c r="E344" s="25">
        <v>0</v>
      </c>
      <c r="F344" s="25">
        <v>0</v>
      </c>
      <c r="G344" s="25">
        <v>58</v>
      </c>
    </row>
    <row r="345" spans="1:7" x14ac:dyDescent="0.4">
      <c r="A345" s="25">
        <v>2240</v>
      </c>
      <c r="B345" s="25" t="s">
        <v>126</v>
      </c>
      <c r="C345" s="25" t="s">
        <v>91</v>
      </c>
      <c r="D345" s="25">
        <v>48629.39</v>
      </c>
      <c r="E345" s="25">
        <v>0</v>
      </c>
      <c r="F345" s="25">
        <v>0</v>
      </c>
      <c r="G345" s="25">
        <v>519.17999999999995</v>
      </c>
    </row>
    <row r="346" spans="1:7" x14ac:dyDescent="0.4">
      <c r="A346" s="25">
        <v>2240</v>
      </c>
      <c r="B346" s="25" t="s">
        <v>126</v>
      </c>
      <c r="C346" s="25" t="s">
        <v>85</v>
      </c>
      <c r="D346" s="25">
        <v>17708.71</v>
      </c>
      <c r="E346" s="25">
        <v>0</v>
      </c>
      <c r="F346" s="25">
        <v>44175</v>
      </c>
      <c r="G346" s="25">
        <v>2136.19</v>
      </c>
    </row>
    <row r="347" spans="1:7" x14ac:dyDescent="0.4">
      <c r="A347" s="25">
        <v>2240</v>
      </c>
      <c r="B347" s="25" t="s">
        <v>126</v>
      </c>
      <c r="C347" s="25" t="s">
        <v>86</v>
      </c>
      <c r="D347" s="25">
        <v>0</v>
      </c>
      <c r="E347" s="25">
        <v>18974</v>
      </c>
      <c r="F347" s="25">
        <v>1675.76</v>
      </c>
      <c r="G347" s="25">
        <v>0</v>
      </c>
    </row>
    <row r="348" spans="1:7" x14ac:dyDescent="0.4">
      <c r="A348" s="25">
        <v>476</v>
      </c>
      <c r="B348" s="25" t="s">
        <v>127</v>
      </c>
      <c r="C348" s="25" t="s">
        <v>88</v>
      </c>
      <c r="D348" s="25">
        <v>104649.57</v>
      </c>
      <c r="E348" s="25">
        <v>0</v>
      </c>
      <c r="F348" s="25">
        <v>982.91</v>
      </c>
      <c r="G348" s="25">
        <v>9071.5</v>
      </c>
    </row>
    <row r="349" spans="1:7" x14ac:dyDescent="0.4">
      <c r="A349" s="25">
        <v>476</v>
      </c>
      <c r="B349" s="25" t="s">
        <v>127</v>
      </c>
      <c r="C349" s="25" t="s">
        <v>80</v>
      </c>
      <c r="D349" s="25">
        <v>334912.64000000001</v>
      </c>
      <c r="E349" s="25">
        <v>0</v>
      </c>
      <c r="F349" s="25">
        <v>0</v>
      </c>
      <c r="G349" s="25">
        <v>5204.38</v>
      </c>
    </row>
    <row r="350" spans="1:7" x14ac:dyDescent="0.4">
      <c r="A350" s="25">
        <v>476</v>
      </c>
      <c r="B350" s="25" t="s">
        <v>127</v>
      </c>
      <c r="C350" s="25" t="s">
        <v>81</v>
      </c>
      <c r="D350" s="25">
        <v>1120250.03</v>
      </c>
      <c r="E350" s="25">
        <v>0</v>
      </c>
      <c r="F350" s="25">
        <v>4331.51</v>
      </c>
      <c r="G350" s="25">
        <v>202118.27</v>
      </c>
    </row>
    <row r="351" spans="1:7" x14ac:dyDescent="0.4">
      <c r="A351" s="25">
        <v>476</v>
      </c>
      <c r="B351" s="25" t="s">
        <v>127</v>
      </c>
      <c r="C351" s="25" t="s">
        <v>89</v>
      </c>
      <c r="D351" s="25">
        <v>1528316.91</v>
      </c>
      <c r="E351" s="25">
        <v>0</v>
      </c>
      <c r="F351" s="25">
        <v>0</v>
      </c>
      <c r="G351" s="25">
        <v>1800</v>
      </c>
    </row>
    <row r="352" spans="1:7" x14ac:dyDescent="0.4">
      <c r="A352" s="25">
        <v>476</v>
      </c>
      <c r="B352" s="25" t="s">
        <v>127</v>
      </c>
      <c r="C352" s="25" t="s">
        <v>90</v>
      </c>
      <c r="D352" s="25">
        <v>39464.78</v>
      </c>
      <c r="E352" s="25">
        <v>0</v>
      </c>
      <c r="F352" s="25">
        <v>1251.23</v>
      </c>
      <c r="G352" s="25">
        <v>0</v>
      </c>
    </row>
    <row r="353" spans="1:7" x14ac:dyDescent="0.4">
      <c r="A353" s="25">
        <v>476</v>
      </c>
      <c r="B353" s="25" t="s">
        <v>127</v>
      </c>
      <c r="C353" s="25" t="s">
        <v>82</v>
      </c>
      <c r="D353" s="25">
        <v>57399.44</v>
      </c>
      <c r="E353" s="25">
        <v>0</v>
      </c>
      <c r="F353" s="25">
        <v>0</v>
      </c>
      <c r="G353" s="25">
        <v>0</v>
      </c>
    </row>
    <row r="354" spans="1:7" x14ac:dyDescent="0.4">
      <c r="A354" s="25">
        <v>476</v>
      </c>
      <c r="B354" s="25" t="s">
        <v>127</v>
      </c>
      <c r="C354" s="25" t="s">
        <v>83</v>
      </c>
      <c r="D354" s="25">
        <v>24685.599999999999</v>
      </c>
      <c r="E354" s="25">
        <v>0</v>
      </c>
      <c r="F354" s="25">
        <v>0</v>
      </c>
      <c r="G354" s="25">
        <v>0</v>
      </c>
    </row>
    <row r="355" spans="1:7" x14ac:dyDescent="0.4">
      <c r="A355" s="25">
        <v>476</v>
      </c>
      <c r="B355" s="25" t="s">
        <v>127</v>
      </c>
      <c r="C355" s="25" t="s">
        <v>84</v>
      </c>
      <c r="D355" s="25">
        <v>82777.38</v>
      </c>
      <c r="E355" s="25">
        <v>27000</v>
      </c>
      <c r="F355" s="25">
        <v>0</v>
      </c>
      <c r="G355" s="25">
        <v>0</v>
      </c>
    </row>
    <row r="356" spans="1:7" x14ac:dyDescent="0.4">
      <c r="A356" s="25">
        <v>476</v>
      </c>
      <c r="B356" s="25" t="s">
        <v>127</v>
      </c>
      <c r="C356" s="25" t="s">
        <v>91</v>
      </c>
      <c r="D356" s="25">
        <v>134553.14000000001</v>
      </c>
      <c r="E356" s="25">
        <v>0</v>
      </c>
      <c r="F356" s="25">
        <v>0</v>
      </c>
      <c r="G356" s="25">
        <v>7120.24</v>
      </c>
    </row>
    <row r="357" spans="1:7" x14ac:dyDescent="0.4">
      <c r="A357" s="25">
        <v>476</v>
      </c>
      <c r="B357" s="25" t="s">
        <v>127</v>
      </c>
      <c r="C357" s="25" t="s">
        <v>85</v>
      </c>
      <c r="D357" s="25">
        <v>58236.94</v>
      </c>
      <c r="E357" s="25">
        <v>0</v>
      </c>
      <c r="F357" s="25">
        <v>8030.64</v>
      </c>
      <c r="G357" s="25">
        <v>149.4</v>
      </c>
    </row>
    <row r="358" spans="1:7" x14ac:dyDescent="0.4">
      <c r="A358" s="25">
        <v>476</v>
      </c>
      <c r="B358" s="25" t="s">
        <v>127</v>
      </c>
      <c r="C358" s="25" t="s">
        <v>86</v>
      </c>
      <c r="D358" s="25">
        <v>0</v>
      </c>
      <c r="E358" s="25">
        <v>0</v>
      </c>
      <c r="F358" s="25">
        <v>0</v>
      </c>
      <c r="G358" s="25">
        <v>88871.5</v>
      </c>
    </row>
    <row r="359" spans="1:7" x14ac:dyDescent="0.4">
      <c r="A359" s="25">
        <v>485</v>
      </c>
      <c r="B359" s="25" t="s">
        <v>128</v>
      </c>
      <c r="C359" s="25" t="s">
        <v>88</v>
      </c>
      <c r="D359" s="25">
        <v>52320.160000000003</v>
      </c>
      <c r="E359" s="25">
        <v>0</v>
      </c>
      <c r="F359" s="25">
        <v>138.09</v>
      </c>
      <c r="G359" s="25">
        <v>32.21</v>
      </c>
    </row>
    <row r="360" spans="1:7" x14ac:dyDescent="0.4">
      <c r="A360" s="25">
        <v>485</v>
      </c>
      <c r="B360" s="25" t="s">
        <v>128</v>
      </c>
      <c r="C360" s="25" t="s">
        <v>80</v>
      </c>
      <c r="D360" s="25">
        <v>74283.789999999994</v>
      </c>
      <c r="E360" s="25">
        <v>0</v>
      </c>
      <c r="F360" s="25">
        <v>0</v>
      </c>
      <c r="G360" s="25">
        <v>8120.5</v>
      </c>
    </row>
    <row r="361" spans="1:7" x14ac:dyDescent="0.4">
      <c r="A361" s="25">
        <v>485</v>
      </c>
      <c r="B361" s="25" t="s">
        <v>128</v>
      </c>
      <c r="C361" s="25" t="s">
        <v>81</v>
      </c>
      <c r="D361" s="25">
        <v>384894.15</v>
      </c>
      <c r="E361" s="25">
        <v>0</v>
      </c>
      <c r="F361" s="25">
        <v>62457.4</v>
      </c>
      <c r="G361" s="25">
        <v>40676.94</v>
      </c>
    </row>
    <row r="362" spans="1:7" x14ac:dyDescent="0.4">
      <c r="A362" s="25">
        <v>485</v>
      </c>
      <c r="B362" s="25" t="s">
        <v>128</v>
      </c>
      <c r="C362" s="25" t="s">
        <v>89</v>
      </c>
      <c r="D362" s="25">
        <v>349346.87</v>
      </c>
      <c r="E362" s="25">
        <v>0</v>
      </c>
      <c r="F362" s="25">
        <v>3642.92</v>
      </c>
      <c r="G362" s="25">
        <v>16526.34</v>
      </c>
    </row>
    <row r="363" spans="1:7" x14ac:dyDescent="0.4">
      <c r="A363" s="25">
        <v>485</v>
      </c>
      <c r="B363" s="25" t="s">
        <v>128</v>
      </c>
      <c r="C363" s="25" t="s">
        <v>82</v>
      </c>
      <c r="D363" s="25">
        <v>9090.93</v>
      </c>
      <c r="E363" s="25">
        <v>0</v>
      </c>
      <c r="F363" s="25">
        <v>0</v>
      </c>
      <c r="G363" s="25">
        <v>0</v>
      </c>
    </row>
    <row r="364" spans="1:7" x14ac:dyDescent="0.4">
      <c r="A364" s="25">
        <v>485</v>
      </c>
      <c r="B364" s="25" t="s">
        <v>128</v>
      </c>
      <c r="C364" s="25" t="s">
        <v>83</v>
      </c>
      <c r="D364" s="25">
        <v>0</v>
      </c>
      <c r="E364" s="25">
        <v>0</v>
      </c>
      <c r="F364" s="25">
        <v>0</v>
      </c>
      <c r="G364" s="25">
        <v>5000</v>
      </c>
    </row>
    <row r="365" spans="1:7" x14ac:dyDescent="0.4">
      <c r="A365" s="25">
        <v>485</v>
      </c>
      <c r="B365" s="25" t="s">
        <v>128</v>
      </c>
      <c r="C365" s="25" t="s">
        <v>84</v>
      </c>
      <c r="D365" s="25">
        <v>57403.839999999997</v>
      </c>
      <c r="E365" s="25">
        <v>0</v>
      </c>
      <c r="F365" s="25">
        <v>787.41</v>
      </c>
      <c r="G365" s="25">
        <v>2271</v>
      </c>
    </row>
    <row r="366" spans="1:7" x14ac:dyDescent="0.4">
      <c r="A366" s="25">
        <v>485</v>
      </c>
      <c r="B366" s="25" t="s">
        <v>128</v>
      </c>
      <c r="C366" s="25" t="s">
        <v>91</v>
      </c>
      <c r="D366" s="25">
        <v>16662.5</v>
      </c>
      <c r="E366" s="25">
        <v>33272.550000000003</v>
      </c>
      <c r="F366" s="25">
        <v>0</v>
      </c>
      <c r="G366" s="25">
        <v>167.64</v>
      </c>
    </row>
    <row r="367" spans="1:7" x14ac:dyDescent="0.4">
      <c r="A367" s="25">
        <v>485</v>
      </c>
      <c r="B367" s="25" t="s">
        <v>128</v>
      </c>
      <c r="C367" s="25" t="s">
        <v>85</v>
      </c>
      <c r="D367" s="25">
        <v>280</v>
      </c>
      <c r="E367" s="25">
        <v>0</v>
      </c>
      <c r="F367" s="25">
        <v>6740</v>
      </c>
      <c r="G367" s="25">
        <v>12410.01</v>
      </c>
    </row>
    <row r="368" spans="1:7" x14ac:dyDescent="0.4">
      <c r="A368" s="25">
        <v>485</v>
      </c>
      <c r="B368" s="25" t="s">
        <v>128</v>
      </c>
      <c r="C368" s="25" t="s">
        <v>86</v>
      </c>
      <c r="D368" s="25">
        <v>0</v>
      </c>
      <c r="E368" s="25">
        <v>660.05</v>
      </c>
      <c r="F368" s="25">
        <v>0</v>
      </c>
      <c r="G368" s="25">
        <v>8765.99</v>
      </c>
    </row>
    <row r="369" spans="1:7" x14ac:dyDescent="0.4">
      <c r="A369" s="25">
        <v>497</v>
      </c>
      <c r="B369" s="25" t="s">
        <v>129</v>
      </c>
      <c r="C369" s="25" t="s">
        <v>88</v>
      </c>
      <c r="D369" s="25">
        <v>84911.07</v>
      </c>
      <c r="E369" s="25">
        <v>0</v>
      </c>
      <c r="F369" s="25">
        <v>0</v>
      </c>
      <c r="G369" s="25">
        <v>658.59</v>
      </c>
    </row>
    <row r="370" spans="1:7" x14ac:dyDescent="0.4">
      <c r="A370" s="25">
        <v>497</v>
      </c>
      <c r="B370" s="25" t="s">
        <v>129</v>
      </c>
      <c r="C370" s="25" t="s">
        <v>80</v>
      </c>
      <c r="D370" s="25">
        <v>88212.09</v>
      </c>
      <c r="E370" s="25">
        <v>0</v>
      </c>
      <c r="F370" s="25">
        <v>0</v>
      </c>
      <c r="G370" s="25">
        <v>6843.9</v>
      </c>
    </row>
    <row r="371" spans="1:7" x14ac:dyDescent="0.4">
      <c r="A371" s="25">
        <v>497</v>
      </c>
      <c r="B371" s="25" t="s">
        <v>129</v>
      </c>
      <c r="C371" s="25" t="s">
        <v>81</v>
      </c>
      <c r="D371" s="25">
        <v>715378.41</v>
      </c>
      <c r="E371" s="25">
        <v>0</v>
      </c>
      <c r="F371" s="25">
        <v>0</v>
      </c>
      <c r="G371" s="25">
        <v>21049.53</v>
      </c>
    </row>
    <row r="372" spans="1:7" x14ac:dyDescent="0.4">
      <c r="A372" s="25">
        <v>497</v>
      </c>
      <c r="B372" s="25" t="s">
        <v>129</v>
      </c>
      <c r="C372" s="25" t="s">
        <v>89</v>
      </c>
      <c r="D372" s="25">
        <v>509442.37</v>
      </c>
      <c r="E372" s="25">
        <v>0</v>
      </c>
      <c r="F372" s="25">
        <v>6936.05</v>
      </c>
      <c r="G372" s="25">
        <v>200</v>
      </c>
    </row>
    <row r="373" spans="1:7" x14ac:dyDescent="0.4">
      <c r="A373" s="25">
        <v>497</v>
      </c>
      <c r="B373" s="25" t="s">
        <v>129</v>
      </c>
      <c r="C373" s="25" t="s">
        <v>82</v>
      </c>
      <c r="D373" s="25">
        <v>27201.66</v>
      </c>
      <c r="E373" s="25">
        <v>0</v>
      </c>
      <c r="F373" s="25">
        <v>0</v>
      </c>
      <c r="G373" s="25">
        <v>0</v>
      </c>
    </row>
    <row r="374" spans="1:7" x14ac:dyDescent="0.4">
      <c r="A374" s="25">
        <v>497</v>
      </c>
      <c r="B374" s="25" t="s">
        <v>129</v>
      </c>
      <c r="C374" s="25" t="s">
        <v>83</v>
      </c>
      <c r="D374" s="25">
        <v>7000.23</v>
      </c>
      <c r="E374" s="25">
        <v>0</v>
      </c>
      <c r="F374" s="25">
        <v>0</v>
      </c>
      <c r="G374" s="25">
        <v>0</v>
      </c>
    </row>
    <row r="375" spans="1:7" x14ac:dyDescent="0.4">
      <c r="A375" s="25">
        <v>497</v>
      </c>
      <c r="B375" s="25" t="s">
        <v>129</v>
      </c>
      <c r="C375" s="25" t="s">
        <v>84</v>
      </c>
      <c r="D375" s="25">
        <v>146069.10999999999</v>
      </c>
      <c r="E375" s="25">
        <v>0</v>
      </c>
      <c r="F375" s="25">
        <v>0</v>
      </c>
      <c r="G375" s="25">
        <v>4843.92</v>
      </c>
    </row>
    <row r="376" spans="1:7" x14ac:dyDescent="0.4">
      <c r="A376" s="25">
        <v>497</v>
      </c>
      <c r="B376" s="25" t="s">
        <v>129</v>
      </c>
      <c r="C376" s="25" t="s">
        <v>91</v>
      </c>
      <c r="D376" s="25">
        <v>0</v>
      </c>
      <c r="E376" s="25">
        <v>44938</v>
      </c>
      <c r="F376" s="25">
        <v>0</v>
      </c>
      <c r="G376" s="25">
        <v>10733</v>
      </c>
    </row>
    <row r="377" spans="1:7" x14ac:dyDescent="0.4">
      <c r="A377" s="25">
        <v>497</v>
      </c>
      <c r="B377" s="25" t="s">
        <v>129</v>
      </c>
      <c r="C377" s="25" t="s">
        <v>85</v>
      </c>
      <c r="D377" s="25">
        <v>183158.07</v>
      </c>
      <c r="E377" s="25">
        <v>0</v>
      </c>
      <c r="F377" s="25">
        <v>0</v>
      </c>
      <c r="G377" s="25">
        <v>35.270000000000003</v>
      </c>
    </row>
    <row r="378" spans="1:7" x14ac:dyDescent="0.4">
      <c r="A378" s="25">
        <v>497</v>
      </c>
      <c r="B378" s="25" t="s">
        <v>129</v>
      </c>
      <c r="C378" s="25" t="s">
        <v>86</v>
      </c>
      <c r="D378" s="25">
        <v>0</v>
      </c>
      <c r="E378" s="25">
        <v>166865</v>
      </c>
      <c r="F378" s="25">
        <v>0</v>
      </c>
      <c r="G378" s="25">
        <v>95141.04</v>
      </c>
    </row>
    <row r="379" spans="1:7" x14ac:dyDescent="0.4">
      <c r="A379" s="25">
        <v>602</v>
      </c>
      <c r="B379" s="25" t="s">
        <v>130</v>
      </c>
      <c r="C379" s="25" t="s">
        <v>88</v>
      </c>
      <c r="D379" s="25">
        <v>0</v>
      </c>
      <c r="E379" s="25">
        <v>0</v>
      </c>
      <c r="F379" s="25">
        <v>0</v>
      </c>
      <c r="G379" s="25">
        <v>4715.3100000000004</v>
      </c>
    </row>
    <row r="380" spans="1:7" x14ac:dyDescent="0.4">
      <c r="A380" s="25">
        <v>602</v>
      </c>
      <c r="B380" s="25" t="s">
        <v>130</v>
      </c>
      <c r="C380" s="25" t="s">
        <v>80</v>
      </c>
      <c r="D380" s="25">
        <v>73557.100000000006</v>
      </c>
      <c r="E380" s="25">
        <v>0</v>
      </c>
      <c r="F380" s="25">
        <v>0</v>
      </c>
      <c r="G380" s="25">
        <v>26187.9</v>
      </c>
    </row>
    <row r="381" spans="1:7" x14ac:dyDescent="0.4">
      <c r="A381" s="25">
        <v>602</v>
      </c>
      <c r="B381" s="25" t="s">
        <v>130</v>
      </c>
      <c r="C381" s="25" t="s">
        <v>81</v>
      </c>
      <c r="D381" s="25">
        <v>477601.83</v>
      </c>
      <c r="E381" s="25">
        <v>0</v>
      </c>
      <c r="F381" s="25">
        <v>1975.11</v>
      </c>
      <c r="G381" s="25">
        <v>79413.27</v>
      </c>
    </row>
    <row r="382" spans="1:7" x14ac:dyDescent="0.4">
      <c r="A382" s="25">
        <v>602</v>
      </c>
      <c r="B382" s="25" t="s">
        <v>130</v>
      </c>
      <c r="C382" s="25" t="s">
        <v>89</v>
      </c>
      <c r="D382" s="25">
        <v>200587.57</v>
      </c>
      <c r="E382" s="25">
        <v>0</v>
      </c>
      <c r="F382" s="25">
        <v>0</v>
      </c>
      <c r="G382" s="25">
        <v>525</v>
      </c>
    </row>
    <row r="383" spans="1:7" x14ac:dyDescent="0.4">
      <c r="A383" s="25">
        <v>602</v>
      </c>
      <c r="B383" s="25" t="s">
        <v>130</v>
      </c>
      <c r="C383" s="25" t="s">
        <v>84</v>
      </c>
      <c r="D383" s="25">
        <v>87320.3</v>
      </c>
      <c r="E383" s="25">
        <v>0</v>
      </c>
      <c r="F383" s="25">
        <v>16632.439999999999</v>
      </c>
      <c r="G383" s="25">
        <v>362.85</v>
      </c>
    </row>
    <row r="384" spans="1:7" x14ac:dyDescent="0.4">
      <c r="A384" s="25">
        <v>602</v>
      </c>
      <c r="B384" s="25" t="s">
        <v>130</v>
      </c>
      <c r="C384" s="25" t="s">
        <v>91</v>
      </c>
      <c r="D384" s="25">
        <v>69450.070000000007</v>
      </c>
      <c r="E384" s="25">
        <v>51664.95</v>
      </c>
      <c r="F384" s="25">
        <v>0</v>
      </c>
      <c r="G384" s="25">
        <v>935.93</v>
      </c>
    </row>
    <row r="385" spans="1:7" x14ac:dyDescent="0.4">
      <c r="A385" s="25">
        <v>602</v>
      </c>
      <c r="B385" s="25" t="s">
        <v>130</v>
      </c>
      <c r="C385" s="25" t="s">
        <v>85</v>
      </c>
      <c r="D385" s="25">
        <v>8084.02</v>
      </c>
      <c r="E385" s="25">
        <v>0</v>
      </c>
      <c r="F385" s="25">
        <v>0</v>
      </c>
      <c r="G385" s="25">
        <v>0</v>
      </c>
    </row>
    <row r="386" spans="1:7" x14ac:dyDescent="0.4">
      <c r="A386" s="25">
        <v>602</v>
      </c>
      <c r="B386" s="25" t="s">
        <v>130</v>
      </c>
      <c r="C386" s="25" t="s">
        <v>86</v>
      </c>
      <c r="D386" s="25">
        <v>0</v>
      </c>
      <c r="E386" s="25">
        <v>20855.400000000001</v>
      </c>
      <c r="F386" s="25">
        <v>0</v>
      </c>
      <c r="G386" s="25">
        <v>9816.25</v>
      </c>
    </row>
    <row r="387" spans="1:7" x14ac:dyDescent="0.4">
      <c r="A387" s="25">
        <v>609</v>
      </c>
      <c r="B387" s="25" t="s">
        <v>131</v>
      </c>
      <c r="C387" s="25" t="s">
        <v>88</v>
      </c>
      <c r="D387" s="25">
        <v>51396.87</v>
      </c>
      <c r="E387" s="25">
        <v>0</v>
      </c>
      <c r="F387" s="25">
        <v>0</v>
      </c>
      <c r="G387" s="25">
        <v>10366.98</v>
      </c>
    </row>
    <row r="388" spans="1:7" x14ac:dyDescent="0.4">
      <c r="A388" s="25">
        <v>609</v>
      </c>
      <c r="B388" s="25" t="s">
        <v>131</v>
      </c>
      <c r="C388" s="25" t="s">
        <v>80</v>
      </c>
      <c r="D388" s="25">
        <v>224768.99</v>
      </c>
      <c r="E388" s="25">
        <v>0</v>
      </c>
      <c r="F388" s="25">
        <v>0</v>
      </c>
      <c r="G388" s="25">
        <v>3896.96</v>
      </c>
    </row>
    <row r="389" spans="1:7" x14ac:dyDescent="0.4">
      <c r="A389" s="25">
        <v>609</v>
      </c>
      <c r="B389" s="25" t="s">
        <v>131</v>
      </c>
      <c r="C389" s="25" t="s">
        <v>81</v>
      </c>
      <c r="D389" s="25">
        <v>641121.97</v>
      </c>
      <c r="E389" s="25">
        <v>0</v>
      </c>
      <c r="F389" s="25">
        <v>894.8</v>
      </c>
      <c r="G389" s="25">
        <v>69644.570000000007</v>
      </c>
    </row>
    <row r="390" spans="1:7" x14ac:dyDescent="0.4">
      <c r="A390" s="25">
        <v>609</v>
      </c>
      <c r="B390" s="25" t="s">
        <v>131</v>
      </c>
      <c r="C390" s="25" t="s">
        <v>89</v>
      </c>
      <c r="D390" s="25">
        <v>662120.73</v>
      </c>
      <c r="E390" s="25">
        <v>0</v>
      </c>
      <c r="F390" s="25">
        <v>14827.91</v>
      </c>
      <c r="G390" s="25">
        <v>8659.17</v>
      </c>
    </row>
    <row r="391" spans="1:7" x14ac:dyDescent="0.4">
      <c r="A391" s="25">
        <v>609</v>
      </c>
      <c r="B391" s="25" t="s">
        <v>131</v>
      </c>
      <c r="C391" s="25" t="s">
        <v>82</v>
      </c>
      <c r="D391" s="25">
        <v>19051.71</v>
      </c>
      <c r="E391" s="25">
        <v>0</v>
      </c>
      <c r="F391" s="25">
        <v>0</v>
      </c>
      <c r="G391" s="25">
        <v>0</v>
      </c>
    </row>
    <row r="392" spans="1:7" x14ac:dyDescent="0.4">
      <c r="A392" s="25">
        <v>609</v>
      </c>
      <c r="B392" s="25" t="s">
        <v>131</v>
      </c>
      <c r="C392" s="25" t="s">
        <v>83</v>
      </c>
      <c r="D392" s="25">
        <v>23049.23</v>
      </c>
      <c r="E392" s="25">
        <v>0</v>
      </c>
      <c r="F392" s="25">
        <v>0</v>
      </c>
      <c r="G392" s="25">
        <v>0</v>
      </c>
    </row>
    <row r="393" spans="1:7" x14ac:dyDescent="0.4">
      <c r="A393" s="25">
        <v>609</v>
      </c>
      <c r="B393" s="25" t="s">
        <v>131</v>
      </c>
      <c r="C393" s="25" t="s">
        <v>84</v>
      </c>
      <c r="D393" s="25">
        <v>0</v>
      </c>
      <c r="E393" s="25">
        <v>0</v>
      </c>
      <c r="F393" s="25">
        <v>0</v>
      </c>
      <c r="G393" s="25">
        <v>3817.97</v>
      </c>
    </row>
    <row r="394" spans="1:7" x14ac:dyDescent="0.4">
      <c r="A394" s="25">
        <v>609</v>
      </c>
      <c r="B394" s="25" t="s">
        <v>131</v>
      </c>
      <c r="C394" s="25" t="s">
        <v>91</v>
      </c>
      <c r="D394" s="25">
        <v>46305.75</v>
      </c>
      <c r="E394" s="25">
        <v>0</v>
      </c>
      <c r="F394" s="25">
        <v>0</v>
      </c>
      <c r="G394" s="25">
        <v>0</v>
      </c>
    </row>
    <row r="395" spans="1:7" x14ac:dyDescent="0.4">
      <c r="A395" s="25">
        <v>609</v>
      </c>
      <c r="B395" s="25" t="s">
        <v>131</v>
      </c>
      <c r="C395" s="25" t="s">
        <v>85</v>
      </c>
      <c r="D395" s="25">
        <v>5327.05</v>
      </c>
      <c r="E395" s="25">
        <v>0</v>
      </c>
      <c r="F395" s="25">
        <v>11120.93</v>
      </c>
      <c r="G395" s="25">
        <v>1154.71</v>
      </c>
    </row>
    <row r="396" spans="1:7" x14ac:dyDescent="0.4">
      <c r="A396" s="25">
        <v>609</v>
      </c>
      <c r="B396" s="25" t="s">
        <v>131</v>
      </c>
      <c r="C396" s="25" t="s">
        <v>86</v>
      </c>
      <c r="D396" s="25">
        <v>0</v>
      </c>
      <c r="E396" s="25">
        <v>0</v>
      </c>
      <c r="F396" s="25">
        <v>0</v>
      </c>
      <c r="G396" s="25">
        <v>110925.53</v>
      </c>
    </row>
    <row r="397" spans="1:7" x14ac:dyDescent="0.4">
      <c r="A397" s="25">
        <v>623</v>
      </c>
      <c r="B397" s="25" t="s">
        <v>132</v>
      </c>
      <c r="C397" s="25" t="s">
        <v>88</v>
      </c>
      <c r="D397" s="25">
        <v>0</v>
      </c>
      <c r="E397" s="25">
        <v>0</v>
      </c>
      <c r="F397" s="25">
        <v>0</v>
      </c>
      <c r="G397" s="25">
        <v>33627.300000000003</v>
      </c>
    </row>
    <row r="398" spans="1:7" x14ac:dyDescent="0.4">
      <c r="A398" s="25">
        <v>623</v>
      </c>
      <c r="B398" s="25" t="s">
        <v>132</v>
      </c>
      <c r="C398" s="25" t="s">
        <v>80</v>
      </c>
      <c r="D398" s="25">
        <v>97220.18</v>
      </c>
      <c r="E398" s="25">
        <v>0</v>
      </c>
      <c r="F398" s="25">
        <v>0</v>
      </c>
      <c r="G398" s="25">
        <v>2344.09</v>
      </c>
    </row>
    <row r="399" spans="1:7" x14ac:dyDescent="0.4">
      <c r="A399" s="25">
        <v>623</v>
      </c>
      <c r="B399" s="25" t="s">
        <v>132</v>
      </c>
      <c r="C399" s="25" t="s">
        <v>81</v>
      </c>
      <c r="D399" s="25">
        <v>286778.44</v>
      </c>
      <c r="E399" s="25">
        <v>0</v>
      </c>
      <c r="F399" s="25">
        <v>0</v>
      </c>
      <c r="G399" s="25">
        <v>4755.3100000000004</v>
      </c>
    </row>
    <row r="400" spans="1:7" x14ac:dyDescent="0.4">
      <c r="A400" s="25">
        <v>623</v>
      </c>
      <c r="B400" s="25" t="s">
        <v>132</v>
      </c>
      <c r="C400" s="25" t="s">
        <v>89</v>
      </c>
      <c r="D400" s="25">
        <v>220433.76</v>
      </c>
      <c r="E400" s="25">
        <v>0</v>
      </c>
      <c r="F400" s="25">
        <v>1006.53</v>
      </c>
      <c r="G400" s="25">
        <v>483.47</v>
      </c>
    </row>
    <row r="401" spans="1:7" x14ac:dyDescent="0.4">
      <c r="A401" s="25">
        <v>623</v>
      </c>
      <c r="B401" s="25" t="s">
        <v>132</v>
      </c>
      <c r="C401" s="25" t="s">
        <v>82</v>
      </c>
      <c r="D401" s="25">
        <v>20290.57</v>
      </c>
      <c r="E401" s="25">
        <v>0</v>
      </c>
      <c r="F401" s="25">
        <v>0</v>
      </c>
      <c r="G401" s="25">
        <v>0</v>
      </c>
    </row>
    <row r="402" spans="1:7" x14ac:dyDescent="0.4">
      <c r="A402" s="25">
        <v>623</v>
      </c>
      <c r="B402" s="25" t="s">
        <v>132</v>
      </c>
      <c r="C402" s="25" t="s">
        <v>84</v>
      </c>
      <c r="D402" s="25">
        <v>0</v>
      </c>
      <c r="E402" s="25">
        <v>27081.72</v>
      </c>
      <c r="F402" s="25">
        <v>0</v>
      </c>
      <c r="G402" s="25">
        <v>0</v>
      </c>
    </row>
    <row r="403" spans="1:7" x14ac:dyDescent="0.4">
      <c r="A403" s="25">
        <v>623</v>
      </c>
      <c r="B403" s="25" t="s">
        <v>132</v>
      </c>
      <c r="C403" s="25" t="s">
        <v>91</v>
      </c>
      <c r="D403" s="25">
        <v>0</v>
      </c>
      <c r="E403" s="25">
        <v>48862.400000000001</v>
      </c>
      <c r="F403" s="25">
        <v>0</v>
      </c>
      <c r="G403" s="25">
        <v>306.91000000000003</v>
      </c>
    </row>
    <row r="404" spans="1:7" x14ac:dyDescent="0.4">
      <c r="A404" s="25">
        <v>623</v>
      </c>
      <c r="B404" s="25" t="s">
        <v>132</v>
      </c>
      <c r="C404" s="25" t="s">
        <v>85</v>
      </c>
      <c r="D404" s="25">
        <v>46657.63</v>
      </c>
      <c r="E404" s="25">
        <v>0</v>
      </c>
      <c r="F404" s="25">
        <v>0</v>
      </c>
      <c r="G404" s="25">
        <v>0</v>
      </c>
    </row>
    <row r="405" spans="1:7" x14ac:dyDescent="0.4">
      <c r="A405" s="25">
        <v>623</v>
      </c>
      <c r="B405" s="25" t="s">
        <v>132</v>
      </c>
      <c r="C405" s="25" t="s">
        <v>86</v>
      </c>
      <c r="D405" s="25">
        <v>0</v>
      </c>
      <c r="E405" s="25">
        <v>2525.6</v>
      </c>
      <c r="F405" s="25">
        <v>0</v>
      </c>
      <c r="G405" s="25">
        <v>33132.699999999997</v>
      </c>
    </row>
    <row r="406" spans="1:7" x14ac:dyDescent="0.4">
      <c r="A406" s="25">
        <v>637</v>
      </c>
      <c r="B406" s="25" t="s">
        <v>133</v>
      </c>
      <c r="C406" s="25" t="s">
        <v>88</v>
      </c>
      <c r="D406" s="25">
        <v>62008.639999999999</v>
      </c>
      <c r="E406" s="25">
        <v>0</v>
      </c>
      <c r="F406" s="25">
        <v>0</v>
      </c>
      <c r="G406" s="25">
        <v>2222.79</v>
      </c>
    </row>
    <row r="407" spans="1:7" x14ac:dyDescent="0.4">
      <c r="A407" s="25">
        <v>637</v>
      </c>
      <c r="B407" s="25" t="s">
        <v>133</v>
      </c>
      <c r="C407" s="25" t="s">
        <v>80</v>
      </c>
      <c r="D407" s="25">
        <v>107908.99</v>
      </c>
      <c r="E407" s="25">
        <v>0</v>
      </c>
      <c r="F407" s="25">
        <v>0</v>
      </c>
      <c r="G407" s="25">
        <v>3387.52</v>
      </c>
    </row>
    <row r="408" spans="1:7" x14ac:dyDescent="0.4">
      <c r="A408" s="25">
        <v>637</v>
      </c>
      <c r="B408" s="25" t="s">
        <v>133</v>
      </c>
      <c r="C408" s="25" t="s">
        <v>81</v>
      </c>
      <c r="D408" s="25">
        <v>581263.96</v>
      </c>
      <c r="E408" s="25">
        <v>0</v>
      </c>
      <c r="F408" s="25">
        <v>0</v>
      </c>
      <c r="G408" s="25">
        <v>136630.29999999999</v>
      </c>
    </row>
    <row r="409" spans="1:7" x14ac:dyDescent="0.4">
      <c r="A409" s="25">
        <v>637</v>
      </c>
      <c r="B409" s="25" t="s">
        <v>133</v>
      </c>
      <c r="C409" s="25" t="s">
        <v>89</v>
      </c>
      <c r="D409" s="25">
        <v>427630.02</v>
      </c>
      <c r="E409" s="25">
        <v>0</v>
      </c>
      <c r="F409" s="25">
        <v>0</v>
      </c>
      <c r="G409" s="25">
        <v>6974.59</v>
      </c>
    </row>
    <row r="410" spans="1:7" x14ac:dyDescent="0.4">
      <c r="A410" s="25">
        <v>637</v>
      </c>
      <c r="B410" s="25" t="s">
        <v>133</v>
      </c>
      <c r="C410" s="25" t="s">
        <v>82</v>
      </c>
      <c r="D410" s="25">
        <v>14266.58</v>
      </c>
      <c r="E410" s="25">
        <v>0</v>
      </c>
      <c r="F410" s="25">
        <v>0</v>
      </c>
      <c r="G410" s="25">
        <v>47.42</v>
      </c>
    </row>
    <row r="411" spans="1:7" x14ac:dyDescent="0.4">
      <c r="A411" s="25">
        <v>637</v>
      </c>
      <c r="B411" s="25" t="s">
        <v>133</v>
      </c>
      <c r="C411" s="25" t="s">
        <v>83</v>
      </c>
      <c r="D411" s="25">
        <v>20299.68</v>
      </c>
      <c r="E411" s="25">
        <v>0</v>
      </c>
      <c r="F411" s="25">
        <v>2255.66</v>
      </c>
      <c r="G411" s="25">
        <v>0</v>
      </c>
    </row>
    <row r="412" spans="1:7" x14ac:dyDescent="0.4">
      <c r="A412" s="25">
        <v>637</v>
      </c>
      <c r="B412" s="25" t="s">
        <v>133</v>
      </c>
      <c r="C412" s="25" t="s">
        <v>84</v>
      </c>
      <c r="D412" s="25">
        <v>0</v>
      </c>
      <c r="E412" s="25">
        <v>0</v>
      </c>
      <c r="F412" s="25">
        <v>0</v>
      </c>
      <c r="G412" s="25">
        <v>2527.4</v>
      </c>
    </row>
    <row r="413" spans="1:7" x14ac:dyDescent="0.4">
      <c r="A413" s="25">
        <v>637</v>
      </c>
      <c r="B413" s="25" t="s">
        <v>133</v>
      </c>
      <c r="C413" s="25" t="s">
        <v>91</v>
      </c>
      <c r="D413" s="25">
        <v>28509.42</v>
      </c>
      <c r="E413" s="25">
        <v>32850</v>
      </c>
      <c r="F413" s="25">
        <v>0</v>
      </c>
      <c r="G413" s="25">
        <v>224.45</v>
      </c>
    </row>
    <row r="414" spans="1:7" x14ac:dyDescent="0.4">
      <c r="A414" s="25">
        <v>637</v>
      </c>
      <c r="B414" s="25" t="s">
        <v>133</v>
      </c>
      <c r="C414" s="25" t="s">
        <v>85</v>
      </c>
      <c r="D414" s="25">
        <v>22184.83</v>
      </c>
      <c r="E414" s="25">
        <v>0</v>
      </c>
      <c r="F414" s="25">
        <v>0</v>
      </c>
      <c r="G414" s="25">
        <v>1861.01</v>
      </c>
    </row>
    <row r="415" spans="1:7" x14ac:dyDescent="0.4">
      <c r="A415" s="25">
        <v>637</v>
      </c>
      <c r="B415" s="25" t="s">
        <v>133</v>
      </c>
      <c r="C415" s="25" t="s">
        <v>86</v>
      </c>
      <c r="D415" s="25">
        <v>0</v>
      </c>
      <c r="E415" s="25">
        <v>1139</v>
      </c>
      <c r="F415" s="25">
        <v>0</v>
      </c>
      <c r="G415" s="25">
        <v>3027</v>
      </c>
    </row>
    <row r="416" spans="1:7" x14ac:dyDescent="0.4">
      <c r="A416" s="25">
        <v>657</v>
      </c>
      <c r="B416" s="25" t="s">
        <v>134</v>
      </c>
      <c r="C416" s="25" t="s">
        <v>80</v>
      </c>
      <c r="D416" s="25">
        <v>24015.9</v>
      </c>
      <c r="E416" s="25">
        <v>0</v>
      </c>
      <c r="F416" s="25">
        <v>71.94</v>
      </c>
      <c r="G416" s="25">
        <v>0</v>
      </c>
    </row>
    <row r="417" spans="1:7" x14ac:dyDescent="0.4">
      <c r="A417" s="25">
        <v>657</v>
      </c>
      <c r="B417" s="25" t="s">
        <v>134</v>
      </c>
      <c r="C417" s="25" t="s">
        <v>81</v>
      </c>
      <c r="D417" s="25">
        <v>59527.02</v>
      </c>
      <c r="E417" s="25">
        <v>0</v>
      </c>
      <c r="F417" s="25">
        <v>2455.9</v>
      </c>
      <c r="G417" s="25">
        <v>1212.92</v>
      </c>
    </row>
    <row r="418" spans="1:7" x14ac:dyDescent="0.4">
      <c r="A418" s="25">
        <v>657</v>
      </c>
      <c r="B418" s="25" t="s">
        <v>134</v>
      </c>
      <c r="C418" s="25" t="s">
        <v>89</v>
      </c>
      <c r="D418" s="25">
        <v>937.24</v>
      </c>
      <c r="E418" s="25">
        <v>0</v>
      </c>
      <c r="F418" s="25">
        <v>0</v>
      </c>
      <c r="G418" s="25">
        <v>14519.83</v>
      </c>
    </row>
    <row r="419" spans="1:7" x14ac:dyDescent="0.4">
      <c r="A419" s="25">
        <v>657</v>
      </c>
      <c r="B419" s="25" t="s">
        <v>134</v>
      </c>
      <c r="C419" s="25" t="s">
        <v>82</v>
      </c>
      <c r="D419" s="25">
        <v>6366.25</v>
      </c>
      <c r="E419" s="25">
        <v>0</v>
      </c>
      <c r="F419" s="25">
        <v>0</v>
      </c>
      <c r="G419" s="25">
        <v>0</v>
      </c>
    </row>
    <row r="420" spans="1:7" x14ac:dyDescent="0.4">
      <c r="A420" s="25">
        <v>657</v>
      </c>
      <c r="B420" s="25" t="s">
        <v>134</v>
      </c>
      <c r="C420" s="25" t="s">
        <v>84</v>
      </c>
      <c r="D420" s="25">
        <v>0</v>
      </c>
      <c r="E420" s="25">
        <v>0</v>
      </c>
      <c r="F420" s="25">
        <v>0</v>
      </c>
      <c r="G420" s="25">
        <v>682.5</v>
      </c>
    </row>
    <row r="421" spans="1:7" x14ac:dyDescent="0.4">
      <c r="A421" s="25">
        <v>657</v>
      </c>
      <c r="B421" s="25" t="s">
        <v>134</v>
      </c>
      <c r="C421" s="25" t="s">
        <v>91</v>
      </c>
      <c r="D421" s="25">
        <v>4153.1000000000004</v>
      </c>
      <c r="E421" s="25">
        <v>0</v>
      </c>
      <c r="F421" s="25">
        <v>0</v>
      </c>
      <c r="G421" s="25">
        <v>900</v>
      </c>
    </row>
    <row r="422" spans="1:7" x14ac:dyDescent="0.4">
      <c r="A422" s="25">
        <v>658</v>
      </c>
      <c r="B422" s="25" t="s">
        <v>135</v>
      </c>
      <c r="C422" s="25" t="s">
        <v>80</v>
      </c>
      <c r="D422" s="25">
        <v>143517.66</v>
      </c>
      <c r="E422" s="25">
        <v>0</v>
      </c>
      <c r="F422" s="25">
        <v>1453.91</v>
      </c>
      <c r="G422" s="25">
        <v>10790.35</v>
      </c>
    </row>
    <row r="423" spans="1:7" x14ac:dyDescent="0.4">
      <c r="A423" s="25">
        <v>658</v>
      </c>
      <c r="B423" s="25" t="s">
        <v>135</v>
      </c>
      <c r="C423" s="25" t="s">
        <v>81</v>
      </c>
      <c r="D423" s="25">
        <v>549307.06000000006</v>
      </c>
      <c r="E423" s="25">
        <v>0</v>
      </c>
      <c r="F423" s="25">
        <v>1649.57</v>
      </c>
      <c r="G423" s="25">
        <v>0</v>
      </c>
    </row>
    <row r="424" spans="1:7" x14ac:dyDescent="0.4">
      <c r="A424" s="25">
        <v>658</v>
      </c>
      <c r="B424" s="25" t="s">
        <v>135</v>
      </c>
      <c r="C424" s="25" t="s">
        <v>89</v>
      </c>
      <c r="D424" s="25">
        <v>249026.88</v>
      </c>
      <c r="E424" s="25">
        <v>0</v>
      </c>
      <c r="F424" s="25">
        <v>27010.799999999999</v>
      </c>
      <c r="G424" s="25">
        <v>61592.3</v>
      </c>
    </row>
    <row r="425" spans="1:7" x14ac:dyDescent="0.4">
      <c r="A425" s="25">
        <v>658</v>
      </c>
      <c r="B425" s="25" t="s">
        <v>135</v>
      </c>
      <c r="C425" s="25" t="s">
        <v>82</v>
      </c>
      <c r="D425" s="25">
        <v>24140.959999999999</v>
      </c>
      <c r="E425" s="25">
        <v>0</v>
      </c>
      <c r="F425" s="25">
        <v>0</v>
      </c>
      <c r="G425" s="25">
        <v>0</v>
      </c>
    </row>
    <row r="426" spans="1:7" x14ac:dyDescent="0.4">
      <c r="A426" s="25">
        <v>658</v>
      </c>
      <c r="B426" s="25" t="s">
        <v>135</v>
      </c>
      <c r="C426" s="25" t="s">
        <v>84</v>
      </c>
      <c r="D426" s="25">
        <v>0</v>
      </c>
      <c r="E426" s="25">
        <v>317.05</v>
      </c>
      <c r="F426" s="25">
        <v>0</v>
      </c>
      <c r="G426" s="25">
        <v>39341.370000000003</v>
      </c>
    </row>
    <row r="427" spans="1:7" x14ac:dyDescent="0.4">
      <c r="A427" s="25">
        <v>658</v>
      </c>
      <c r="B427" s="25" t="s">
        <v>135</v>
      </c>
      <c r="C427" s="25" t="s">
        <v>91</v>
      </c>
      <c r="D427" s="25">
        <v>0</v>
      </c>
      <c r="E427" s="25">
        <v>13068.46</v>
      </c>
      <c r="F427" s="25">
        <v>568.87</v>
      </c>
      <c r="G427" s="25">
        <v>28722.39</v>
      </c>
    </row>
    <row r="428" spans="1:7" x14ac:dyDescent="0.4">
      <c r="A428" s="25">
        <v>658</v>
      </c>
      <c r="B428" s="25" t="s">
        <v>135</v>
      </c>
      <c r="C428" s="25" t="s">
        <v>85</v>
      </c>
      <c r="D428" s="25">
        <v>12087.79</v>
      </c>
      <c r="E428" s="25">
        <v>0</v>
      </c>
      <c r="F428" s="25">
        <v>0</v>
      </c>
      <c r="G428" s="25">
        <v>0</v>
      </c>
    </row>
    <row r="429" spans="1:7" x14ac:dyDescent="0.4">
      <c r="A429" s="25">
        <v>658</v>
      </c>
      <c r="B429" s="25" t="s">
        <v>135</v>
      </c>
      <c r="C429" s="25" t="s">
        <v>86</v>
      </c>
      <c r="D429" s="25">
        <v>0</v>
      </c>
      <c r="E429" s="25">
        <v>117.21</v>
      </c>
      <c r="F429" s="25">
        <v>0</v>
      </c>
      <c r="G429" s="25">
        <v>90153.59</v>
      </c>
    </row>
    <row r="430" spans="1:7" x14ac:dyDescent="0.4">
      <c r="A430" s="25">
        <v>665</v>
      </c>
      <c r="B430" s="25" t="s">
        <v>136</v>
      </c>
      <c r="C430" s="25" t="s">
        <v>88</v>
      </c>
      <c r="D430" s="25">
        <v>61776.94</v>
      </c>
      <c r="E430" s="25">
        <v>0</v>
      </c>
      <c r="F430" s="25">
        <v>0</v>
      </c>
      <c r="G430" s="25">
        <v>10618.43</v>
      </c>
    </row>
    <row r="431" spans="1:7" x14ac:dyDescent="0.4">
      <c r="A431" s="25">
        <v>665</v>
      </c>
      <c r="B431" s="25" t="s">
        <v>136</v>
      </c>
      <c r="C431" s="25" t="s">
        <v>80</v>
      </c>
      <c r="D431" s="25">
        <v>90510.75</v>
      </c>
      <c r="E431" s="25">
        <v>0</v>
      </c>
      <c r="F431" s="25">
        <v>0</v>
      </c>
      <c r="G431" s="25">
        <v>8505.84</v>
      </c>
    </row>
    <row r="432" spans="1:7" x14ac:dyDescent="0.4">
      <c r="A432" s="25">
        <v>665</v>
      </c>
      <c r="B432" s="25" t="s">
        <v>136</v>
      </c>
      <c r="C432" s="25" t="s">
        <v>81</v>
      </c>
      <c r="D432" s="25">
        <v>404087.76</v>
      </c>
      <c r="E432" s="25">
        <v>0</v>
      </c>
      <c r="F432" s="25">
        <v>2202.75</v>
      </c>
      <c r="G432" s="25">
        <v>76884.77</v>
      </c>
    </row>
    <row r="433" spans="1:7" x14ac:dyDescent="0.4">
      <c r="A433" s="25">
        <v>665</v>
      </c>
      <c r="B433" s="25" t="s">
        <v>136</v>
      </c>
      <c r="C433" s="25" t="s">
        <v>89</v>
      </c>
      <c r="D433" s="25">
        <v>243968.51</v>
      </c>
      <c r="E433" s="25">
        <v>0</v>
      </c>
      <c r="F433" s="25">
        <v>0</v>
      </c>
      <c r="G433" s="25">
        <v>38449.599999999999</v>
      </c>
    </row>
    <row r="434" spans="1:7" x14ac:dyDescent="0.4">
      <c r="A434" s="25">
        <v>665</v>
      </c>
      <c r="B434" s="25" t="s">
        <v>136</v>
      </c>
      <c r="C434" s="25" t="s">
        <v>82</v>
      </c>
      <c r="D434" s="25">
        <v>17268.169999999998</v>
      </c>
      <c r="E434" s="25">
        <v>0</v>
      </c>
      <c r="F434" s="25">
        <v>0</v>
      </c>
      <c r="G434" s="25">
        <v>0</v>
      </c>
    </row>
    <row r="435" spans="1:7" x14ac:dyDescent="0.4">
      <c r="A435" s="25">
        <v>665</v>
      </c>
      <c r="B435" s="25" t="s">
        <v>136</v>
      </c>
      <c r="C435" s="25" t="s">
        <v>84</v>
      </c>
      <c r="D435" s="25">
        <v>61891.38</v>
      </c>
      <c r="E435" s="25">
        <v>0</v>
      </c>
      <c r="F435" s="25">
        <v>600</v>
      </c>
      <c r="G435" s="25">
        <v>1464.5</v>
      </c>
    </row>
    <row r="436" spans="1:7" x14ac:dyDescent="0.4">
      <c r="A436" s="25">
        <v>665</v>
      </c>
      <c r="B436" s="25" t="s">
        <v>136</v>
      </c>
      <c r="C436" s="25" t="s">
        <v>109</v>
      </c>
      <c r="D436" s="25">
        <v>0</v>
      </c>
      <c r="E436" s="25">
        <v>0</v>
      </c>
      <c r="F436" s="25">
        <v>0</v>
      </c>
      <c r="G436" s="25">
        <v>514.76</v>
      </c>
    </row>
    <row r="437" spans="1:7" x14ac:dyDescent="0.4">
      <c r="A437" s="25">
        <v>665</v>
      </c>
      <c r="B437" s="25" t="s">
        <v>136</v>
      </c>
      <c r="C437" s="25" t="s">
        <v>91</v>
      </c>
      <c r="D437" s="25">
        <v>75783.25</v>
      </c>
      <c r="E437" s="25">
        <v>0</v>
      </c>
      <c r="F437" s="25">
        <v>0</v>
      </c>
      <c r="G437" s="25">
        <v>1800</v>
      </c>
    </row>
    <row r="438" spans="1:7" x14ac:dyDescent="0.4">
      <c r="A438" s="25">
        <v>665</v>
      </c>
      <c r="B438" s="25" t="s">
        <v>136</v>
      </c>
      <c r="C438" s="25" t="s">
        <v>85</v>
      </c>
      <c r="D438" s="25">
        <v>4510.62</v>
      </c>
      <c r="E438" s="25">
        <v>0</v>
      </c>
      <c r="F438" s="25">
        <v>0</v>
      </c>
      <c r="G438" s="25">
        <v>5204.97</v>
      </c>
    </row>
    <row r="439" spans="1:7" x14ac:dyDescent="0.4">
      <c r="A439" s="25">
        <v>665</v>
      </c>
      <c r="B439" s="25" t="s">
        <v>136</v>
      </c>
      <c r="C439" s="25" t="s">
        <v>86</v>
      </c>
      <c r="D439" s="25">
        <v>90286.04</v>
      </c>
      <c r="E439" s="25">
        <v>13085</v>
      </c>
      <c r="F439" s="25">
        <v>0</v>
      </c>
      <c r="G439" s="25">
        <v>26250</v>
      </c>
    </row>
    <row r="440" spans="1:7" x14ac:dyDescent="0.4">
      <c r="A440" s="25">
        <v>700</v>
      </c>
      <c r="B440" s="25" t="s">
        <v>137</v>
      </c>
      <c r="C440" s="25" t="s">
        <v>88</v>
      </c>
      <c r="D440" s="25">
        <v>105436.05</v>
      </c>
      <c r="E440" s="25">
        <v>0</v>
      </c>
      <c r="F440" s="25">
        <v>0</v>
      </c>
      <c r="G440" s="25">
        <v>1995.17</v>
      </c>
    </row>
    <row r="441" spans="1:7" x14ac:dyDescent="0.4">
      <c r="A441" s="25">
        <v>700</v>
      </c>
      <c r="B441" s="25" t="s">
        <v>137</v>
      </c>
      <c r="C441" s="25" t="s">
        <v>80</v>
      </c>
      <c r="D441" s="25">
        <v>230752.25</v>
      </c>
      <c r="E441" s="25">
        <v>0</v>
      </c>
      <c r="F441" s="25">
        <v>0</v>
      </c>
      <c r="G441" s="25">
        <v>16949.53</v>
      </c>
    </row>
    <row r="442" spans="1:7" x14ac:dyDescent="0.4">
      <c r="A442" s="25">
        <v>700</v>
      </c>
      <c r="B442" s="25" t="s">
        <v>137</v>
      </c>
      <c r="C442" s="25" t="s">
        <v>81</v>
      </c>
      <c r="D442" s="25">
        <v>893029.05</v>
      </c>
      <c r="E442" s="25">
        <v>0</v>
      </c>
      <c r="F442" s="25">
        <v>0</v>
      </c>
      <c r="G442" s="25">
        <v>16655.78</v>
      </c>
    </row>
    <row r="443" spans="1:7" x14ac:dyDescent="0.4">
      <c r="A443" s="25">
        <v>700</v>
      </c>
      <c r="B443" s="25" t="s">
        <v>137</v>
      </c>
      <c r="C443" s="25" t="s">
        <v>89</v>
      </c>
      <c r="D443" s="25">
        <v>261846.18</v>
      </c>
      <c r="E443" s="25">
        <v>0</v>
      </c>
      <c r="F443" s="25">
        <v>0</v>
      </c>
      <c r="G443" s="25">
        <v>27518.05</v>
      </c>
    </row>
    <row r="444" spans="1:7" x14ac:dyDescent="0.4">
      <c r="A444" s="25">
        <v>700</v>
      </c>
      <c r="B444" s="25" t="s">
        <v>137</v>
      </c>
      <c r="C444" s="25" t="s">
        <v>82</v>
      </c>
      <c r="D444" s="25">
        <v>19064.29</v>
      </c>
      <c r="E444" s="25">
        <v>0</v>
      </c>
      <c r="F444" s="25">
        <v>0</v>
      </c>
      <c r="G444" s="25">
        <v>0</v>
      </c>
    </row>
    <row r="445" spans="1:7" x14ac:dyDescent="0.4">
      <c r="A445" s="25">
        <v>700</v>
      </c>
      <c r="B445" s="25" t="s">
        <v>137</v>
      </c>
      <c r="C445" s="25" t="s">
        <v>83</v>
      </c>
      <c r="D445" s="25">
        <v>12030.11</v>
      </c>
      <c r="E445" s="25">
        <v>0</v>
      </c>
      <c r="F445" s="25">
        <v>0</v>
      </c>
      <c r="G445" s="25">
        <v>166.52</v>
      </c>
    </row>
    <row r="446" spans="1:7" x14ac:dyDescent="0.4">
      <c r="A446" s="25">
        <v>700</v>
      </c>
      <c r="B446" s="25" t="s">
        <v>137</v>
      </c>
      <c r="C446" s="25" t="s">
        <v>84</v>
      </c>
      <c r="D446" s="25">
        <v>147947.51</v>
      </c>
      <c r="E446" s="25">
        <v>0</v>
      </c>
      <c r="F446" s="25">
        <v>0</v>
      </c>
      <c r="G446" s="25">
        <v>412.35</v>
      </c>
    </row>
    <row r="447" spans="1:7" x14ac:dyDescent="0.4">
      <c r="A447" s="25">
        <v>700</v>
      </c>
      <c r="B447" s="25" t="s">
        <v>137</v>
      </c>
      <c r="C447" s="25" t="s">
        <v>91</v>
      </c>
      <c r="D447" s="25">
        <v>110717.2</v>
      </c>
      <c r="E447" s="25">
        <v>0</v>
      </c>
      <c r="F447" s="25">
        <v>4197.21</v>
      </c>
      <c r="G447" s="25">
        <v>34137.279999999999</v>
      </c>
    </row>
    <row r="448" spans="1:7" x14ac:dyDescent="0.4">
      <c r="A448" s="25">
        <v>700</v>
      </c>
      <c r="B448" s="25" t="s">
        <v>137</v>
      </c>
      <c r="C448" s="25" t="s">
        <v>85</v>
      </c>
      <c r="D448" s="25">
        <v>0</v>
      </c>
      <c r="E448" s="25">
        <v>0</v>
      </c>
      <c r="F448" s="25">
        <v>0</v>
      </c>
      <c r="G448" s="25">
        <v>49389.33</v>
      </c>
    </row>
    <row r="449" spans="1:7" x14ac:dyDescent="0.4">
      <c r="A449" s="25">
        <v>700</v>
      </c>
      <c r="B449" s="25" t="s">
        <v>137</v>
      </c>
      <c r="C449" s="25" t="s">
        <v>86</v>
      </c>
      <c r="D449" s="25">
        <v>0</v>
      </c>
      <c r="E449" s="25">
        <v>0</v>
      </c>
      <c r="F449" s="25">
        <v>0</v>
      </c>
      <c r="G449" s="25">
        <v>22099.13</v>
      </c>
    </row>
    <row r="450" spans="1:7" x14ac:dyDescent="0.4">
      <c r="A450" s="25">
        <v>6905</v>
      </c>
      <c r="B450" s="25" t="s">
        <v>513</v>
      </c>
      <c r="C450" s="25" t="s">
        <v>88</v>
      </c>
      <c r="D450" s="25">
        <v>381001.81</v>
      </c>
      <c r="E450" s="25">
        <v>0</v>
      </c>
      <c r="F450" s="25">
        <v>100</v>
      </c>
      <c r="G450" s="25">
        <v>7322.35</v>
      </c>
    </row>
    <row r="451" spans="1:7" x14ac:dyDescent="0.4">
      <c r="A451" s="25">
        <v>6905</v>
      </c>
      <c r="B451" s="25" t="s">
        <v>513</v>
      </c>
      <c r="C451" s="25" t="s">
        <v>80</v>
      </c>
      <c r="D451" s="25">
        <v>431912.66</v>
      </c>
      <c r="E451" s="25">
        <v>0</v>
      </c>
      <c r="F451" s="25">
        <v>51473.19</v>
      </c>
      <c r="G451" s="25">
        <v>628.29999999999995</v>
      </c>
    </row>
    <row r="452" spans="1:7" x14ac:dyDescent="0.4">
      <c r="A452" s="25">
        <v>6905</v>
      </c>
      <c r="B452" s="25" t="s">
        <v>513</v>
      </c>
      <c r="C452" s="25" t="s">
        <v>81</v>
      </c>
      <c r="D452" s="25">
        <v>1872151.31</v>
      </c>
      <c r="E452" s="25">
        <v>0</v>
      </c>
      <c r="F452" s="25">
        <v>42473.71</v>
      </c>
      <c r="G452" s="25">
        <v>0</v>
      </c>
    </row>
    <row r="453" spans="1:7" x14ac:dyDescent="0.4">
      <c r="A453" s="25">
        <v>6905</v>
      </c>
      <c r="B453" s="25" t="s">
        <v>513</v>
      </c>
      <c r="C453" s="25" t="s">
        <v>89</v>
      </c>
      <c r="D453" s="25">
        <v>1478781.08</v>
      </c>
      <c r="E453" s="25">
        <v>0</v>
      </c>
      <c r="F453" s="25">
        <v>252.84</v>
      </c>
      <c r="G453" s="25">
        <v>30287.42</v>
      </c>
    </row>
    <row r="454" spans="1:7" x14ac:dyDescent="0.4">
      <c r="A454" s="25">
        <v>6905</v>
      </c>
      <c r="B454" s="25" t="s">
        <v>513</v>
      </c>
      <c r="C454" s="25" t="s">
        <v>90</v>
      </c>
      <c r="D454" s="25">
        <v>48056.17</v>
      </c>
      <c r="E454" s="25">
        <v>0</v>
      </c>
      <c r="F454" s="25">
        <v>341.16</v>
      </c>
      <c r="G454" s="25">
        <v>33171.42</v>
      </c>
    </row>
    <row r="455" spans="1:7" x14ac:dyDescent="0.4">
      <c r="A455" s="25">
        <v>6905</v>
      </c>
      <c r="B455" s="25" t="s">
        <v>513</v>
      </c>
      <c r="C455" s="25" t="s">
        <v>83</v>
      </c>
      <c r="D455" s="25">
        <v>28054.51</v>
      </c>
      <c r="E455" s="25">
        <v>0</v>
      </c>
      <c r="F455" s="25">
        <v>17945.5</v>
      </c>
      <c r="G455" s="25">
        <v>69069.490000000005</v>
      </c>
    </row>
    <row r="456" spans="1:7" x14ac:dyDescent="0.4">
      <c r="A456" s="25">
        <v>6905</v>
      </c>
      <c r="B456" s="25" t="s">
        <v>513</v>
      </c>
      <c r="C456" s="25" t="s">
        <v>91</v>
      </c>
      <c r="D456" s="25">
        <v>386167.49</v>
      </c>
      <c r="E456" s="25">
        <v>0</v>
      </c>
      <c r="F456" s="25">
        <v>10421.39</v>
      </c>
      <c r="G456" s="25">
        <v>0</v>
      </c>
    </row>
    <row r="457" spans="1:7" x14ac:dyDescent="0.4">
      <c r="A457" s="25">
        <v>6905</v>
      </c>
      <c r="B457" s="25" t="s">
        <v>513</v>
      </c>
      <c r="C457" s="25" t="s">
        <v>85</v>
      </c>
      <c r="D457" s="25">
        <v>571104.76</v>
      </c>
      <c r="E457" s="25">
        <v>0</v>
      </c>
      <c r="F457" s="25">
        <v>0</v>
      </c>
      <c r="G457" s="25">
        <v>0</v>
      </c>
    </row>
    <row r="458" spans="1:7" x14ac:dyDescent="0.4">
      <c r="A458" s="25">
        <v>6905</v>
      </c>
      <c r="B458" s="25" t="s">
        <v>513</v>
      </c>
      <c r="C458" s="25" t="s">
        <v>86</v>
      </c>
      <c r="D458" s="25">
        <v>0</v>
      </c>
      <c r="E458" s="25">
        <v>51147.32</v>
      </c>
      <c r="F458" s="25">
        <v>0</v>
      </c>
      <c r="G458" s="25">
        <v>2213.9299999999998</v>
      </c>
    </row>
    <row r="459" spans="1:7" x14ac:dyDescent="0.4">
      <c r="A459" s="25">
        <v>721</v>
      </c>
      <c r="B459" s="25" t="s">
        <v>138</v>
      </c>
      <c r="C459" s="25" t="s">
        <v>88</v>
      </c>
      <c r="D459" s="25">
        <v>0</v>
      </c>
      <c r="E459" s="25">
        <v>0</v>
      </c>
      <c r="F459" s="25">
        <v>0</v>
      </c>
      <c r="G459" s="25">
        <v>14596.8</v>
      </c>
    </row>
    <row r="460" spans="1:7" x14ac:dyDescent="0.4">
      <c r="A460" s="25">
        <v>721</v>
      </c>
      <c r="B460" s="25" t="s">
        <v>138</v>
      </c>
      <c r="C460" s="25" t="s">
        <v>80</v>
      </c>
      <c r="D460" s="25">
        <v>369846.01</v>
      </c>
      <c r="E460" s="25">
        <v>0</v>
      </c>
      <c r="F460" s="25">
        <v>140</v>
      </c>
      <c r="G460" s="25">
        <v>0</v>
      </c>
    </row>
    <row r="461" spans="1:7" x14ac:dyDescent="0.4">
      <c r="A461" s="25">
        <v>721</v>
      </c>
      <c r="B461" s="25" t="s">
        <v>138</v>
      </c>
      <c r="C461" s="25" t="s">
        <v>81</v>
      </c>
      <c r="D461" s="25">
        <v>1272045.52</v>
      </c>
      <c r="E461" s="25">
        <v>0</v>
      </c>
      <c r="F461" s="25">
        <v>13093.08</v>
      </c>
      <c r="G461" s="25">
        <v>0</v>
      </c>
    </row>
    <row r="462" spans="1:7" x14ac:dyDescent="0.4">
      <c r="A462" s="25">
        <v>721</v>
      </c>
      <c r="B462" s="25" t="s">
        <v>138</v>
      </c>
      <c r="C462" s="25" t="s">
        <v>89</v>
      </c>
      <c r="D462" s="25">
        <v>492321.67</v>
      </c>
      <c r="E462" s="25">
        <v>0</v>
      </c>
      <c r="F462" s="25">
        <v>56071.88</v>
      </c>
      <c r="G462" s="25">
        <v>18501</v>
      </c>
    </row>
    <row r="463" spans="1:7" x14ac:dyDescent="0.4">
      <c r="A463" s="25">
        <v>721</v>
      </c>
      <c r="B463" s="25" t="s">
        <v>138</v>
      </c>
      <c r="C463" s="25" t="s">
        <v>90</v>
      </c>
      <c r="D463" s="25">
        <v>112519.46</v>
      </c>
      <c r="E463" s="25">
        <v>0</v>
      </c>
      <c r="F463" s="25">
        <v>0</v>
      </c>
      <c r="G463" s="25">
        <v>0</v>
      </c>
    </row>
    <row r="464" spans="1:7" x14ac:dyDescent="0.4">
      <c r="A464" s="25">
        <v>721</v>
      </c>
      <c r="B464" s="25" t="s">
        <v>138</v>
      </c>
      <c r="C464" s="25" t="s">
        <v>82</v>
      </c>
      <c r="D464" s="25">
        <v>31491.52</v>
      </c>
      <c r="E464" s="25">
        <v>0</v>
      </c>
      <c r="F464" s="25">
        <v>0</v>
      </c>
      <c r="G464" s="25">
        <v>0</v>
      </c>
    </row>
    <row r="465" spans="1:7" x14ac:dyDescent="0.4">
      <c r="A465" s="25">
        <v>721</v>
      </c>
      <c r="B465" s="25" t="s">
        <v>138</v>
      </c>
      <c r="C465" s="25" t="s">
        <v>83</v>
      </c>
      <c r="D465" s="25">
        <v>27706.78</v>
      </c>
      <c r="E465" s="25">
        <v>0</v>
      </c>
      <c r="F465" s="25">
        <v>0</v>
      </c>
      <c r="G465" s="25">
        <v>0</v>
      </c>
    </row>
    <row r="466" spans="1:7" x14ac:dyDescent="0.4">
      <c r="A466" s="25">
        <v>721</v>
      </c>
      <c r="B466" s="25" t="s">
        <v>138</v>
      </c>
      <c r="C466" s="25" t="s">
        <v>84</v>
      </c>
      <c r="D466" s="25">
        <v>169527.5</v>
      </c>
      <c r="E466" s="25">
        <v>0</v>
      </c>
      <c r="F466" s="25">
        <v>0</v>
      </c>
      <c r="G466" s="25">
        <v>0</v>
      </c>
    </row>
    <row r="467" spans="1:7" x14ac:dyDescent="0.4">
      <c r="A467" s="25">
        <v>721</v>
      </c>
      <c r="B467" s="25" t="s">
        <v>138</v>
      </c>
      <c r="C467" s="25" t="s">
        <v>91</v>
      </c>
      <c r="D467" s="25">
        <v>95302.69</v>
      </c>
      <c r="E467" s="25">
        <v>1312.21</v>
      </c>
      <c r="F467" s="25">
        <v>341.74</v>
      </c>
      <c r="G467" s="25">
        <v>53433</v>
      </c>
    </row>
    <row r="468" spans="1:7" x14ac:dyDescent="0.4">
      <c r="A468" s="25">
        <v>721</v>
      </c>
      <c r="B468" s="25" t="s">
        <v>138</v>
      </c>
      <c r="C468" s="25" t="s">
        <v>85</v>
      </c>
      <c r="D468" s="25">
        <v>135790.96</v>
      </c>
      <c r="E468" s="25">
        <v>0</v>
      </c>
      <c r="F468" s="25">
        <v>0</v>
      </c>
      <c r="G468" s="25">
        <v>0</v>
      </c>
    </row>
    <row r="469" spans="1:7" x14ac:dyDescent="0.4">
      <c r="A469" s="25">
        <v>721</v>
      </c>
      <c r="B469" s="25" t="s">
        <v>138</v>
      </c>
      <c r="C469" s="25" t="s">
        <v>86</v>
      </c>
      <c r="D469" s="25">
        <v>9683.06</v>
      </c>
      <c r="E469" s="25">
        <v>13075.61</v>
      </c>
      <c r="F469" s="25">
        <v>51856.89</v>
      </c>
      <c r="G469" s="25">
        <v>3978</v>
      </c>
    </row>
    <row r="470" spans="1:7" x14ac:dyDescent="0.4">
      <c r="A470" s="25">
        <v>735</v>
      </c>
      <c r="B470" s="25" t="s">
        <v>139</v>
      </c>
      <c r="C470" s="25" t="s">
        <v>80</v>
      </c>
      <c r="D470" s="25">
        <v>83207.59</v>
      </c>
      <c r="E470" s="25">
        <v>0</v>
      </c>
      <c r="F470" s="25">
        <v>0</v>
      </c>
      <c r="G470" s="25">
        <v>4266</v>
      </c>
    </row>
    <row r="471" spans="1:7" x14ac:dyDescent="0.4">
      <c r="A471" s="25">
        <v>735</v>
      </c>
      <c r="B471" s="25" t="s">
        <v>139</v>
      </c>
      <c r="C471" s="25" t="s">
        <v>81</v>
      </c>
      <c r="D471" s="25">
        <v>274117.19</v>
      </c>
      <c r="E471" s="25">
        <v>0</v>
      </c>
      <c r="F471" s="25">
        <v>0</v>
      </c>
      <c r="G471" s="25">
        <v>26242.32</v>
      </c>
    </row>
    <row r="472" spans="1:7" x14ac:dyDescent="0.4">
      <c r="A472" s="25">
        <v>735</v>
      </c>
      <c r="B472" s="25" t="s">
        <v>139</v>
      </c>
      <c r="C472" s="25" t="s">
        <v>89</v>
      </c>
      <c r="D472" s="25">
        <v>250202.78</v>
      </c>
      <c r="E472" s="25">
        <v>0</v>
      </c>
      <c r="F472" s="25">
        <v>0</v>
      </c>
      <c r="G472" s="25">
        <v>0</v>
      </c>
    </row>
    <row r="473" spans="1:7" x14ac:dyDescent="0.4">
      <c r="A473" s="25">
        <v>735</v>
      </c>
      <c r="B473" s="25" t="s">
        <v>139</v>
      </c>
      <c r="C473" s="25" t="s">
        <v>82</v>
      </c>
      <c r="D473" s="25">
        <v>6023.89</v>
      </c>
      <c r="E473" s="25">
        <v>0</v>
      </c>
      <c r="F473" s="25">
        <v>0</v>
      </c>
      <c r="G473" s="25">
        <v>0</v>
      </c>
    </row>
    <row r="474" spans="1:7" x14ac:dyDescent="0.4">
      <c r="A474" s="25">
        <v>735</v>
      </c>
      <c r="B474" s="25" t="s">
        <v>139</v>
      </c>
      <c r="C474" s="25" t="s">
        <v>84</v>
      </c>
      <c r="D474" s="25">
        <v>0</v>
      </c>
      <c r="E474" s="25">
        <v>2000.01</v>
      </c>
      <c r="F474" s="25">
        <v>0</v>
      </c>
      <c r="G474" s="25">
        <v>0</v>
      </c>
    </row>
    <row r="475" spans="1:7" x14ac:dyDescent="0.4">
      <c r="A475" s="25">
        <v>735</v>
      </c>
      <c r="B475" s="25" t="s">
        <v>139</v>
      </c>
      <c r="C475" s="25" t="s">
        <v>91</v>
      </c>
      <c r="D475" s="25">
        <v>0</v>
      </c>
      <c r="E475" s="25">
        <v>21741</v>
      </c>
      <c r="F475" s="25">
        <v>0</v>
      </c>
      <c r="G475" s="25">
        <v>6416</v>
      </c>
    </row>
    <row r="476" spans="1:7" x14ac:dyDescent="0.4">
      <c r="A476" s="25">
        <v>735</v>
      </c>
      <c r="B476" s="25" t="s">
        <v>139</v>
      </c>
      <c r="C476" s="25" t="s">
        <v>85</v>
      </c>
      <c r="D476" s="25">
        <v>6775.27</v>
      </c>
      <c r="E476" s="25">
        <v>0</v>
      </c>
      <c r="F476" s="25">
        <v>0</v>
      </c>
      <c r="G476" s="25">
        <v>0</v>
      </c>
    </row>
    <row r="477" spans="1:7" x14ac:dyDescent="0.4">
      <c r="A477" s="25">
        <v>735</v>
      </c>
      <c r="B477" s="25" t="s">
        <v>139</v>
      </c>
      <c r="C477" s="25" t="s">
        <v>86</v>
      </c>
      <c r="D477" s="25">
        <v>0</v>
      </c>
      <c r="E477" s="25">
        <v>21499</v>
      </c>
      <c r="F477" s="25">
        <v>0</v>
      </c>
      <c r="G477" s="25">
        <v>2000</v>
      </c>
    </row>
    <row r="478" spans="1:7" x14ac:dyDescent="0.4">
      <c r="A478" s="25">
        <v>8123</v>
      </c>
      <c r="B478" s="25" t="s">
        <v>514</v>
      </c>
      <c r="C478" s="25" t="s">
        <v>81</v>
      </c>
      <c r="D478" s="25">
        <v>349833.69</v>
      </c>
      <c r="E478" s="25">
        <v>0</v>
      </c>
      <c r="F478" s="25">
        <v>0</v>
      </c>
      <c r="G478" s="25">
        <v>0</v>
      </c>
    </row>
    <row r="479" spans="1:7" x14ac:dyDescent="0.4">
      <c r="A479" s="25">
        <v>8123</v>
      </c>
      <c r="B479" s="25" t="s">
        <v>514</v>
      </c>
      <c r="C479" s="25" t="s">
        <v>89</v>
      </c>
      <c r="D479" s="25">
        <v>232093.46</v>
      </c>
      <c r="E479" s="25">
        <v>0</v>
      </c>
      <c r="F479" s="25">
        <v>0</v>
      </c>
      <c r="G479" s="25">
        <v>0</v>
      </c>
    </row>
    <row r="480" spans="1:7" x14ac:dyDescent="0.4">
      <c r="A480" s="25">
        <v>8123</v>
      </c>
      <c r="B480" s="25" t="s">
        <v>514</v>
      </c>
      <c r="C480" s="25" t="s">
        <v>90</v>
      </c>
      <c r="D480" s="25">
        <v>0</v>
      </c>
      <c r="E480" s="25">
        <v>0</v>
      </c>
      <c r="F480" s="25">
        <v>0</v>
      </c>
      <c r="G480" s="25">
        <v>75000</v>
      </c>
    </row>
    <row r="481" spans="1:7" x14ac:dyDescent="0.4">
      <c r="A481" s="25">
        <v>8123</v>
      </c>
      <c r="B481" s="25" t="s">
        <v>514</v>
      </c>
      <c r="C481" s="25" t="s">
        <v>84</v>
      </c>
      <c r="D481" s="25">
        <v>0</v>
      </c>
      <c r="E481" s="25">
        <v>0</v>
      </c>
      <c r="F481" s="25">
        <v>0</v>
      </c>
      <c r="G481" s="25">
        <v>75000</v>
      </c>
    </row>
    <row r="482" spans="1:7" x14ac:dyDescent="0.4">
      <c r="A482" s="25">
        <v>777</v>
      </c>
      <c r="B482" s="25" t="s">
        <v>140</v>
      </c>
      <c r="C482" s="25" t="s">
        <v>88</v>
      </c>
      <c r="D482" s="25">
        <v>264621.48</v>
      </c>
      <c r="E482" s="25">
        <v>0</v>
      </c>
      <c r="F482" s="25">
        <v>0</v>
      </c>
      <c r="G482" s="25">
        <v>96299.42</v>
      </c>
    </row>
    <row r="483" spans="1:7" x14ac:dyDescent="0.4">
      <c r="A483" s="25">
        <v>777</v>
      </c>
      <c r="B483" s="25" t="s">
        <v>140</v>
      </c>
      <c r="C483" s="25" t="s">
        <v>80</v>
      </c>
      <c r="D483" s="25">
        <v>725354.19</v>
      </c>
      <c r="E483" s="25">
        <v>0</v>
      </c>
      <c r="F483" s="25">
        <v>42984.08</v>
      </c>
      <c r="G483" s="25">
        <v>20082.3</v>
      </c>
    </row>
    <row r="484" spans="1:7" x14ac:dyDescent="0.4">
      <c r="A484" s="25">
        <v>777</v>
      </c>
      <c r="B484" s="25" t="s">
        <v>140</v>
      </c>
      <c r="C484" s="25" t="s">
        <v>81</v>
      </c>
      <c r="D484" s="25">
        <v>2815634.57</v>
      </c>
      <c r="E484" s="25">
        <v>0</v>
      </c>
      <c r="F484" s="25">
        <v>1631.27</v>
      </c>
      <c r="G484" s="25">
        <v>183861.75</v>
      </c>
    </row>
    <row r="485" spans="1:7" x14ac:dyDescent="0.4">
      <c r="A485" s="25">
        <v>777</v>
      </c>
      <c r="B485" s="25" t="s">
        <v>140</v>
      </c>
      <c r="C485" s="25" t="s">
        <v>89</v>
      </c>
      <c r="D485" s="25">
        <v>1817933.46</v>
      </c>
      <c r="E485" s="25">
        <v>0</v>
      </c>
      <c r="F485" s="25">
        <v>7593.33</v>
      </c>
      <c r="G485" s="25">
        <v>28994.16</v>
      </c>
    </row>
    <row r="486" spans="1:7" x14ac:dyDescent="0.4">
      <c r="A486" s="25">
        <v>777</v>
      </c>
      <c r="B486" s="25" t="s">
        <v>140</v>
      </c>
      <c r="C486" s="25" t="s">
        <v>90</v>
      </c>
      <c r="D486" s="25">
        <v>114233.22</v>
      </c>
      <c r="E486" s="25">
        <v>0</v>
      </c>
      <c r="F486" s="25">
        <v>0</v>
      </c>
      <c r="G486" s="25">
        <v>433.93</v>
      </c>
    </row>
    <row r="487" spans="1:7" x14ac:dyDescent="0.4">
      <c r="A487" s="25">
        <v>777</v>
      </c>
      <c r="B487" s="25" t="s">
        <v>140</v>
      </c>
      <c r="C487" s="25" t="s">
        <v>82</v>
      </c>
      <c r="D487" s="25">
        <v>90804.52</v>
      </c>
      <c r="E487" s="25">
        <v>0</v>
      </c>
      <c r="F487" s="25">
        <v>0</v>
      </c>
      <c r="G487" s="25">
        <v>0</v>
      </c>
    </row>
    <row r="488" spans="1:7" x14ac:dyDescent="0.4">
      <c r="A488" s="25">
        <v>777</v>
      </c>
      <c r="B488" s="25" t="s">
        <v>140</v>
      </c>
      <c r="C488" s="25" t="s">
        <v>83</v>
      </c>
      <c r="D488" s="25">
        <v>31111.85</v>
      </c>
      <c r="E488" s="25">
        <v>0</v>
      </c>
      <c r="F488" s="25">
        <v>0</v>
      </c>
      <c r="G488" s="25">
        <v>0</v>
      </c>
    </row>
    <row r="489" spans="1:7" x14ac:dyDescent="0.4">
      <c r="A489" s="25">
        <v>777</v>
      </c>
      <c r="B489" s="25" t="s">
        <v>140</v>
      </c>
      <c r="C489" s="25" t="s">
        <v>84</v>
      </c>
      <c r="D489" s="25">
        <v>249834.89</v>
      </c>
      <c r="E489" s="25">
        <v>0</v>
      </c>
      <c r="F489" s="25">
        <v>0</v>
      </c>
      <c r="G489" s="25">
        <v>2532.9699999999998</v>
      </c>
    </row>
    <row r="490" spans="1:7" x14ac:dyDescent="0.4">
      <c r="A490" s="25">
        <v>777</v>
      </c>
      <c r="B490" s="25" t="s">
        <v>140</v>
      </c>
      <c r="C490" s="25" t="s">
        <v>91</v>
      </c>
      <c r="D490" s="25">
        <v>384825.59999999998</v>
      </c>
      <c r="E490" s="25">
        <v>0</v>
      </c>
      <c r="F490" s="25">
        <v>0</v>
      </c>
      <c r="G490" s="25">
        <v>4000.07</v>
      </c>
    </row>
    <row r="491" spans="1:7" x14ac:dyDescent="0.4">
      <c r="A491" s="25">
        <v>777</v>
      </c>
      <c r="B491" s="25" t="s">
        <v>140</v>
      </c>
      <c r="C491" s="25" t="s">
        <v>85</v>
      </c>
      <c r="D491" s="25">
        <v>0</v>
      </c>
      <c r="E491" s="25">
        <v>0</v>
      </c>
      <c r="F491" s="25">
        <v>636064.68999999994</v>
      </c>
      <c r="G491" s="25">
        <v>2894.26</v>
      </c>
    </row>
    <row r="492" spans="1:7" x14ac:dyDescent="0.4">
      <c r="A492" s="25">
        <v>777</v>
      </c>
      <c r="B492" s="25" t="s">
        <v>140</v>
      </c>
      <c r="C492" s="25" t="s">
        <v>86</v>
      </c>
      <c r="D492" s="25">
        <v>0</v>
      </c>
      <c r="E492" s="25">
        <v>67152.31</v>
      </c>
      <c r="F492" s="25">
        <v>0</v>
      </c>
      <c r="G492" s="25">
        <v>243007.13</v>
      </c>
    </row>
    <row r="493" spans="1:7" x14ac:dyDescent="0.4">
      <c r="A493" s="25">
        <v>840</v>
      </c>
      <c r="B493" s="25" t="s">
        <v>141</v>
      </c>
      <c r="C493" s="25" t="s">
        <v>88</v>
      </c>
      <c r="D493" s="25">
        <v>16776.21</v>
      </c>
      <c r="E493" s="25">
        <v>0</v>
      </c>
      <c r="F493" s="25">
        <v>0</v>
      </c>
      <c r="G493" s="25">
        <v>2460.7800000000002</v>
      </c>
    </row>
    <row r="494" spans="1:7" x14ac:dyDescent="0.4">
      <c r="A494" s="25">
        <v>840</v>
      </c>
      <c r="B494" s="25" t="s">
        <v>141</v>
      </c>
      <c r="C494" s="25" t="s">
        <v>80</v>
      </c>
      <c r="D494" s="25">
        <v>33552.07</v>
      </c>
      <c r="E494" s="25">
        <v>0</v>
      </c>
      <c r="F494" s="25">
        <v>0</v>
      </c>
      <c r="G494" s="25">
        <v>1288.8900000000001</v>
      </c>
    </row>
    <row r="495" spans="1:7" x14ac:dyDescent="0.4">
      <c r="A495" s="25">
        <v>840</v>
      </c>
      <c r="B495" s="25" t="s">
        <v>141</v>
      </c>
      <c r="C495" s="25" t="s">
        <v>81</v>
      </c>
      <c r="D495" s="25">
        <v>137276.79</v>
      </c>
      <c r="E495" s="25">
        <v>0</v>
      </c>
      <c r="F495" s="25">
        <v>0</v>
      </c>
      <c r="G495" s="25">
        <v>3671.73</v>
      </c>
    </row>
    <row r="496" spans="1:7" x14ac:dyDescent="0.4">
      <c r="A496" s="25">
        <v>840</v>
      </c>
      <c r="B496" s="25" t="s">
        <v>141</v>
      </c>
      <c r="C496" s="25" t="s">
        <v>89</v>
      </c>
      <c r="D496" s="25">
        <v>76051.740000000005</v>
      </c>
      <c r="E496" s="25">
        <v>0</v>
      </c>
      <c r="F496" s="25">
        <v>0</v>
      </c>
      <c r="G496" s="25">
        <v>232.65</v>
      </c>
    </row>
    <row r="497" spans="1:7" x14ac:dyDescent="0.4">
      <c r="A497" s="25">
        <v>840</v>
      </c>
      <c r="B497" s="25" t="s">
        <v>141</v>
      </c>
      <c r="C497" s="25" t="s">
        <v>82</v>
      </c>
      <c r="D497" s="25">
        <v>7888.09</v>
      </c>
      <c r="E497" s="25">
        <v>0</v>
      </c>
      <c r="F497" s="25">
        <v>0</v>
      </c>
      <c r="G497" s="25">
        <v>0</v>
      </c>
    </row>
    <row r="498" spans="1:7" x14ac:dyDescent="0.4">
      <c r="A498" s="25">
        <v>840</v>
      </c>
      <c r="B498" s="25" t="s">
        <v>141</v>
      </c>
      <c r="C498" s="25" t="s">
        <v>84</v>
      </c>
      <c r="D498" s="25">
        <v>0</v>
      </c>
      <c r="E498" s="25">
        <v>0</v>
      </c>
      <c r="F498" s="25">
        <v>0</v>
      </c>
      <c r="G498" s="25">
        <v>8854</v>
      </c>
    </row>
    <row r="499" spans="1:7" x14ac:dyDescent="0.4">
      <c r="A499" s="25">
        <v>840</v>
      </c>
      <c r="B499" s="25" t="s">
        <v>141</v>
      </c>
      <c r="C499" s="25" t="s">
        <v>91</v>
      </c>
      <c r="D499" s="25">
        <v>0</v>
      </c>
      <c r="E499" s="25">
        <v>0</v>
      </c>
      <c r="F499" s="25">
        <v>0</v>
      </c>
      <c r="G499" s="25">
        <v>10833.13</v>
      </c>
    </row>
    <row r="500" spans="1:7" x14ac:dyDescent="0.4">
      <c r="A500" s="25">
        <v>870</v>
      </c>
      <c r="B500" s="25" t="s">
        <v>142</v>
      </c>
      <c r="C500" s="25" t="s">
        <v>88</v>
      </c>
      <c r="D500" s="25">
        <v>75023.39</v>
      </c>
      <c r="E500" s="25">
        <v>0</v>
      </c>
      <c r="F500" s="25">
        <v>0</v>
      </c>
      <c r="G500" s="25">
        <v>7840.59</v>
      </c>
    </row>
    <row r="501" spans="1:7" x14ac:dyDescent="0.4">
      <c r="A501" s="25">
        <v>870</v>
      </c>
      <c r="B501" s="25" t="s">
        <v>142</v>
      </c>
      <c r="C501" s="25" t="s">
        <v>80</v>
      </c>
      <c r="D501" s="25">
        <v>165788.62</v>
      </c>
      <c r="E501" s="25">
        <v>0</v>
      </c>
      <c r="F501" s="25">
        <v>0</v>
      </c>
      <c r="G501" s="25">
        <v>817.77</v>
      </c>
    </row>
    <row r="502" spans="1:7" x14ac:dyDescent="0.4">
      <c r="A502" s="25">
        <v>870</v>
      </c>
      <c r="B502" s="25" t="s">
        <v>142</v>
      </c>
      <c r="C502" s="25" t="s">
        <v>81</v>
      </c>
      <c r="D502" s="25">
        <v>679902.94</v>
      </c>
      <c r="E502" s="25">
        <v>0</v>
      </c>
      <c r="F502" s="25">
        <v>954.88</v>
      </c>
      <c r="G502" s="25">
        <v>7242.52</v>
      </c>
    </row>
    <row r="503" spans="1:7" x14ac:dyDescent="0.4">
      <c r="A503" s="25">
        <v>870</v>
      </c>
      <c r="B503" s="25" t="s">
        <v>142</v>
      </c>
      <c r="C503" s="25" t="s">
        <v>89</v>
      </c>
      <c r="D503" s="25">
        <v>542845.09</v>
      </c>
      <c r="E503" s="25">
        <v>0</v>
      </c>
      <c r="F503" s="25">
        <v>0</v>
      </c>
      <c r="G503" s="25">
        <v>52300.14</v>
      </c>
    </row>
    <row r="504" spans="1:7" x14ac:dyDescent="0.4">
      <c r="A504" s="25">
        <v>870</v>
      </c>
      <c r="B504" s="25" t="s">
        <v>142</v>
      </c>
      <c r="C504" s="25" t="s">
        <v>82</v>
      </c>
      <c r="D504" s="25">
        <v>26447.94</v>
      </c>
      <c r="E504" s="25">
        <v>0</v>
      </c>
      <c r="F504" s="25">
        <v>3526.9</v>
      </c>
      <c r="G504" s="25">
        <v>0</v>
      </c>
    </row>
    <row r="505" spans="1:7" x14ac:dyDescent="0.4">
      <c r="A505" s="25">
        <v>870</v>
      </c>
      <c r="B505" s="25" t="s">
        <v>142</v>
      </c>
      <c r="C505" s="25" t="s">
        <v>83</v>
      </c>
      <c r="D505" s="25">
        <v>13467.52</v>
      </c>
      <c r="E505" s="25">
        <v>0</v>
      </c>
      <c r="F505" s="25">
        <v>0</v>
      </c>
      <c r="G505" s="25">
        <v>0</v>
      </c>
    </row>
    <row r="506" spans="1:7" x14ac:dyDescent="0.4">
      <c r="A506" s="25">
        <v>870</v>
      </c>
      <c r="B506" s="25" t="s">
        <v>142</v>
      </c>
      <c r="C506" s="25" t="s">
        <v>84</v>
      </c>
      <c r="D506" s="25">
        <v>51550.87</v>
      </c>
      <c r="E506" s="25">
        <v>0</v>
      </c>
      <c r="F506" s="25">
        <v>1575.79</v>
      </c>
      <c r="G506" s="25">
        <v>5017.07</v>
      </c>
    </row>
    <row r="507" spans="1:7" x14ac:dyDescent="0.4">
      <c r="A507" s="25">
        <v>870</v>
      </c>
      <c r="B507" s="25" t="s">
        <v>142</v>
      </c>
      <c r="C507" s="25" t="s">
        <v>91</v>
      </c>
      <c r="D507" s="25">
        <v>0</v>
      </c>
      <c r="E507" s="25">
        <v>4523</v>
      </c>
      <c r="F507" s="25">
        <v>0</v>
      </c>
      <c r="G507" s="25">
        <v>5000</v>
      </c>
    </row>
    <row r="508" spans="1:7" x14ac:dyDescent="0.4">
      <c r="A508" s="25">
        <v>870</v>
      </c>
      <c r="B508" s="25" t="s">
        <v>142</v>
      </c>
      <c r="C508" s="25" t="s">
        <v>85</v>
      </c>
      <c r="D508" s="25">
        <v>1092.69</v>
      </c>
      <c r="E508" s="25">
        <v>0</v>
      </c>
      <c r="F508" s="25">
        <v>63018.66</v>
      </c>
      <c r="G508" s="25">
        <v>0</v>
      </c>
    </row>
    <row r="509" spans="1:7" x14ac:dyDescent="0.4">
      <c r="A509" s="25">
        <v>870</v>
      </c>
      <c r="B509" s="25" t="s">
        <v>142</v>
      </c>
      <c r="C509" s="25" t="s">
        <v>86</v>
      </c>
      <c r="D509" s="25">
        <v>0</v>
      </c>
      <c r="E509" s="25">
        <v>65732.789999999994</v>
      </c>
      <c r="F509" s="25">
        <v>0</v>
      </c>
      <c r="G509" s="25">
        <v>62162.720000000001</v>
      </c>
    </row>
    <row r="510" spans="1:7" x14ac:dyDescent="0.4">
      <c r="A510" s="25">
        <v>6908</v>
      </c>
      <c r="B510" s="25" t="s">
        <v>1183</v>
      </c>
      <c r="C510" s="25" t="s">
        <v>91</v>
      </c>
      <c r="D510" s="25">
        <v>0</v>
      </c>
      <c r="E510" s="25">
        <v>18412.45</v>
      </c>
      <c r="F510" s="25">
        <v>0</v>
      </c>
      <c r="G510" s="25">
        <v>0</v>
      </c>
    </row>
    <row r="511" spans="1:7" x14ac:dyDescent="0.4">
      <c r="A511" s="25">
        <v>6908</v>
      </c>
      <c r="B511" s="25" t="s">
        <v>1183</v>
      </c>
      <c r="C511" s="25" t="s">
        <v>86</v>
      </c>
      <c r="D511" s="25">
        <v>0</v>
      </c>
      <c r="E511" s="25">
        <v>1743269.17</v>
      </c>
      <c r="F511" s="25">
        <v>0</v>
      </c>
      <c r="G511" s="25">
        <v>0</v>
      </c>
    </row>
    <row r="512" spans="1:7" x14ac:dyDescent="0.4">
      <c r="A512" s="25">
        <v>882</v>
      </c>
      <c r="B512" s="25" t="s">
        <v>143</v>
      </c>
      <c r="C512" s="25" t="s">
        <v>88</v>
      </c>
      <c r="D512" s="25">
        <v>62389.02</v>
      </c>
      <c r="E512" s="25">
        <v>0</v>
      </c>
      <c r="F512" s="25">
        <v>0</v>
      </c>
      <c r="G512" s="25">
        <v>1279.56</v>
      </c>
    </row>
    <row r="513" spans="1:7" x14ac:dyDescent="0.4">
      <c r="A513" s="25">
        <v>882</v>
      </c>
      <c r="B513" s="25" t="s">
        <v>143</v>
      </c>
      <c r="C513" s="25" t="s">
        <v>80</v>
      </c>
      <c r="D513" s="25">
        <v>0</v>
      </c>
      <c r="E513" s="25">
        <v>0</v>
      </c>
      <c r="F513" s="25">
        <v>0</v>
      </c>
      <c r="G513" s="25">
        <v>100.49</v>
      </c>
    </row>
    <row r="514" spans="1:7" x14ac:dyDescent="0.4">
      <c r="A514" s="25">
        <v>882</v>
      </c>
      <c r="B514" s="25" t="s">
        <v>143</v>
      </c>
      <c r="C514" s="25" t="s">
        <v>81</v>
      </c>
      <c r="D514" s="25">
        <v>199540.79</v>
      </c>
      <c r="E514" s="25">
        <v>0</v>
      </c>
      <c r="F514" s="25">
        <v>0</v>
      </c>
      <c r="G514" s="25">
        <v>778.92</v>
      </c>
    </row>
    <row r="515" spans="1:7" x14ac:dyDescent="0.4">
      <c r="A515" s="25">
        <v>882</v>
      </c>
      <c r="B515" s="25" t="s">
        <v>143</v>
      </c>
      <c r="C515" s="25" t="s">
        <v>89</v>
      </c>
      <c r="D515" s="25">
        <v>190553.23</v>
      </c>
      <c r="E515" s="25">
        <v>0</v>
      </c>
      <c r="F515" s="25">
        <v>0</v>
      </c>
      <c r="G515" s="25">
        <v>4655.5</v>
      </c>
    </row>
    <row r="516" spans="1:7" x14ac:dyDescent="0.4">
      <c r="A516" s="25">
        <v>882</v>
      </c>
      <c r="B516" s="25" t="s">
        <v>143</v>
      </c>
      <c r="C516" s="25" t="s">
        <v>82</v>
      </c>
      <c r="D516" s="25">
        <v>17310.47</v>
      </c>
      <c r="E516" s="25">
        <v>0</v>
      </c>
      <c r="F516" s="25">
        <v>0</v>
      </c>
      <c r="G516" s="25">
        <v>0</v>
      </c>
    </row>
    <row r="517" spans="1:7" x14ac:dyDescent="0.4">
      <c r="A517" s="25">
        <v>882</v>
      </c>
      <c r="B517" s="25" t="s">
        <v>143</v>
      </c>
      <c r="C517" s="25" t="s">
        <v>84</v>
      </c>
      <c r="D517" s="25">
        <v>0</v>
      </c>
      <c r="E517" s="25">
        <v>0</v>
      </c>
      <c r="F517" s="25">
        <v>0</v>
      </c>
      <c r="G517" s="25">
        <v>22534</v>
      </c>
    </row>
    <row r="518" spans="1:7" x14ac:dyDescent="0.4">
      <c r="A518" s="25">
        <v>882</v>
      </c>
      <c r="B518" s="25" t="s">
        <v>143</v>
      </c>
      <c r="C518" s="25" t="s">
        <v>91</v>
      </c>
      <c r="D518" s="25">
        <v>0</v>
      </c>
      <c r="E518" s="25">
        <v>50107.5</v>
      </c>
      <c r="F518" s="25">
        <v>0</v>
      </c>
      <c r="G518" s="25">
        <v>0</v>
      </c>
    </row>
    <row r="519" spans="1:7" x14ac:dyDescent="0.4">
      <c r="A519" s="25">
        <v>882</v>
      </c>
      <c r="B519" s="25" t="s">
        <v>143</v>
      </c>
      <c r="C519" s="25" t="s">
        <v>85</v>
      </c>
      <c r="D519" s="25">
        <v>5361.06</v>
      </c>
      <c r="E519" s="25">
        <v>0</v>
      </c>
      <c r="F519" s="25">
        <v>393.47</v>
      </c>
      <c r="G519" s="25">
        <v>12800</v>
      </c>
    </row>
    <row r="520" spans="1:7" x14ac:dyDescent="0.4">
      <c r="A520" s="25">
        <v>882</v>
      </c>
      <c r="B520" s="25" t="s">
        <v>143</v>
      </c>
      <c r="C520" s="25" t="s">
        <v>86</v>
      </c>
      <c r="D520" s="25">
        <v>0</v>
      </c>
      <c r="E520" s="25">
        <v>211901.24</v>
      </c>
      <c r="F520" s="25">
        <v>0</v>
      </c>
      <c r="G520" s="25">
        <v>45520</v>
      </c>
    </row>
    <row r="521" spans="1:7" x14ac:dyDescent="0.4">
      <c r="A521" s="25">
        <v>896</v>
      </c>
      <c r="B521" s="25" t="s">
        <v>144</v>
      </c>
      <c r="C521" s="25" t="s">
        <v>88</v>
      </c>
      <c r="D521" s="25">
        <v>97343.53</v>
      </c>
      <c r="E521" s="25">
        <v>0</v>
      </c>
      <c r="F521" s="25">
        <v>0</v>
      </c>
      <c r="G521" s="25">
        <v>1984.86</v>
      </c>
    </row>
    <row r="522" spans="1:7" x14ac:dyDescent="0.4">
      <c r="A522" s="25">
        <v>896</v>
      </c>
      <c r="B522" s="25" t="s">
        <v>144</v>
      </c>
      <c r="C522" s="25" t="s">
        <v>80</v>
      </c>
      <c r="D522" s="25">
        <v>192740.91</v>
      </c>
      <c r="E522" s="25">
        <v>0</v>
      </c>
      <c r="F522" s="25">
        <v>0</v>
      </c>
      <c r="G522" s="25">
        <v>0</v>
      </c>
    </row>
    <row r="523" spans="1:7" x14ac:dyDescent="0.4">
      <c r="A523" s="25">
        <v>896</v>
      </c>
      <c r="B523" s="25" t="s">
        <v>144</v>
      </c>
      <c r="C523" s="25" t="s">
        <v>81</v>
      </c>
      <c r="D523" s="25">
        <v>705438.26</v>
      </c>
      <c r="E523" s="25">
        <v>0</v>
      </c>
      <c r="F523" s="25">
        <v>2649.43</v>
      </c>
      <c r="G523" s="25">
        <v>12146.41</v>
      </c>
    </row>
    <row r="524" spans="1:7" x14ac:dyDescent="0.4">
      <c r="A524" s="25">
        <v>896</v>
      </c>
      <c r="B524" s="25" t="s">
        <v>144</v>
      </c>
      <c r="C524" s="25" t="s">
        <v>89</v>
      </c>
      <c r="D524" s="25">
        <v>303691.73</v>
      </c>
      <c r="E524" s="25">
        <v>0</v>
      </c>
      <c r="F524" s="25">
        <v>39506.68</v>
      </c>
      <c r="G524" s="25">
        <v>100</v>
      </c>
    </row>
    <row r="525" spans="1:7" x14ac:dyDescent="0.4">
      <c r="A525" s="25">
        <v>896</v>
      </c>
      <c r="B525" s="25" t="s">
        <v>144</v>
      </c>
      <c r="C525" s="25" t="s">
        <v>90</v>
      </c>
      <c r="D525" s="25">
        <v>51402.55</v>
      </c>
      <c r="E525" s="25">
        <v>0</v>
      </c>
      <c r="F525" s="25">
        <v>271.38</v>
      </c>
      <c r="G525" s="25">
        <v>0</v>
      </c>
    </row>
    <row r="526" spans="1:7" x14ac:dyDescent="0.4">
      <c r="A526" s="25">
        <v>896</v>
      </c>
      <c r="B526" s="25" t="s">
        <v>144</v>
      </c>
      <c r="C526" s="25" t="s">
        <v>82</v>
      </c>
      <c r="D526" s="25">
        <v>23365.68</v>
      </c>
      <c r="E526" s="25">
        <v>0</v>
      </c>
      <c r="F526" s="25">
        <v>0</v>
      </c>
      <c r="G526" s="25">
        <v>0</v>
      </c>
    </row>
    <row r="527" spans="1:7" x14ac:dyDescent="0.4">
      <c r="A527" s="25">
        <v>896</v>
      </c>
      <c r="B527" s="25" t="s">
        <v>144</v>
      </c>
      <c r="C527" s="25" t="s">
        <v>84</v>
      </c>
      <c r="D527" s="25">
        <v>74680.789999999994</v>
      </c>
      <c r="E527" s="25">
        <v>0</v>
      </c>
      <c r="F527" s="25">
        <v>332.88</v>
      </c>
      <c r="G527" s="25">
        <v>0</v>
      </c>
    </row>
    <row r="528" spans="1:7" x14ac:dyDescent="0.4">
      <c r="A528" s="25">
        <v>896</v>
      </c>
      <c r="B528" s="25" t="s">
        <v>144</v>
      </c>
      <c r="C528" s="25" t="s">
        <v>91</v>
      </c>
      <c r="D528" s="25">
        <v>156988.89000000001</v>
      </c>
      <c r="E528" s="25">
        <v>0</v>
      </c>
      <c r="F528" s="25">
        <v>0</v>
      </c>
      <c r="G528" s="25">
        <v>0</v>
      </c>
    </row>
    <row r="529" spans="1:7" x14ac:dyDescent="0.4">
      <c r="A529" s="25">
        <v>896</v>
      </c>
      <c r="B529" s="25" t="s">
        <v>144</v>
      </c>
      <c r="C529" s="25" t="s">
        <v>85</v>
      </c>
      <c r="D529" s="25">
        <v>145828.62</v>
      </c>
      <c r="E529" s="25">
        <v>0</v>
      </c>
      <c r="F529" s="25">
        <v>0</v>
      </c>
      <c r="G529" s="25">
        <v>0</v>
      </c>
    </row>
    <row r="530" spans="1:7" x14ac:dyDescent="0.4">
      <c r="A530" s="25">
        <v>896</v>
      </c>
      <c r="B530" s="25" t="s">
        <v>144</v>
      </c>
      <c r="C530" s="25" t="s">
        <v>86</v>
      </c>
      <c r="D530" s="25">
        <v>2175</v>
      </c>
      <c r="E530" s="25">
        <v>3792.15</v>
      </c>
      <c r="F530" s="25">
        <v>53534.82</v>
      </c>
      <c r="G530" s="25">
        <v>122035</v>
      </c>
    </row>
    <row r="531" spans="1:7" x14ac:dyDescent="0.4">
      <c r="A531" s="25">
        <v>903</v>
      </c>
      <c r="B531" s="25" t="s">
        <v>145</v>
      </c>
      <c r="C531" s="25" t="s">
        <v>88</v>
      </c>
      <c r="D531" s="25">
        <v>0</v>
      </c>
      <c r="E531" s="25">
        <v>0</v>
      </c>
      <c r="F531" s="25">
        <v>0</v>
      </c>
      <c r="G531" s="25">
        <v>4015.24</v>
      </c>
    </row>
    <row r="532" spans="1:7" x14ac:dyDescent="0.4">
      <c r="A532" s="25">
        <v>903</v>
      </c>
      <c r="B532" s="25" t="s">
        <v>145</v>
      </c>
      <c r="C532" s="25" t="s">
        <v>80</v>
      </c>
      <c r="D532" s="25">
        <v>101629.57</v>
      </c>
      <c r="E532" s="25">
        <v>0</v>
      </c>
      <c r="F532" s="25">
        <v>0</v>
      </c>
      <c r="G532" s="25">
        <v>3418.74</v>
      </c>
    </row>
    <row r="533" spans="1:7" x14ac:dyDescent="0.4">
      <c r="A533" s="25">
        <v>903</v>
      </c>
      <c r="B533" s="25" t="s">
        <v>145</v>
      </c>
      <c r="C533" s="25" t="s">
        <v>81</v>
      </c>
      <c r="D533" s="25">
        <v>648949.18000000005</v>
      </c>
      <c r="E533" s="25">
        <v>0</v>
      </c>
      <c r="F533" s="25">
        <v>111.82</v>
      </c>
      <c r="G533" s="25">
        <v>143922.41</v>
      </c>
    </row>
    <row r="534" spans="1:7" x14ac:dyDescent="0.4">
      <c r="A534" s="25">
        <v>903</v>
      </c>
      <c r="B534" s="25" t="s">
        <v>145</v>
      </c>
      <c r="C534" s="25" t="s">
        <v>89</v>
      </c>
      <c r="D534" s="25">
        <v>705935.46</v>
      </c>
      <c r="E534" s="25">
        <v>0</v>
      </c>
      <c r="F534" s="25">
        <v>0</v>
      </c>
      <c r="G534" s="25">
        <v>0</v>
      </c>
    </row>
    <row r="535" spans="1:7" x14ac:dyDescent="0.4">
      <c r="A535" s="25">
        <v>903</v>
      </c>
      <c r="B535" s="25" t="s">
        <v>145</v>
      </c>
      <c r="C535" s="25" t="s">
        <v>82</v>
      </c>
      <c r="D535" s="25">
        <v>24991.58</v>
      </c>
      <c r="E535" s="25">
        <v>0</v>
      </c>
      <c r="F535" s="25">
        <v>0</v>
      </c>
      <c r="G535" s="25">
        <v>0</v>
      </c>
    </row>
    <row r="536" spans="1:7" x14ac:dyDescent="0.4">
      <c r="A536" s="25">
        <v>903</v>
      </c>
      <c r="B536" s="25" t="s">
        <v>145</v>
      </c>
      <c r="C536" s="25" t="s">
        <v>83</v>
      </c>
      <c r="D536" s="25">
        <v>0</v>
      </c>
      <c r="E536" s="25">
        <v>0</v>
      </c>
      <c r="F536" s="25">
        <v>9020.74</v>
      </c>
      <c r="G536" s="25">
        <v>0</v>
      </c>
    </row>
    <row r="537" spans="1:7" x14ac:dyDescent="0.4">
      <c r="A537" s="25">
        <v>903</v>
      </c>
      <c r="B537" s="25" t="s">
        <v>145</v>
      </c>
      <c r="C537" s="25" t="s">
        <v>84</v>
      </c>
      <c r="D537" s="25">
        <v>34501.629999999997</v>
      </c>
      <c r="E537" s="25">
        <v>72850</v>
      </c>
      <c r="F537" s="25">
        <v>0</v>
      </c>
      <c r="G537" s="25">
        <v>0</v>
      </c>
    </row>
    <row r="538" spans="1:7" x14ac:dyDescent="0.4">
      <c r="A538" s="25">
        <v>903</v>
      </c>
      <c r="B538" s="25" t="s">
        <v>145</v>
      </c>
      <c r="C538" s="25" t="s">
        <v>91</v>
      </c>
      <c r="D538" s="25">
        <v>21580.639999999999</v>
      </c>
      <c r="E538" s="25">
        <v>0</v>
      </c>
      <c r="F538" s="25">
        <v>0</v>
      </c>
      <c r="G538" s="25">
        <v>86508.78</v>
      </c>
    </row>
    <row r="539" spans="1:7" x14ac:dyDescent="0.4">
      <c r="A539" s="25">
        <v>903</v>
      </c>
      <c r="B539" s="25" t="s">
        <v>145</v>
      </c>
      <c r="C539" s="25" t="s">
        <v>85</v>
      </c>
      <c r="D539" s="25">
        <v>35495.71</v>
      </c>
      <c r="E539" s="25">
        <v>0</v>
      </c>
      <c r="F539" s="25">
        <v>0</v>
      </c>
      <c r="G539" s="25">
        <v>0</v>
      </c>
    </row>
    <row r="540" spans="1:7" x14ac:dyDescent="0.4">
      <c r="A540" s="25">
        <v>903</v>
      </c>
      <c r="B540" s="25" t="s">
        <v>145</v>
      </c>
      <c r="C540" s="25" t="s">
        <v>86</v>
      </c>
      <c r="D540" s="25">
        <v>35283.5</v>
      </c>
      <c r="E540" s="25">
        <v>9574</v>
      </c>
      <c r="F540" s="25">
        <v>0</v>
      </c>
      <c r="G540" s="25">
        <v>2554</v>
      </c>
    </row>
    <row r="541" spans="1:7" x14ac:dyDescent="0.4">
      <c r="A541" s="25">
        <v>910</v>
      </c>
      <c r="B541" s="25" t="s">
        <v>146</v>
      </c>
      <c r="C541" s="25" t="s">
        <v>88</v>
      </c>
      <c r="D541" s="25">
        <v>149196.82999999999</v>
      </c>
      <c r="E541" s="25">
        <v>0</v>
      </c>
      <c r="F541" s="25">
        <v>2908.42</v>
      </c>
      <c r="G541" s="25">
        <v>1769</v>
      </c>
    </row>
    <row r="542" spans="1:7" x14ac:dyDescent="0.4">
      <c r="A542" s="25">
        <v>910</v>
      </c>
      <c r="B542" s="25" t="s">
        <v>146</v>
      </c>
      <c r="C542" s="25" t="s">
        <v>80</v>
      </c>
      <c r="D542" s="25">
        <v>210761.53</v>
      </c>
      <c r="E542" s="25">
        <v>0</v>
      </c>
      <c r="F542" s="25">
        <v>398.89</v>
      </c>
      <c r="G542" s="25">
        <v>24502.41</v>
      </c>
    </row>
    <row r="543" spans="1:7" x14ac:dyDescent="0.4">
      <c r="A543" s="25">
        <v>910</v>
      </c>
      <c r="B543" s="25" t="s">
        <v>146</v>
      </c>
      <c r="C543" s="25" t="s">
        <v>81</v>
      </c>
      <c r="D543" s="25">
        <v>839606.83</v>
      </c>
      <c r="E543" s="25">
        <v>0</v>
      </c>
      <c r="F543" s="25">
        <v>4208.13</v>
      </c>
      <c r="G543" s="25">
        <v>240696.93</v>
      </c>
    </row>
    <row r="544" spans="1:7" x14ac:dyDescent="0.4">
      <c r="A544" s="25">
        <v>910</v>
      </c>
      <c r="B544" s="25" t="s">
        <v>146</v>
      </c>
      <c r="C544" s="25" t="s">
        <v>89</v>
      </c>
      <c r="D544" s="25">
        <v>471127.49</v>
      </c>
      <c r="E544" s="25">
        <v>0</v>
      </c>
      <c r="F544" s="25">
        <v>0</v>
      </c>
      <c r="G544" s="25">
        <v>600</v>
      </c>
    </row>
    <row r="545" spans="1:7" x14ac:dyDescent="0.4">
      <c r="A545" s="25">
        <v>910</v>
      </c>
      <c r="B545" s="25" t="s">
        <v>146</v>
      </c>
      <c r="C545" s="25" t="s">
        <v>82</v>
      </c>
      <c r="D545" s="25">
        <v>41590.35</v>
      </c>
      <c r="E545" s="25">
        <v>0</v>
      </c>
      <c r="F545" s="25">
        <v>0</v>
      </c>
      <c r="G545" s="25">
        <v>0</v>
      </c>
    </row>
    <row r="546" spans="1:7" x14ac:dyDescent="0.4">
      <c r="A546" s="25">
        <v>910</v>
      </c>
      <c r="B546" s="25" t="s">
        <v>146</v>
      </c>
      <c r="C546" s="25" t="s">
        <v>83</v>
      </c>
      <c r="D546" s="25">
        <v>17849.72</v>
      </c>
      <c r="E546" s="25">
        <v>0</v>
      </c>
      <c r="F546" s="25">
        <v>0</v>
      </c>
      <c r="G546" s="25">
        <v>0</v>
      </c>
    </row>
    <row r="547" spans="1:7" x14ac:dyDescent="0.4">
      <c r="A547" s="25">
        <v>910</v>
      </c>
      <c r="B547" s="25" t="s">
        <v>146</v>
      </c>
      <c r="C547" s="25" t="s">
        <v>84</v>
      </c>
      <c r="D547" s="25">
        <v>71446.600000000006</v>
      </c>
      <c r="E547" s="25">
        <v>0</v>
      </c>
      <c r="F547" s="25">
        <v>0</v>
      </c>
      <c r="G547" s="25">
        <v>2021.93</v>
      </c>
    </row>
    <row r="548" spans="1:7" x14ac:dyDescent="0.4">
      <c r="A548" s="25">
        <v>910</v>
      </c>
      <c r="B548" s="25" t="s">
        <v>146</v>
      </c>
      <c r="C548" s="25" t="s">
        <v>91</v>
      </c>
      <c r="D548" s="25">
        <v>68681.06</v>
      </c>
      <c r="E548" s="25">
        <v>0</v>
      </c>
      <c r="F548" s="25">
        <v>0</v>
      </c>
      <c r="G548" s="25">
        <v>1263.9100000000001</v>
      </c>
    </row>
    <row r="549" spans="1:7" x14ac:dyDescent="0.4">
      <c r="A549" s="25">
        <v>910</v>
      </c>
      <c r="B549" s="25" t="s">
        <v>146</v>
      </c>
      <c r="C549" s="25" t="s">
        <v>85</v>
      </c>
      <c r="D549" s="25">
        <v>187099.76</v>
      </c>
      <c r="E549" s="25">
        <v>0</v>
      </c>
      <c r="F549" s="25">
        <v>0</v>
      </c>
      <c r="G549" s="25">
        <v>0</v>
      </c>
    </row>
    <row r="550" spans="1:7" x14ac:dyDescent="0.4">
      <c r="A550" s="25">
        <v>910</v>
      </c>
      <c r="B550" s="25" t="s">
        <v>146</v>
      </c>
      <c r="C550" s="25" t="s">
        <v>86</v>
      </c>
      <c r="D550" s="25">
        <v>5468.5</v>
      </c>
      <c r="E550" s="25">
        <v>113296.74</v>
      </c>
      <c r="F550" s="25">
        <v>0</v>
      </c>
      <c r="G550" s="25">
        <v>0</v>
      </c>
    </row>
    <row r="551" spans="1:7" x14ac:dyDescent="0.4">
      <c r="A551" s="25">
        <v>980</v>
      </c>
      <c r="B551" s="25" t="s">
        <v>147</v>
      </c>
      <c r="C551" s="25" t="s">
        <v>88</v>
      </c>
      <c r="D551" s="25">
        <v>10064.01</v>
      </c>
      <c r="E551" s="25">
        <v>0</v>
      </c>
      <c r="F551" s="25">
        <v>0</v>
      </c>
      <c r="G551" s="25">
        <v>4761.7</v>
      </c>
    </row>
    <row r="552" spans="1:7" x14ac:dyDescent="0.4">
      <c r="A552" s="25">
        <v>980</v>
      </c>
      <c r="B552" s="25" t="s">
        <v>147</v>
      </c>
      <c r="C552" s="25" t="s">
        <v>80</v>
      </c>
      <c r="D552" s="25">
        <v>67380.490000000005</v>
      </c>
      <c r="E552" s="25">
        <v>0</v>
      </c>
      <c r="F552" s="25">
        <v>0</v>
      </c>
      <c r="G552" s="25">
        <v>4950.3999999999996</v>
      </c>
    </row>
    <row r="553" spans="1:7" x14ac:dyDescent="0.4">
      <c r="A553" s="25">
        <v>980</v>
      </c>
      <c r="B553" s="25" t="s">
        <v>147</v>
      </c>
      <c r="C553" s="25" t="s">
        <v>81</v>
      </c>
      <c r="D553" s="25">
        <v>428794.41</v>
      </c>
      <c r="E553" s="25">
        <v>0</v>
      </c>
      <c r="F553" s="25">
        <v>0</v>
      </c>
      <c r="G553" s="25">
        <v>17628.509999999998</v>
      </c>
    </row>
    <row r="554" spans="1:7" x14ac:dyDescent="0.4">
      <c r="A554" s="25">
        <v>980</v>
      </c>
      <c r="B554" s="25" t="s">
        <v>147</v>
      </c>
      <c r="C554" s="25" t="s">
        <v>89</v>
      </c>
      <c r="D554" s="25">
        <v>143351.69</v>
      </c>
      <c r="E554" s="25">
        <v>0</v>
      </c>
      <c r="F554" s="25">
        <v>725</v>
      </c>
      <c r="G554" s="25">
        <v>73303.39</v>
      </c>
    </row>
    <row r="555" spans="1:7" x14ac:dyDescent="0.4">
      <c r="A555" s="25">
        <v>980</v>
      </c>
      <c r="B555" s="25" t="s">
        <v>147</v>
      </c>
      <c r="C555" s="25" t="s">
        <v>82</v>
      </c>
      <c r="D555" s="25">
        <v>8823.9500000000007</v>
      </c>
      <c r="E555" s="25">
        <v>0</v>
      </c>
      <c r="F555" s="25">
        <v>0</v>
      </c>
      <c r="G555" s="25">
        <v>0</v>
      </c>
    </row>
    <row r="556" spans="1:7" x14ac:dyDescent="0.4">
      <c r="A556" s="25">
        <v>980</v>
      </c>
      <c r="B556" s="25" t="s">
        <v>147</v>
      </c>
      <c r="C556" s="25" t="s">
        <v>84</v>
      </c>
      <c r="D556" s="25">
        <v>71319.8</v>
      </c>
      <c r="E556" s="25">
        <v>0</v>
      </c>
      <c r="F556" s="25">
        <v>0</v>
      </c>
      <c r="G556" s="25">
        <v>1137.47</v>
      </c>
    </row>
    <row r="557" spans="1:7" x14ac:dyDescent="0.4">
      <c r="A557" s="25">
        <v>980</v>
      </c>
      <c r="B557" s="25" t="s">
        <v>147</v>
      </c>
      <c r="C557" s="25" t="s">
        <v>91</v>
      </c>
      <c r="D557" s="25">
        <v>11205</v>
      </c>
      <c r="E557" s="25">
        <v>33942.559999999998</v>
      </c>
      <c r="F557" s="25">
        <v>0</v>
      </c>
      <c r="G557" s="25">
        <v>6526.93</v>
      </c>
    </row>
    <row r="558" spans="1:7" x14ac:dyDescent="0.4">
      <c r="A558" s="25">
        <v>980</v>
      </c>
      <c r="B558" s="25" t="s">
        <v>147</v>
      </c>
      <c r="C558" s="25" t="s">
        <v>85</v>
      </c>
      <c r="D558" s="25">
        <v>13785.2</v>
      </c>
      <c r="E558" s="25">
        <v>0</v>
      </c>
      <c r="F558" s="25">
        <v>0</v>
      </c>
      <c r="G558" s="25">
        <v>2718.97</v>
      </c>
    </row>
    <row r="559" spans="1:7" x14ac:dyDescent="0.4">
      <c r="A559" s="25">
        <v>980</v>
      </c>
      <c r="B559" s="25" t="s">
        <v>147</v>
      </c>
      <c r="C559" s="25" t="s">
        <v>86</v>
      </c>
      <c r="D559" s="25">
        <v>0</v>
      </c>
      <c r="E559" s="25">
        <v>6377.95</v>
      </c>
      <c r="F559" s="25">
        <v>0</v>
      </c>
      <c r="G559" s="25">
        <v>57566.95</v>
      </c>
    </row>
    <row r="560" spans="1:7" x14ac:dyDescent="0.4">
      <c r="A560" s="25">
        <v>994</v>
      </c>
      <c r="B560" s="25" t="s">
        <v>148</v>
      </c>
      <c r="C560" s="25" t="s">
        <v>88</v>
      </c>
      <c r="D560" s="25">
        <v>0</v>
      </c>
      <c r="E560" s="25">
        <v>0</v>
      </c>
      <c r="F560" s="25">
        <v>48.02</v>
      </c>
      <c r="G560" s="25">
        <v>5936</v>
      </c>
    </row>
    <row r="561" spans="1:7" x14ac:dyDescent="0.4">
      <c r="A561" s="25">
        <v>994</v>
      </c>
      <c r="B561" s="25" t="s">
        <v>148</v>
      </c>
      <c r="C561" s="25" t="s">
        <v>80</v>
      </c>
      <c r="D561" s="25">
        <v>35814.22</v>
      </c>
      <c r="E561" s="25">
        <v>0</v>
      </c>
      <c r="F561" s="25">
        <v>0</v>
      </c>
      <c r="G561" s="25">
        <v>0</v>
      </c>
    </row>
    <row r="562" spans="1:7" x14ac:dyDescent="0.4">
      <c r="A562" s="25">
        <v>994</v>
      </c>
      <c r="B562" s="25" t="s">
        <v>148</v>
      </c>
      <c r="C562" s="25" t="s">
        <v>81</v>
      </c>
      <c r="D562" s="25">
        <v>140758.26</v>
      </c>
      <c r="E562" s="25">
        <v>0</v>
      </c>
      <c r="F562" s="25">
        <v>10560.37</v>
      </c>
      <c r="G562" s="25">
        <v>0</v>
      </c>
    </row>
    <row r="563" spans="1:7" x14ac:dyDescent="0.4">
      <c r="A563" s="25">
        <v>994</v>
      </c>
      <c r="B563" s="25" t="s">
        <v>148</v>
      </c>
      <c r="C563" s="25" t="s">
        <v>89</v>
      </c>
      <c r="D563" s="25">
        <v>41006.050000000003</v>
      </c>
      <c r="E563" s="25">
        <v>0</v>
      </c>
      <c r="F563" s="25">
        <v>16887.5</v>
      </c>
      <c r="G563" s="25">
        <v>11301</v>
      </c>
    </row>
    <row r="564" spans="1:7" x14ac:dyDescent="0.4">
      <c r="A564" s="25">
        <v>994</v>
      </c>
      <c r="B564" s="25" t="s">
        <v>148</v>
      </c>
      <c r="C564" s="25" t="s">
        <v>84</v>
      </c>
      <c r="D564" s="25">
        <v>0</v>
      </c>
      <c r="E564" s="25">
        <v>0</v>
      </c>
      <c r="F564" s="25">
        <v>24591.15</v>
      </c>
      <c r="G564" s="25">
        <v>0</v>
      </c>
    </row>
    <row r="565" spans="1:7" x14ac:dyDescent="0.4">
      <c r="A565" s="25">
        <v>994</v>
      </c>
      <c r="B565" s="25" t="s">
        <v>148</v>
      </c>
      <c r="C565" s="25" t="s">
        <v>91</v>
      </c>
      <c r="D565" s="25">
        <v>0</v>
      </c>
      <c r="E565" s="25">
        <v>23736</v>
      </c>
      <c r="F565" s="25">
        <v>0</v>
      </c>
      <c r="G565" s="25">
        <v>0</v>
      </c>
    </row>
    <row r="566" spans="1:7" x14ac:dyDescent="0.4">
      <c r="A566" s="25">
        <v>994</v>
      </c>
      <c r="B566" s="25" t="s">
        <v>148</v>
      </c>
      <c r="C566" s="25" t="s">
        <v>85</v>
      </c>
      <c r="D566" s="25">
        <v>0</v>
      </c>
      <c r="E566" s="25">
        <v>0</v>
      </c>
      <c r="F566" s="25">
        <v>25474.82</v>
      </c>
      <c r="G566" s="25">
        <v>28825</v>
      </c>
    </row>
    <row r="567" spans="1:7" x14ac:dyDescent="0.4">
      <c r="A567" s="25">
        <v>994</v>
      </c>
      <c r="B567" s="25" t="s">
        <v>148</v>
      </c>
      <c r="C567" s="25" t="s">
        <v>86</v>
      </c>
      <c r="D567" s="25">
        <v>0</v>
      </c>
      <c r="E567" s="25">
        <v>0</v>
      </c>
      <c r="F567" s="25">
        <v>16085.24</v>
      </c>
      <c r="G567" s="25">
        <v>29632.04</v>
      </c>
    </row>
    <row r="568" spans="1:7" x14ac:dyDescent="0.4">
      <c r="A568" s="25">
        <v>1029</v>
      </c>
      <c r="B568" s="25" t="s">
        <v>149</v>
      </c>
      <c r="C568" s="25" t="s">
        <v>88</v>
      </c>
      <c r="D568" s="25">
        <v>69125.899999999994</v>
      </c>
      <c r="E568" s="25">
        <v>0</v>
      </c>
      <c r="F568" s="25">
        <v>0</v>
      </c>
      <c r="G568" s="25">
        <v>2000</v>
      </c>
    </row>
    <row r="569" spans="1:7" x14ac:dyDescent="0.4">
      <c r="A569" s="25">
        <v>1029</v>
      </c>
      <c r="B569" s="25" t="s">
        <v>149</v>
      </c>
      <c r="C569" s="25" t="s">
        <v>80</v>
      </c>
      <c r="D569" s="25">
        <v>132346.44</v>
      </c>
      <c r="E569" s="25">
        <v>0</v>
      </c>
      <c r="F569" s="25">
        <v>0</v>
      </c>
      <c r="G569" s="25">
        <v>2826.14</v>
      </c>
    </row>
    <row r="570" spans="1:7" x14ac:dyDescent="0.4">
      <c r="A570" s="25">
        <v>1029</v>
      </c>
      <c r="B570" s="25" t="s">
        <v>149</v>
      </c>
      <c r="C570" s="25" t="s">
        <v>81</v>
      </c>
      <c r="D570" s="25">
        <v>501887.42</v>
      </c>
      <c r="E570" s="25">
        <v>0</v>
      </c>
      <c r="F570" s="25">
        <v>0</v>
      </c>
      <c r="G570" s="25">
        <v>15234.18</v>
      </c>
    </row>
    <row r="571" spans="1:7" x14ac:dyDescent="0.4">
      <c r="A571" s="25">
        <v>1029</v>
      </c>
      <c r="B571" s="25" t="s">
        <v>149</v>
      </c>
      <c r="C571" s="25" t="s">
        <v>89</v>
      </c>
      <c r="D571" s="25">
        <v>219255.89</v>
      </c>
      <c r="E571" s="25">
        <v>0</v>
      </c>
      <c r="F571" s="25">
        <v>0</v>
      </c>
      <c r="G571" s="25">
        <v>0</v>
      </c>
    </row>
    <row r="572" spans="1:7" x14ac:dyDescent="0.4">
      <c r="A572" s="25">
        <v>1029</v>
      </c>
      <c r="B572" s="25" t="s">
        <v>149</v>
      </c>
      <c r="C572" s="25" t="s">
        <v>82</v>
      </c>
      <c r="D572" s="25">
        <v>23608.99</v>
      </c>
      <c r="E572" s="25">
        <v>0</v>
      </c>
      <c r="F572" s="25">
        <v>0</v>
      </c>
      <c r="G572" s="25">
        <v>0</v>
      </c>
    </row>
    <row r="573" spans="1:7" x14ac:dyDescent="0.4">
      <c r="A573" s="25">
        <v>1029</v>
      </c>
      <c r="B573" s="25" t="s">
        <v>149</v>
      </c>
      <c r="C573" s="25" t="s">
        <v>83</v>
      </c>
      <c r="D573" s="25">
        <v>7202.18</v>
      </c>
      <c r="E573" s="25">
        <v>0</v>
      </c>
      <c r="F573" s="25">
        <v>0</v>
      </c>
      <c r="G573" s="25">
        <v>463.77</v>
      </c>
    </row>
    <row r="574" spans="1:7" x14ac:dyDescent="0.4">
      <c r="A574" s="25">
        <v>1029</v>
      </c>
      <c r="B574" s="25" t="s">
        <v>149</v>
      </c>
      <c r="C574" s="25" t="s">
        <v>84</v>
      </c>
      <c r="D574" s="25">
        <v>21360.959999999999</v>
      </c>
      <c r="E574" s="25">
        <v>0</v>
      </c>
      <c r="F574" s="25">
        <v>0</v>
      </c>
      <c r="G574" s="25">
        <v>631.95000000000005</v>
      </c>
    </row>
    <row r="575" spans="1:7" x14ac:dyDescent="0.4">
      <c r="A575" s="25">
        <v>1029</v>
      </c>
      <c r="B575" s="25" t="s">
        <v>149</v>
      </c>
      <c r="C575" s="25" t="s">
        <v>91</v>
      </c>
      <c r="D575" s="25">
        <v>26849.91</v>
      </c>
      <c r="E575" s="25">
        <v>32418.18</v>
      </c>
      <c r="F575" s="25">
        <v>0</v>
      </c>
      <c r="G575" s="25">
        <v>105.4</v>
      </c>
    </row>
    <row r="576" spans="1:7" x14ac:dyDescent="0.4">
      <c r="A576" s="25">
        <v>1029</v>
      </c>
      <c r="B576" s="25" t="s">
        <v>149</v>
      </c>
      <c r="C576" s="25" t="s">
        <v>85</v>
      </c>
      <c r="D576" s="25">
        <v>0</v>
      </c>
      <c r="E576" s="25">
        <v>0</v>
      </c>
      <c r="F576" s="25">
        <v>0</v>
      </c>
      <c r="G576" s="25">
        <v>35.11</v>
      </c>
    </row>
    <row r="577" spans="1:7" x14ac:dyDescent="0.4">
      <c r="A577" s="25">
        <v>1029</v>
      </c>
      <c r="B577" s="25" t="s">
        <v>149</v>
      </c>
      <c r="C577" s="25" t="s">
        <v>86</v>
      </c>
      <c r="D577" s="25">
        <v>0</v>
      </c>
      <c r="E577" s="25">
        <v>0</v>
      </c>
      <c r="F577" s="25">
        <v>0</v>
      </c>
      <c r="G577" s="25">
        <v>36540.46</v>
      </c>
    </row>
    <row r="578" spans="1:7" x14ac:dyDescent="0.4">
      <c r="A578" s="25">
        <v>1015</v>
      </c>
      <c r="B578" s="25" t="s">
        <v>150</v>
      </c>
      <c r="C578" s="25" t="s">
        <v>88</v>
      </c>
      <c r="D578" s="25">
        <v>195116.51</v>
      </c>
      <c r="E578" s="25">
        <v>0</v>
      </c>
      <c r="F578" s="25">
        <v>0</v>
      </c>
      <c r="G578" s="25">
        <v>13257.45</v>
      </c>
    </row>
    <row r="579" spans="1:7" x14ac:dyDescent="0.4">
      <c r="A579" s="25">
        <v>1015</v>
      </c>
      <c r="B579" s="25" t="s">
        <v>150</v>
      </c>
      <c r="C579" s="25" t="s">
        <v>80</v>
      </c>
      <c r="D579" s="25">
        <v>454384.69</v>
      </c>
      <c r="E579" s="25">
        <v>0</v>
      </c>
      <c r="F579" s="25">
        <v>107.34</v>
      </c>
      <c r="G579" s="25">
        <v>156561.49</v>
      </c>
    </row>
    <row r="580" spans="1:7" x14ac:dyDescent="0.4">
      <c r="A580" s="25">
        <v>1015</v>
      </c>
      <c r="B580" s="25" t="s">
        <v>150</v>
      </c>
      <c r="C580" s="25" t="s">
        <v>81</v>
      </c>
      <c r="D580" s="25">
        <v>1549147.63</v>
      </c>
      <c r="E580" s="25">
        <v>0</v>
      </c>
      <c r="F580" s="25">
        <v>35.56</v>
      </c>
      <c r="G580" s="25">
        <v>422728.07</v>
      </c>
    </row>
    <row r="581" spans="1:7" x14ac:dyDescent="0.4">
      <c r="A581" s="25">
        <v>1015</v>
      </c>
      <c r="B581" s="25" t="s">
        <v>150</v>
      </c>
      <c r="C581" s="25" t="s">
        <v>89</v>
      </c>
      <c r="D581" s="25">
        <v>735737.73</v>
      </c>
      <c r="E581" s="25">
        <v>0</v>
      </c>
      <c r="F581" s="25">
        <v>0</v>
      </c>
      <c r="G581" s="25">
        <v>1200</v>
      </c>
    </row>
    <row r="582" spans="1:7" x14ac:dyDescent="0.4">
      <c r="A582" s="25">
        <v>1015</v>
      </c>
      <c r="B582" s="25" t="s">
        <v>150</v>
      </c>
      <c r="C582" s="25" t="s">
        <v>82</v>
      </c>
      <c r="D582" s="25">
        <v>49190.95</v>
      </c>
      <c r="E582" s="25">
        <v>0</v>
      </c>
      <c r="F582" s="25">
        <v>0</v>
      </c>
      <c r="G582" s="25">
        <v>0</v>
      </c>
    </row>
    <row r="583" spans="1:7" x14ac:dyDescent="0.4">
      <c r="A583" s="25">
        <v>1015</v>
      </c>
      <c r="B583" s="25" t="s">
        <v>150</v>
      </c>
      <c r="C583" s="25" t="s">
        <v>83</v>
      </c>
      <c r="D583" s="25">
        <v>24975.22</v>
      </c>
      <c r="E583" s="25">
        <v>0</v>
      </c>
      <c r="F583" s="25">
        <v>0</v>
      </c>
      <c r="G583" s="25">
        <v>0</v>
      </c>
    </row>
    <row r="584" spans="1:7" x14ac:dyDescent="0.4">
      <c r="A584" s="25">
        <v>1015</v>
      </c>
      <c r="B584" s="25" t="s">
        <v>150</v>
      </c>
      <c r="C584" s="25" t="s">
        <v>84</v>
      </c>
      <c r="D584" s="25">
        <v>571183.25</v>
      </c>
      <c r="E584" s="25">
        <v>0</v>
      </c>
      <c r="F584" s="25">
        <v>70</v>
      </c>
      <c r="G584" s="25">
        <v>2080</v>
      </c>
    </row>
    <row r="585" spans="1:7" x14ac:dyDescent="0.4">
      <c r="A585" s="25">
        <v>1015</v>
      </c>
      <c r="B585" s="25" t="s">
        <v>150</v>
      </c>
      <c r="C585" s="25" t="s">
        <v>91</v>
      </c>
      <c r="D585" s="25">
        <v>154462.51</v>
      </c>
      <c r="E585" s="25">
        <v>0</v>
      </c>
      <c r="F585" s="25">
        <v>0</v>
      </c>
      <c r="G585" s="25">
        <v>420.82</v>
      </c>
    </row>
    <row r="586" spans="1:7" x14ac:dyDescent="0.4">
      <c r="A586" s="25">
        <v>1015</v>
      </c>
      <c r="B586" s="25" t="s">
        <v>150</v>
      </c>
      <c r="C586" s="25" t="s">
        <v>85</v>
      </c>
      <c r="D586" s="25">
        <v>218508.99</v>
      </c>
      <c r="E586" s="25">
        <v>0</v>
      </c>
      <c r="F586" s="25">
        <v>0</v>
      </c>
      <c r="G586" s="25">
        <v>0</v>
      </c>
    </row>
    <row r="587" spans="1:7" x14ac:dyDescent="0.4">
      <c r="A587" s="25">
        <v>1015</v>
      </c>
      <c r="B587" s="25" t="s">
        <v>150</v>
      </c>
      <c r="C587" s="25" t="s">
        <v>86</v>
      </c>
      <c r="D587" s="25">
        <v>45442.400000000001</v>
      </c>
      <c r="E587" s="25">
        <v>13304.78</v>
      </c>
      <c r="F587" s="25">
        <v>0</v>
      </c>
      <c r="G587" s="25">
        <v>169940.65</v>
      </c>
    </row>
    <row r="588" spans="1:7" x14ac:dyDescent="0.4">
      <c r="A588" s="25">
        <v>8105</v>
      </c>
      <c r="B588" s="25" t="s">
        <v>515</v>
      </c>
      <c r="C588" s="25" t="s">
        <v>80</v>
      </c>
      <c r="D588" s="25">
        <v>15491.54</v>
      </c>
      <c r="E588" s="25">
        <v>0</v>
      </c>
      <c r="F588" s="25">
        <v>0</v>
      </c>
      <c r="G588" s="25">
        <v>15491.54</v>
      </c>
    </row>
    <row r="589" spans="1:7" x14ac:dyDescent="0.4">
      <c r="A589" s="25">
        <v>8105</v>
      </c>
      <c r="B589" s="25" t="s">
        <v>515</v>
      </c>
      <c r="C589" s="25" t="s">
        <v>81</v>
      </c>
      <c r="D589" s="25">
        <v>157952.76</v>
      </c>
      <c r="E589" s="25">
        <v>0</v>
      </c>
      <c r="F589" s="25">
        <v>0</v>
      </c>
      <c r="G589" s="25">
        <v>0</v>
      </c>
    </row>
    <row r="590" spans="1:7" x14ac:dyDescent="0.4">
      <c r="A590" s="25">
        <v>8105</v>
      </c>
      <c r="B590" s="25" t="s">
        <v>515</v>
      </c>
      <c r="C590" s="25" t="s">
        <v>89</v>
      </c>
      <c r="D590" s="25">
        <v>58010.86</v>
      </c>
      <c r="E590" s="25">
        <v>0</v>
      </c>
      <c r="F590" s="25">
        <v>0</v>
      </c>
      <c r="G590" s="25">
        <v>0</v>
      </c>
    </row>
    <row r="591" spans="1:7" x14ac:dyDescent="0.4">
      <c r="A591" s="25">
        <v>8105</v>
      </c>
      <c r="B591" s="25" t="s">
        <v>515</v>
      </c>
      <c r="C591" s="25" t="s">
        <v>84</v>
      </c>
      <c r="D591" s="25">
        <v>0</v>
      </c>
      <c r="E591" s="25">
        <v>0</v>
      </c>
      <c r="F591" s="25">
        <v>0</v>
      </c>
      <c r="G591" s="25">
        <v>6115.2</v>
      </c>
    </row>
    <row r="592" spans="1:7" x14ac:dyDescent="0.4">
      <c r="A592" s="25">
        <v>5054</v>
      </c>
      <c r="B592" s="25" t="s">
        <v>151</v>
      </c>
      <c r="C592" s="25" t="s">
        <v>80</v>
      </c>
      <c r="D592" s="25">
        <v>0</v>
      </c>
      <c r="E592" s="25">
        <v>0</v>
      </c>
      <c r="F592" s="25">
        <v>0</v>
      </c>
      <c r="G592" s="25">
        <v>225</v>
      </c>
    </row>
    <row r="593" spans="1:7" x14ac:dyDescent="0.4">
      <c r="A593" s="25">
        <v>5054</v>
      </c>
      <c r="B593" s="25" t="s">
        <v>151</v>
      </c>
      <c r="C593" s="25" t="s">
        <v>81</v>
      </c>
      <c r="D593" s="25">
        <v>759358.61</v>
      </c>
      <c r="E593" s="25">
        <v>0</v>
      </c>
      <c r="F593" s="25">
        <v>0</v>
      </c>
      <c r="G593" s="25">
        <v>20669.77</v>
      </c>
    </row>
    <row r="594" spans="1:7" x14ac:dyDescent="0.4">
      <c r="A594" s="25">
        <v>5054</v>
      </c>
      <c r="B594" s="25" t="s">
        <v>151</v>
      </c>
      <c r="C594" s="25" t="s">
        <v>89</v>
      </c>
      <c r="D594" s="25">
        <v>417141.78</v>
      </c>
      <c r="E594" s="25">
        <v>0</v>
      </c>
      <c r="F594" s="25">
        <v>0</v>
      </c>
      <c r="G594" s="25">
        <v>157772.26</v>
      </c>
    </row>
    <row r="595" spans="1:7" x14ac:dyDescent="0.4">
      <c r="A595" s="25">
        <v>5054</v>
      </c>
      <c r="B595" s="25" t="s">
        <v>151</v>
      </c>
      <c r="C595" s="25" t="s">
        <v>82</v>
      </c>
      <c r="D595" s="25">
        <v>38638.589999999997</v>
      </c>
      <c r="E595" s="25">
        <v>0</v>
      </c>
      <c r="F595" s="25">
        <v>0</v>
      </c>
      <c r="G595" s="25">
        <v>0</v>
      </c>
    </row>
    <row r="596" spans="1:7" x14ac:dyDescent="0.4">
      <c r="A596" s="25">
        <v>5054</v>
      </c>
      <c r="B596" s="25" t="s">
        <v>151</v>
      </c>
      <c r="C596" s="25" t="s">
        <v>83</v>
      </c>
      <c r="D596" s="25">
        <v>22899.63</v>
      </c>
      <c r="E596" s="25">
        <v>0</v>
      </c>
      <c r="F596" s="25">
        <v>0</v>
      </c>
      <c r="G596" s="25">
        <v>0</v>
      </c>
    </row>
    <row r="597" spans="1:7" x14ac:dyDescent="0.4">
      <c r="A597" s="25">
        <v>5054</v>
      </c>
      <c r="B597" s="25" t="s">
        <v>151</v>
      </c>
      <c r="C597" s="25" t="s">
        <v>84</v>
      </c>
      <c r="D597" s="25">
        <v>83031.09</v>
      </c>
      <c r="E597" s="25">
        <v>0</v>
      </c>
      <c r="F597" s="25">
        <v>0</v>
      </c>
      <c r="G597" s="25">
        <v>0</v>
      </c>
    </row>
    <row r="598" spans="1:7" x14ac:dyDescent="0.4">
      <c r="A598" s="25">
        <v>5054</v>
      </c>
      <c r="B598" s="25" t="s">
        <v>151</v>
      </c>
      <c r="C598" s="25" t="s">
        <v>91</v>
      </c>
      <c r="D598" s="25">
        <v>0</v>
      </c>
      <c r="E598" s="25">
        <v>25110</v>
      </c>
      <c r="F598" s="25">
        <v>0</v>
      </c>
      <c r="G598" s="25">
        <v>0</v>
      </c>
    </row>
    <row r="599" spans="1:7" x14ac:dyDescent="0.4">
      <c r="A599" s="25">
        <v>5054</v>
      </c>
      <c r="B599" s="25" t="s">
        <v>151</v>
      </c>
      <c r="C599" s="25" t="s">
        <v>85</v>
      </c>
      <c r="D599" s="25">
        <v>15315.14</v>
      </c>
      <c r="E599" s="25">
        <v>0</v>
      </c>
      <c r="F599" s="25">
        <v>0</v>
      </c>
      <c r="G599" s="25">
        <v>0</v>
      </c>
    </row>
    <row r="600" spans="1:7" x14ac:dyDescent="0.4">
      <c r="A600" s="25">
        <v>5054</v>
      </c>
      <c r="B600" s="25" t="s">
        <v>151</v>
      </c>
      <c r="C600" s="25" t="s">
        <v>86</v>
      </c>
      <c r="D600" s="25">
        <v>7720.96</v>
      </c>
      <c r="E600" s="25">
        <v>129209.35</v>
      </c>
      <c r="F600" s="25">
        <v>0</v>
      </c>
      <c r="G600" s="25">
        <v>0</v>
      </c>
    </row>
    <row r="601" spans="1:7" x14ac:dyDescent="0.4">
      <c r="A601" s="25">
        <v>9901</v>
      </c>
      <c r="B601" s="25" t="s">
        <v>516</v>
      </c>
      <c r="C601" s="25" t="s">
        <v>80</v>
      </c>
      <c r="D601" s="25">
        <v>1116649.68</v>
      </c>
      <c r="E601" s="25">
        <v>0</v>
      </c>
      <c r="F601" s="25">
        <v>20282.650000000001</v>
      </c>
      <c r="G601" s="25">
        <v>0</v>
      </c>
    </row>
    <row r="602" spans="1:7" x14ac:dyDescent="0.4">
      <c r="A602" s="25">
        <v>9901</v>
      </c>
      <c r="B602" s="25" t="s">
        <v>516</v>
      </c>
      <c r="C602" s="25" t="s">
        <v>81</v>
      </c>
      <c r="D602" s="25">
        <v>844147.27</v>
      </c>
      <c r="E602" s="25">
        <v>0</v>
      </c>
      <c r="F602" s="25">
        <v>54142.38</v>
      </c>
      <c r="G602" s="25">
        <v>0</v>
      </c>
    </row>
    <row r="603" spans="1:7" x14ac:dyDescent="0.4">
      <c r="A603" s="25">
        <v>9901</v>
      </c>
      <c r="B603" s="25" t="s">
        <v>516</v>
      </c>
      <c r="C603" s="25" t="s">
        <v>89</v>
      </c>
      <c r="D603" s="25">
        <v>346571.23</v>
      </c>
      <c r="E603" s="25">
        <v>0</v>
      </c>
      <c r="F603" s="25">
        <v>36.729999999999997</v>
      </c>
      <c r="G603" s="25">
        <v>0</v>
      </c>
    </row>
    <row r="604" spans="1:7" x14ac:dyDescent="0.4">
      <c r="A604" s="25">
        <v>9901</v>
      </c>
      <c r="B604" s="25" t="s">
        <v>516</v>
      </c>
      <c r="C604" s="25" t="s">
        <v>90</v>
      </c>
      <c r="D604" s="25">
        <v>12470.51</v>
      </c>
      <c r="E604" s="25">
        <v>0</v>
      </c>
      <c r="F604" s="25">
        <v>8666.08</v>
      </c>
      <c r="G604" s="25">
        <v>0</v>
      </c>
    </row>
    <row r="605" spans="1:7" x14ac:dyDescent="0.4">
      <c r="A605" s="25">
        <v>9901</v>
      </c>
      <c r="B605" s="25" t="s">
        <v>516</v>
      </c>
      <c r="C605" s="25" t="s">
        <v>82</v>
      </c>
      <c r="D605" s="25">
        <v>14012.36</v>
      </c>
      <c r="E605" s="25">
        <v>0</v>
      </c>
      <c r="F605" s="25">
        <v>126140.67</v>
      </c>
      <c r="G605" s="25">
        <v>0</v>
      </c>
    </row>
    <row r="606" spans="1:7" x14ac:dyDescent="0.4">
      <c r="A606" s="25">
        <v>9901</v>
      </c>
      <c r="B606" s="25" t="s">
        <v>516</v>
      </c>
      <c r="C606" s="25" t="s">
        <v>83</v>
      </c>
      <c r="D606" s="25">
        <v>802.98</v>
      </c>
      <c r="E606" s="25">
        <v>0</v>
      </c>
      <c r="F606" s="25">
        <v>1965.91</v>
      </c>
      <c r="G606" s="25">
        <v>0</v>
      </c>
    </row>
    <row r="607" spans="1:7" x14ac:dyDescent="0.4">
      <c r="A607" s="25">
        <v>9901</v>
      </c>
      <c r="B607" s="25" t="s">
        <v>516</v>
      </c>
      <c r="C607" s="25" t="s">
        <v>84</v>
      </c>
      <c r="D607" s="25">
        <v>86694.82</v>
      </c>
      <c r="E607" s="25">
        <v>0</v>
      </c>
      <c r="F607" s="25">
        <v>48965.11</v>
      </c>
      <c r="G607" s="25">
        <v>0</v>
      </c>
    </row>
    <row r="608" spans="1:7" x14ac:dyDescent="0.4">
      <c r="A608" s="25">
        <v>9901</v>
      </c>
      <c r="B608" s="25" t="s">
        <v>516</v>
      </c>
      <c r="C608" s="25" t="s">
        <v>91</v>
      </c>
      <c r="D608" s="25">
        <v>555776.37</v>
      </c>
      <c r="E608" s="25">
        <v>0</v>
      </c>
      <c r="F608" s="25">
        <v>1857</v>
      </c>
      <c r="G608" s="25">
        <v>0</v>
      </c>
    </row>
    <row r="609" spans="1:7" x14ac:dyDescent="0.4">
      <c r="A609" s="25">
        <v>9901</v>
      </c>
      <c r="B609" s="25" t="s">
        <v>516</v>
      </c>
      <c r="C609" s="25" t="s">
        <v>85</v>
      </c>
      <c r="D609" s="25">
        <v>248</v>
      </c>
      <c r="E609" s="25">
        <v>0</v>
      </c>
      <c r="F609" s="25">
        <v>0</v>
      </c>
      <c r="G609" s="25">
        <v>0</v>
      </c>
    </row>
    <row r="610" spans="1:7" x14ac:dyDescent="0.4">
      <c r="A610" s="25">
        <v>9902</v>
      </c>
      <c r="B610" s="25" t="s">
        <v>517</v>
      </c>
      <c r="C610" s="25" t="s">
        <v>88</v>
      </c>
      <c r="D610" s="25">
        <v>229159.59</v>
      </c>
      <c r="E610" s="25">
        <v>0</v>
      </c>
      <c r="F610" s="25">
        <v>30462.92</v>
      </c>
      <c r="G610" s="25">
        <v>0</v>
      </c>
    </row>
    <row r="611" spans="1:7" x14ac:dyDescent="0.4">
      <c r="A611" s="25">
        <v>9902</v>
      </c>
      <c r="B611" s="25" t="s">
        <v>517</v>
      </c>
      <c r="C611" s="25" t="s">
        <v>80</v>
      </c>
      <c r="D611" s="25">
        <v>1276476.3400000001</v>
      </c>
      <c r="E611" s="25">
        <v>0</v>
      </c>
      <c r="F611" s="25">
        <v>156955.34</v>
      </c>
      <c r="G611" s="25">
        <v>0</v>
      </c>
    </row>
    <row r="612" spans="1:7" x14ac:dyDescent="0.4">
      <c r="A612" s="25">
        <v>9902</v>
      </c>
      <c r="B612" s="25" t="s">
        <v>517</v>
      </c>
      <c r="C612" s="25" t="s">
        <v>81</v>
      </c>
      <c r="D612" s="25">
        <v>45470.55</v>
      </c>
      <c r="E612" s="25">
        <v>0</v>
      </c>
      <c r="F612" s="25">
        <v>1070.26</v>
      </c>
      <c r="G612" s="25">
        <v>0</v>
      </c>
    </row>
    <row r="613" spans="1:7" x14ac:dyDescent="0.4">
      <c r="A613" s="25">
        <v>9902</v>
      </c>
      <c r="B613" s="25" t="s">
        <v>517</v>
      </c>
      <c r="C613" s="25" t="s">
        <v>90</v>
      </c>
      <c r="D613" s="25">
        <v>0</v>
      </c>
      <c r="E613" s="25">
        <v>0</v>
      </c>
      <c r="F613" s="25">
        <v>2512.9</v>
      </c>
      <c r="G613" s="25">
        <v>0</v>
      </c>
    </row>
    <row r="614" spans="1:7" x14ac:dyDescent="0.4">
      <c r="A614" s="25">
        <v>9902</v>
      </c>
      <c r="B614" s="25" t="s">
        <v>517</v>
      </c>
      <c r="C614" s="25" t="s">
        <v>82</v>
      </c>
      <c r="D614" s="25">
        <v>6573.24</v>
      </c>
      <c r="E614" s="25">
        <v>0</v>
      </c>
      <c r="F614" s="25">
        <v>85545.05</v>
      </c>
      <c r="G614" s="25">
        <v>0</v>
      </c>
    </row>
    <row r="615" spans="1:7" x14ac:dyDescent="0.4">
      <c r="A615" s="25">
        <v>9902</v>
      </c>
      <c r="B615" s="25" t="s">
        <v>517</v>
      </c>
      <c r="C615" s="25" t="s">
        <v>84</v>
      </c>
      <c r="D615" s="25">
        <v>33013.15</v>
      </c>
      <c r="E615" s="25">
        <v>0</v>
      </c>
      <c r="F615" s="25">
        <v>12660.42</v>
      </c>
      <c r="G615" s="25">
        <v>0</v>
      </c>
    </row>
    <row r="616" spans="1:7" x14ac:dyDescent="0.4">
      <c r="A616" s="25">
        <v>9902</v>
      </c>
      <c r="B616" s="25" t="s">
        <v>517</v>
      </c>
      <c r="C616" s="25" t="s">
        <v>91</v>
      </c>
      <c r="D616" s="25">
        <v>316515.51</v>
      </c>
      <c r="E616" s="25">
        <v>0</v>
      </c>
      <c r="F616" s="25">
        <v>10669.73</v>
      </c>
      <c r="G616" s="25">
        <v>0</v>
      </c>
    </row>
    <row r="617" spans="1:7" x14ac:dyDescent="0.4">
      <c r="A617" s="25">
        <v>9903</v>
      </c>
      <c r="B617" s="25" t="s">
        <v>518</v>
      </c>
      <c r="C617" s="25" t="s">
        <v>80</v>
      </c>
      <c r="D617" s="25">
        <v>581429.01</v>
      </c>
      <c r="E617" s="25">
        <v>0</v>
      </c>
      <c r="F617" s="25">
        <v>53470.96</v>
      </c>
      <c r="G617" s="25">
        <v>0</v>
      </c>
    </row>
    <row r="618" spans="1:7" x14ac:dyDescent="0.4">
      <c r="A618" s="25">
        <v>9903</v>
      </c>
      <c r="B618" s="25" t="s">
        <v>518</v>
      </c>
      <c r="C618" s="25" t="s">
        <v>81</v>
      </c>
      <c r="D618" s="25">
        <v>56695.48</v>
      </c>
      <c r="E618" s="25">
        <v>0</v>
      </c>
      <c r="F618" s="25">
        <v>1584.28</v>
      </c>
      <c r="G618" s="25">
        <v>0</v>
      </c>
    </row>
    <row r="619" spans="1:7" x14ac:dyDescent="0.4">
      <c r="A619" s="25">
        <v>9903</v>
      </c>
      <c r="B619" s="25" t="s">
        <v>518</v>
      </c>
      <c r="C619" s="25" t="s">
        <v>89</v>
      </c>
      <c r="D619" s="25">
        <v>24557.79</v>
      </c>
      <c r="E619" s="25">
        <v>0</v>
      </c>
      <c r="F619" s="25">
        <v>0</v>
      </c>
      <c r="G619" s="25">
        <v>0</v>
      </c>
    </row>
    <row r="620" spans="1:7" x14ac:dyDescent="0.4">
      <c r="A620" s="25">
        <v>9903</v>
      </c>
      <c r="B620" s="25" t="s">
        <v>518</v>
      </c>
      <c r="C620" s="25" t="s">
        <v>84</v>
      </c>
      <c r="D620" s="25">
        <v>1085.1099999999999</v>
      </c>
      <c r="E620" s="25">
        <v>0</v>
      </c>
      <c r="F620" s="25">
        <v>206.69</v>
      </c>
      <c r="G620" s="25">
        <v>0</v>
      </c>
    </row>
    <row r="621" spans="1:7" x14ac:dyDescent="0.4">
      <c r="A621" s="25">
        <v>9903</v>
      </c>
      <c r="B621" s="25" t="s">
        <v>518</v>
      </c>
      <c r="C621" s="25" t="s">
        <v>91</v>
      </c>
      <c r="D621" s="25">
        <v>153194.66</v>
      </c>
      <c r="E621" s="25">
        <v>0</v>
      </c>
      <c r="F621" s="25">
        <v>8226.57</v>
      </c>
      <c r="G621" s="25">
        <v>0</v>
      </c>
    </row>
    <row r="622" spans="1:7" x14ac:dyDescent="0.4">
      <c r="A622" s="25">
        <v>9903</v>
      </c>
      <c r="B622" s="25" t="s">
        <v>518</v>
      </c>
      <c r="C622" s="25" t="s">
        <v>86</v>
      </c>
      <c r="D622" s="25">
        <v>0</v>
      </c>
      <c r="E622" s="25">
        <v>6164.36</v>
      </c>
      <c r="F622" s="25">
        <v>0</v>
      </c>
      <c r="G622" s="25">
        <v>0</v>
      </c>
    </row>
    <row r="623" spans="1:7" x14ac:dyDescent="0.4">
      <c r="A623" s="25">
        <v>9904</v>
      </c>
      <c r="B623" s="25" t="s">
        <v>519</v>
      </c>
      <c r="C623" s="25" t="s">
        <v>80</v>
      </c>
      <c r="D623" s="25">
        <v>668946.34</v>
      </c>
      <c r="E623" s="25">
        <v>0</v>
      </c>
      <c r="F623" s="25">
        <v>185508.9</v>
      </c>
      <c r="G623" s="25">
        <v>0</v>
      </c>
    </row>
    <row r="624" spans="1:7" x14ac:dyDescent="0.4">
      <c r="A624" s="25">
        <v>9904</v>
      </c>
      <c r="B624" s="25" t="s">
        <v>519</v>
      </c>
      <c r="C624" s="25" t="s">
        <v>90</v>
      </c>
      <c r="D624" s="25">
        <v>7720.01</v>
      </c>
      <c r="E624" s="25">
        <v>0</v>
      </c>
      <c r="F624" s="25">
        <v>9234.7900000000009</v>
      </c>
      <c r="G624" s="25">
        <v>0</v>
      </c>
    </row>
    <row r="625" spans="1:7" x14ac:dyDescent="0.4">
      <c r="A625" s="25">
        <v>9904</v>
      </c>
      <c r="B625" s="25" t="s">
        <v>519</v>
      </c>
      <c r="C625" s="25" t="s">
        <v>84</v>
      </c>
      <c r="D625" s="25">
        <v>80575.520000000004</v>
      </c>
      <c r="E625" s="25">
        <v>0</v>
      </c>
      <c r="F625" s="25">
        <v>20281.36</v>
      </c>
      <c r="G625" s="25">
        <v>0</v>
      </c>
    </row>
    <row r="626" spans="1:7" x14ac:dyDescent="0.4">
      <c r="A626" s="25">
        <v>9904</v>
      </c>
      <c r="B626" s="25" t="s">
        <v>519</v>
      </c>
      <c r="C626" s="25" t="s">
        <v>91</v>
      </c>
      <c r="D626" s="25">
        <v>655274.27</v>
      </c>
      <c r="E626" s="25">
        <v>0</v>
      </c>
      <c r="F626" s="25">
        <v>119718.96</v>
      </c>
      <c r="G626" s="25">
        <v>0</v>
      </c>
    </row>
    <row r="627" spans="1:7" x14ac:dyDescent="0.4">
      <c r="A627" s="25">
        <v>9905</v>
      </c>
      <c r="B627" s="25" t="s">
        <v>520</v>
      </c>
      <c r="C627" s="25" t="s">
        <v>88</v>
      </c>
      <c r="D627" s="25">
        <v>74729.16</v>
      </c>
      <c r="E627" s="25">
        <v>0</v>
      </c>
      <c r="F627" s="25">
        <v>0</v>
      </c>
      <c r="G627" s="25">
        <v>0</v>
      </c>
    </row>
    <row r="628" spans="1:7" x14ac:dyDescent="0.4">
      <c r="A628" s="25">
        <v>9905</v>
      </c>
      <c r="B628" s="25" t="s">
        <v>520</v>
      </c>
      <c r="C628" s="25" t="s">
        <v>80</v>
      </c>
      <c r="D628" s="25">
        <v>2332531.89</v>
      </c>
      <c r="E628" s="25">
        <v>0</v>
      </c>
      <c r="F628" s="25">
        <v>59461.16</v>
      </c>
      <c r="G628" s="25">
        <v>0</v>
      </c>
    </row>
    <row r="629" spans="1:7" x14ac:dyDescent="0.4">
      <c r="A629" s="25">
        <v>9905</v>
      </c>
      <c r="B629" s="25" t="s">
        <v>520</v>
      </c>
      <c r="C629" s="25" t="s">
        <v>81</v>
      </c>
      <c r="D629" s="25">
        <v>1690762.93</v>
      </c>
      <c r="E629" s="25">
        <v>0</v>
      </c>
      <c r="F629" s="25">
        <v>327499.82</v>
      </c>
      <c r="G629" s="25">
        <v>0</v>
      </c>
    </row>
    <row r="630" spans="1:7" x14ac:dyDescent="0.4">
      <c r="A630" s="25">
        <v>9905</v>
      </c>
      <c r="B630" s="25" t="s">
        <v>520</v>
      </c>
      <c r="C630" s="25" t="s">
        <v>89</v>
      </c>
      <c r="D630" s="25">
        <v>1658233.98</v>
      </c>
      <c r="E630" s="25">
        <v>0</v>
      </c>
      <c r="F630" s="25">
        <v>456</v>
      </c>
      <c r="G630" s="25">
        <v>0</v>
      </c>
    </row>
    <row r="631" spans="1:7" x14ac:dyDescent="0.4">
      <c r="A631" s="25">
        <v>9905</v>
      </c>
      <c r="B631" s="25" t="s">
        <v>520</v>
      </c>
      <c r="C631" s="25" t="s">
        <v>83</v>
      </c>
      <c r="D631" s="25">
        <v>9482.2800000000007</v>
      </c>
      <c r="E631" s="25">
        <v>0</v>
      </c>
      <c r="F631" s="25">
        <v>27821.75</v>
      </c>
      <c r="G631" s="25">
        <v>0</v>
      </c>
    </row>
    <row r="632" spans="1:7" x14ac:dyDescent="0.4">
      <c r="A632" s="25">
        <v>9905</v>
      </c>
      <c r="B632" s="25" t="s">
        <v>520</v>
      </c>
      <c r="C632" s="25" t="s">
        <v>84</v>
      </c>
      <c r="D632" s="25">
        <v>379262.35</v>
      </c>
      <c r="E632" s="25">
        <v>0</v>
      </c>
      <c r="F632" s="25">
        <v>0</v>
      </c>
      <c r="G632" s="25">
        <v>0</v>
      </c>
    </row>
    <row r="633" spans="1:7" x14ac:dyDescent="0.4">
      <c r="A633" s="25">
        <v>9905</v>
      </c>
      <c r="B633" s="25" t="s">
        <v>520</v>
      </c>
      <c r="C633" s="25" t="s">
        <v>91</v>
      </c>
      <c r="D633" s="25">
        <v>2049263.79</v>
      </c>
      <c r="E633" s="25">
        <v>0</v>
      </c>
      <c r="F633" s="25">
        <v>72524.7</v>
      </c>
      <c r="G633" s="25">
        <v>0</v>
      </c>
    </row>
    <row r="634" spans="1:7" x14ac:dyDescent="0.4">
      <c r="A634" s="25">
        <v>9905</v>
      </c>
      <c r="B634" s="25" t="s">
        <v>520</v>
      </c>
      <c r="C634" s="25" t="s">
        <v>85</v>
      </c>
      <c r="D634" s="25">
        <v>77041.570000000007</v>
      </c>
      <c r="E634" s="25">
        <v>0</v>
      </c>
      <c r="F634" s="25">
        <v>0</v>
      </c>
      <c r="G634" s="25">
        <v>0</v>
      </c>
    </row>
    <row r="635" spans="1:7" x14ac:dyDescent="0.4">
      <c r="A635" s="25">
        <v>9905</v>
      </c>
      <c r="B635" s="25" t="s">
        <v>520</v>
      </c>
      <c r="C635" s="25" t="s">
        <v>86</v>
      </c>
      <c r="D635" s="25">
        <v>65751.070000000007</v>
      </c>
      <c r="E635" s="25">
        <v>0</v>
      </c>
      <c r="F635" s="25">
        <v>0</v>
      </c>
      <c r="G635" s="25">
        <v>0</v>
      </c>
    </row>
    <row r="636" spans="1:7" x14ac:dyDescent="0.4">
      <c r="A636" s="25">
        <v>9906</v>
      </c>
      <c r="B636" s="25" t="s">
        <v>521</v>
      </c>
      <c r="C636" s="25" t="s">
        <v>80</v>
      </c>
      <c r="D636" s="25">
        <v>1124130.17</v>
      </c>
      <c r="E636" s="25">
        <v>0</v>
      </c>
      <c r="F636" s="25">
        <v>37720.32</v>
      </c>
      <c r="G636" s="25">
        <v>0</v>
      </c>
    </row>
    <row r="637" spans="1:7" x14ac:dyDescent="0.4">
      <c r="A637" s="25">
        <v>9906</v>
      </c>
      <c r="B637" s="25" t="s">
        <v>521</v>
      </c>
      <c r="C637" s="25" t="s">
        <v>81</v>
      </c>
      <c r="D637" s="25">
        <v>1050499.25</v>
      </c>
      <c r="E637" s="25">
        <v>0</v>
      </c>
      <c r="F637" s="25">
        <v>34397.160000000003</v>
      </c>
      <c r="G637" s="25">
        <v>0</v>
      </c>
    </row>
    <row r="638" spans="1:7" x14ac:dyDescent="0.4">
      <c r="A638" s="25">
        <v>9906</v>
      </c>
      <c r="B638" s="25" t="s">
        <v>521</v>
      </c>
      <c r="C638" s="25" t="s">
        <v>89</v>
      </c>
      <c r="D638" s="25">
        <v>473667.37</v>
      </c>
      <c r="E638" s="25">
        <v>0</v>
      </c>
      <c r="F638" s="25">
        <v>13150.68</v>
      </c>
      <c r="G638" s="25">
        <v>0</v>
      </c>
    </row>
    <row r="639" spans="1:7" x14ac:dyDescent="0.4">
      <c r="A639" s="25">
        <v>9906</v>
      </c>
      <c r="B639" s="25" t="s">
        <v>521</v>
      </c>
      <c r="C639" s="25" t="s">
        <v>83</v>
      </c>
      <c r="D639" s="25">
        <v>9190.31</v>
      </c>
      <c r="E639" s="25">
        <v>0</v>
      </c>
      <c r="F639" s="25">
        <v>22500.41</v>
      </c>
      <c r="G639" s="25">
        <v>0</v>
      </c>
    </row>
    <row r="640" spans="1:7" x14ac:dyDescent="0.4">
      <c r="A640" s="25">
        <v>9906</v>
      </c>
      <c r="B640" s="25" t="s">
        <v>521</v>
      </c>
      <c r="C640" s="25" t="s">
        <v>84</v>
      </c>
      <c r="D640" s="25">
        <v>114909.88</v>
      </c>
      <c r="E640" s="25">
        <v>0</v>
      </c>
      <c r="F640" s="25">
        <v>26459.84</v>
      </c>
      <c r="G640" s="25">
        <v>0</v>
      </c>
    </row>
    <row r="641" spans="1:7" x14ac:dyDescent="0.4">
      <c r="A641" s="25">
        <v>9906</v>
      </c>
      <c r="B641" s="25" t="s">
        <v>521</v>
      </c>
      <c r="C641" s="25" t="s">
        <v>91</v>
      </c>
      <c r="D641" s="25">
        <v>427957.6</v>
      </c>
      <c r="E641" s="25">
        <v>0</v>
      </c>
      <c r="F641" s="25">
        <v>13966.64</v>
      </c>
      <c r="G641" s="25">
        <v>0</v>
      </c>
    </row>
    <row r="642" spans="1:7" x14ac:dyDescent="0.4">
      <c r="A642" s="25">
        <v>9907</v>
      </c>
      <c r="B642" s="25" t="s">
        <v>522</v>
      </c>
      <c r="C642" s="25" t="s">
        <v>88</v>
      </c>
      <c r="D642" s="25">
        <v>228701.93</v>
      </c>
      <c r="E642" s="25">
        <v>0</v>
      </c>
      <c r="F642" s="25">
        <v>3731.9</v>
      </c>
      <c r="G642" s="25">
        <v>0</v>
      </c>
    </row>
    <row r="643" spans="1:7" x14ac:dyDescent="0.4">
      <c r="A643" s="25">
        <v>9907</v>
      </c>
      <c r="B643" s="25" t="s">
        <v>522</v>
      </c>
      <c r="C643" s="25" t="s">
        <v>80</v>
      </c>
      <c r="D643" s="25">
        <v>1019472.78</v>
      </c>
      <c r="E643" s="25">
        <v>0</v>
      </c>
      <c r="F643" s="25">
        <v>64189.38</v>
      </c>
      <c r="G643" s="25">
        <v>0</v>
      </c>
    </row>
    <row r="644" spans="1:7" x14ac:dyDescent="0.4">
      <c r="A644" s="25">
        <v>9907</v>
      </c>
      <c r="B644" s="25" t="s">
        <v>522</v>
      </c>
      <c r="C644" s="25" t="s">
        <v>81</v>
      </c>
      <c r="D644" s="25">
        <v>1125988.8999999999</v>
      </c>
      <c r="E644" s="25">
        <v>0</v>
      </c>
      <c r="F644" s="25">
        <v>21706.59</v>
      </c>
      <c r="G644" s="25">
        <v>99746.02</v>
      </c>
    </row>
    <row r="645" spans="1:7" x14ac:dyDescent="0.4">
      <c r="A645" s="25">
        <v>9907</v>
      </c>
      <c r="B645" s="25" t="s">
        <v>522</v>
      </c>
      <c r="C645" s="25" t="s">
        <v>89</v>
      </c>
      <c r="D645" s="25">
        <v>1503773.2</v>
      </c>
      <c r="E645" s="25">
        <v>0</v>
      </c>
      <c r="F645" s="25">
        <v>7444.82</v>
      </c>
      <c r="G645" s="25">
        <v>0</v>
      </c>
    </row>
    <row r="646" spans="1:7" x14ac:dyDescent="0.4">
      <c r="A646" s="25">
        <v>9907</v>
      </c>
      <c r="B646" s="25" t="s">
        <v>522</v>
      </c>
      <c r="C646" s="25" t="s">
        <v>82</v>
      </c>
      <c r="D646" s="25">
        <v>6860.89</v>
      </c>
      <c r="E646" s="25">
        <v>0</v>
      </c>
      <c r="F646" s="25">
        <v>62019.47</v>
      </c>
      <c r="G646" s="25">
        <v>0</v>
      </c>
    </row>
    <row r="647" spans="1:7" x14ac:dyDescent="0.4">
      <c r="A647" s="25">
        <v>9907</v>
      </c>
      <c r="B647" s="25" t="s">
        <v>522</v>
      </c>
      <c r="C647" s="25" t="s">
        <v>84</v>
      </c>
      <c r="D647" s="25">
        <v>8205.77</v>
      </c>
      <c r="E647" s="25">
        <v>0</v>
      </c>
      <c r="F647" s="25">
        <v>76707.3</v>
      </c>
      <c r="G647" s="25">
        <v>0</v>
      </c>
    </row>
    <row r="648" spans="1:7" x14ac:dyDescent="0.4">
      <c r="A648" s="25">
        <v>9907</v>
      </c>
      <c r="B648" s="25" t="s">
        <v>522</v>
      </c>
      <c r="C648" s="25" t="s">
        <v>91</v>
      </c>
      <c r="D648" s="25">
        <v>767427.85</v>
      </c>
      <c r="E648" s="25">
        <v>0</v>
      </c>
      <c r="F648" s="25">
        <v>11328.57</v>
      </c>
      <c r="G648" s="25">
        <v>0</v>
      </c>
    </row>
    <row r="649" spans="1:7" x14ac:dyDescent="0.4">
      <c r="A649" s="25">
        <v>9907</v>
      </c>
      <c r="B649" s="25" t="s">
        <v>522</v>
      </c>
      <c r="C649" s="25" t="s">
        <v>86</v>
      </c>
      <c r="D649" s="25">
        <v>0</v>
      </c>
      <c r="E649" s="25">
        <v>68926.240000000005</v>
      </c>
      <c r="F649" s="25">
        <v>4859.5600000000004</v>
      </c>
      <c r="G649" s="25">
        <v>0</v>
      </c>
    </row>
    <row r="650" spans="1:7" x14ac:dyDescent="0.4">
      <c r="A650" s="25">
        <v>9908</v>
      </c>
      <c r="B650" s="25" t="s">
        <v>523</v>
      </c>
      <c r="C650" s="25" t="s">
        <v>88</v>
      </c>
      <c r="D650" s="25">
        <v>96396.09</v>
      </c>
      <c r="E650" s="25">
        <v>0</v>
      </c>
      <c r="F650" s="25">
        <v>1245.5999999999999</v>
      </c>
      <c r="G650" s="25">
        <v>0</v>
      </c>
    </row>
    <row r="651" spans="1:7" x14ac:dyDescent="0.4">
      <c r="A651" s="25">
        <v>9908</v>
      </c>
      <c r="B651" s="25" t="s">
        <v>523</v>
      </c>
      <c r="C651" s="25" t="s">
        <v>80</v>
      </c>
      <c r="D651" s="25">
        <v>1823008.9</v>
      </c>
      <c r="E651" s="25">
        <v>0</v>
      </c>
      <c r="F651" s="25">
        <v>72809.31</v>
      </c>
      <c r="G651" s="25">
        <v>0</v>
      </c>
    </row>
    <row r="652" spans="1:7" x14ac:dyDescent="0.4">
      <c r="A652" s="25">
        <v>9908</v>
      </c>
      <c r="B652" s="25" t="s">
        <v>523</v>
      </c>
      <c r="C652" s="25" t="s">
        <v>81</v>
      </c>
      <c r="D652" s="25">
        <v>375871.71</v>
      </c>
      <c r="E652" s="25">
        <v>0</v>
      </c>
      <c r="F652" s="25">
        <v>82.88</v>
      </c>
      <c r="G652" s="25">
        <v>0</v>
      </c>
    </row>
    <row r="653" spans="1:7" x14ac:dyDescent="0.4">
      <c r="A653" s="25">
        <v>9908</v>
      </c>
      <c r="B653" s="25" t="s">
        <v>523</v>
      </c>
      <c r="C653" s="25" t="s">
        <v>89</v>
      </c>
      <c r="D653" s="25">
        <v>233172.61</v>
      </c>
      <c r="E653" s="25">
        <v>0</v>
      </c>
      <c r="F653" s="25">
        <v>255.36</v>
      </c>
      <c r="G653" s="25">
        <v>0</v>
      </c>
    </row>
    <row r="654" spans="1:7" x14ac:dyDescent="0.4">
      <c r="A654" s="25">
        <v>9908</v>
      </c>
      <c r="B654" s="25" t="s">
        <v>523</v>
      </c>
      <c r="C654" s="25" t="s">
        <v>83</v>
      </c>
      <c r="D654" s="25">
        <v>17095.61</v>
      </c>
      <c r="E654" s="25">
        <v>0</v>
      </c>
      <c r="F654" s="25">
        <v>44634.21</v>
      </c>
      <c r="G654" s="25">
        <v>0</v>
      </c>
    </row>
    <row r="655" spans="1:7" x14ac:dyDescent="0.4">
      <c r="A655" s="25">
        <v>9908</v>
      </c>
      <c r="B655" s="25" t="s">
        <v>523</v>
      </c>
      <c r="C655" s="25" t="s">
        <v>84</v>
      </c>
      <c r="D655" s="25">
        <v>336624.56</v>
      </c>
      <c r="E655" s="25">
        <v>0</v>
      </c>
      <c r="F655" s="25">
        <v>66540.350000000006</v>
      </c>
      <c r="G655" s="25">
        <v>0</v>
      </c>
    </row>
    <row r="656" spans="1:7" x14ac:dyDescent="0.4">
      <c r="A656" s="25">
        <v>9908</v>
      </c>
      <c r="B656" s="25" t="s">
        <v>523</v>
      </c>
      <c r="C656" s="25" t="s">
        <v>91</v>
      </c>
      <c r="D656" s="25">
        <v>1451407.29</v>
      </c>
      <c r="E656" s="25">
        <v>0</v>
      </c>
      <c r="F656" s="25">
        <v>62669.52</v>
      </c>
      <c r="G656" s="25">
        <v>0</v>
      </c>
    </row>
    <row r="657" spans="1:7" x14ac:dyDescent="0.4">
      <c r="A657" s="25">
        <v>9908</v>
      </c>
      <c r="B657" s="25" t="s">
        <v>523</v>
      </c>
      <c r="C657" s="25" t="s">
        <v>86</v>
      </c>
      <c r="D657" s="25">
        <v>97695.5</v>
      </c>
      <c r="E657" s="25">
        <v>0</v>
      </c>
      <c r="F657" s="25">
        <v>0</v>
      </c>
      <c r="G657" s="25">
        <v>0</v>
      </c>
    </row>
    <row r="658" spans="1:7" x14ac:dyDescent="0.4">
      <c r="A658" s="25">
        <v>9909</v>
      </c>
      <c r="B658" s="25" t="s">
        <v>524</v>
      </c>
      <c r="C658" s="25" t="s">
        <v>80</v>
      </c>
      <c r="D658" s="25">
        <v>208682.36</v>
      </c>
      <c r="E658" s="25">
        <v>0</v>
      </c>
      <c r="F658" s="25">
        <v>352359.74</v>
      </c>
      <c r="G658" s="25">
        <v>0</v>
      </c>
    </row>
    <row r="659" spans="1:7" x14ac:dyDescent="0.4">
      <c r="A659" s="25">
        <v>9909</v>
      </c>
      <c r="B659" s="25" t="s">
        <v>524</v>
      </c>
      <c r="C659" s="25" t="s">
        <v>81</v>
      </c>
      <c r="D659" s="25">
        <v>74784.14</v>
      </c>
      <c r="E659" s="25">
        <v>0</v>
      </c>
      <c r="F659" s="25">
        <v>689.38</v>
      </c>
      <c r="G659" s="25">
        <v>0</v>
      </c>
    </row>
    <row r="660" spans="1:7" x14ac:dyDescent="0.4">
      <c r="A660" s="25">
        <v>9909</v>
      </c>
      <c r="B660" s="25" t="s">
        <v>524</v>
      </c>
      <c r="C660" s="25" t="s">
        <v>90</v>
      </c>
      <c r="D660" s="25">
        <v>78968.929999999993</v>
      </c>
      <c r="E660" s="25">
        <v>0</v>
      </c>
      <c r="F660" s="25">
        <v>54876.71</v>
      </c>
      <c r="G660" s="25">
        <v>0</v>
      </c>
    </row>
    <row r="661" spans="1:7" x14ac:dyDescent="0.4">
      <c r="A661" s="25">
        <v>9909</v>
      </c>
      <c r="B661" s="25" t="s">
        <v>524</v>
      </c>
      <c r="C661" s="25" t="s">
        <v>91</v>
      </c>
      <c r="D661" s="25">
        <v>134150.53</v>
      </c>
      <c r="E661" s="25">
        <v>0</v>
      </c>
      <c r="F661" s="25">
        <v>12732.13</v>
      </c>
      <c r="G661" s="25">
        <v>0</v>
      </c>
    </row>
    <row r="662" spans="1:7" x14ac:dyDescent="0.4">
      <c r="A662" s="25">
        <v>9910</v>
      </c>
      <c r="B662" s="25" t="s">
        <v>525</v>
      </c>
      <c r="C662" s="25" t="s">
        <v>88</v>
      </c>
      <c r="D662" s="25">
        <v>57974.61</v>
      </c>
      <c r="E662" s="25">
        <v>0</v>
      </c>
      <c r="F662" s="25">
        <v>259876.22</v>
      </c>
      <c r="G662" s="25">
        <v>90728.72</v>
      </c>
    </row>
    <row r="663" spans="1:7" x14ac:dyDescent="0.4">
      <c r="A663" s="25">
        <v>9910</v>
      </c>
      <c r="B663" s="25" t="s">
        <v>525</v>
      </c>
      <c r="C663" s="25" t="s">
        <v>80</v>
      </c>
      <c r="D663" s="25">
        <v>1220074.51</v>
      </c>
      <c r="E663" s="25">
        <v>0</v>
      </c>
      <c r="F663" s="25">
        <v>223668.09</v>
      </c>
      <c r="G663" s="25">
        <v>88873.96</v>
      </c>
    </row>
    <row r="664" spans="1:7" x14ac:dyDescent="0.4">
      <c r="A664" s="25">
        <v>9910</v>
      </c>
      <c r="B664" s="25" t="s">
        <v>525</v>
      </c>
      <c r="C664" s="25" t="s">
        <v>81</v>
      </c>
      <c r="D664" s="25">
        <v>82080.259999999995</v>
      </c>
      <c r="E664" s="25">
        <v>0</v>
      </c>
      <c r="F664" s="25">
        <v>204.95</v>
      </c>
      <c r="G664" s="25">
        <v>17000</v>
      </c>
    </row>
    <row r="665" spans="1:7" x14ac:dyDescent="0.4">
      <c r="A665" s="25">
        <v>9910</v>
      </c>
      <c r="B665" s="25" t="s">
        <v>525</v>
      </c>
      <c r="C665" s="25" t="s">
        <v>89</v>
      </c>
      <c r="D665" s="25">
        <v>968.86</v>
      </c>
      <c r="E665" s="25">
        <v>0</v>
      </c>
      <c r="F665" s="25">
        <v>0</v>
      </c>
      <c r="G665" s="25">
        <v>0</v>
      </c>
    </row>
    <row r="666" spans="1:7" x14ac:dyDescent="0.4">
      <c r="A666" s="25">
        <v>9910</v>
      </c>
      <c r="B666" s="25" t="s">
        <v>525</v>
      </c>
      <c r="C666" s="25" t="s">
        <v>83</v>
      </c>
      <c r="D666" s="25">
        <v>21814.240000000002</v>
      </c>
      <c r="E666" s="25">
        <v>0</v>
      </c>
      <c r="F666" s="25">
        <v>53407.27</v>
      </c>
      <c r="G666" s="25">
        <v>1804290.51</v>
      </c>
    </row>
    <row r="667" spans="1:7" x14ac:dyDescent="0.4">
      <c r="A667" s="25">
        <v>9910</v>
      </c>
      <c r="B667" s="25" t="s">
        <v>525</v>
      </c>
      <c r="C667" s="25" t="s">
        <v>84</v>
      </c>
      <c r="D667" s="25">
        <v>333247.34000000003</v>
      </c>
      <c r="E667" s="25">
        <v>0</v>
      </c>
      <c r="F667" s="25">
        <v>1881.95</v>
      </c>
      <c r="G667" s="25">
        <v>85739.33</v>
      </c>
    </row>
    <row r="668" spans="1:7" x14ac:dyDescent="0.4">
      <c r="A668" s="25">
        <v>9910</v>
      </c>
      <c r="B668" s="25" t="s">
        <v>525</v>
      </c>
      <c r="C668" s="25" t="s">
        <v>91</v>
      </c>
      <c r="D668" s="25">
        <v>629901.01</v>
      </c>
      <c r="E668" s="25">
        <v>175</v>
      </c>
      <c r="F668" s="25">
        <v>30371.7</v>
      </c>
      <c r="G668" s="25">
        <v>73741.429999999993</v>
      </c>
    </row>
    <row r="669" spans="1:7" x14ac:dyDescent="0.4">
      <c r="A669" s="25">
        <v>9910</v>
      </c>
      <c r="B669" s="25" t="s">
        <v>525</v>
      </c>
      <c r="C669" s="25" t="s">
        <v>86</v>
      </c>
      <c r="D669" s="25">
        <v>805471.72</v>
      </c>
      <c r="E669" s="25">
        <v>0</v>
      </c>
      <c r="F669" s="25">
        <v>0</v>
      </c>
      <c r="G669" s="25">
        <v>0</v>
      </c>
    </row>
    <row r="670" spans="1:7" x14ac:dyDescent="0.4">
      <c r="A670" s="25">
        <v>9911</v>
      </c>
      <c r="B670" s="25" t="s">
        <v>526</v>
      </c>
      <c r="C670" s="25" t="s">
        <v>80</v>
      </c>
      <c r="D670" s="25">
        <v>350415</v>
      </c>
      <c r="E670" s="25">
        <v>0</v>
      </c>
      <c r="F670" s="25">
        <v>200935</v>
      </c>
      <c r="G670" s="25">
        <v>0</v>
      </c>
    </row>
    <row r="671" spans="1:7" x14ac:dyDescent="0.4">
      <c r="A671" s="25">
        <v>9911</v>
      </c>
      <c r="B671" s="25" t="s">
        <v>526</v>
      </c>
      <c r="C671" s="25" t="s">
        <v>84</v>
      </c>
      <c r="D671" s="25">
        <v>0</v>
      </c>
      <c r="E671" s="25">
        <v>0</v>
      </c>
      <c r="F671" s="25">
        <v>158048</v>
      </c>
      <c r="G671" s="25">
        <v>0</v>
      </c>
    </row>
    <row r="672" spans="1:7" x14ac:dyDescent="0.4">
      <c r="A672" s="25">
        <v>9911</v>
      </c>
      <c r="B672" s="25" t="s">
        <v>526</v>
      </c>
      <c r="C672" s="25" t="s">
        <v>91</v>
      </c>
      <c r="D672" s="25">
        <v>174197</v>
      </c>
      <c r="E672" s="25">
        <v>0</v>
      </c>
      <c r="F672" s="25">
        <v>51517</v>
      </c>
      <c r="G672" s="25">
        <v>0</v>
      </c>
    </row>
    <row r="673" spans="1:7" x14ac:dyDescent="0.4">
      <c r="A673" s="25">
        <v>9911</v>
      </c>
      <c r="B673" s="25" t="s">
        <v>526</v>
      </c>
      <c r="C673" s="25" t="s">
        <v>85</v>
      </c>
      <c r="D673" s="25">
        <v>0</v>
      </c>
      <c r="E673" s="25">
        <v>0</v>
      </c>
      <c r="F673" s="25">
        <v>7281</v>
      </c>
      <c r="G673" s="25">
        <v>0</v>
      </c>
    </row>
    <row r="674" spans="1:7" x14ac:dyDescent="0.4">
      <c r="A674" s="25">
        <v>9911</v>
      </c>
      <c r="B674" s="25" t="s">
        <v>526</v>
      </c>
      <c r="C674" s="25" t="s">
        <v>86</v>
      </c>
      <c r="D674" s="25">
        <v>79072</v>
      </c>
      <c r="E674" s="25">
        <v>133968</v>
      </c>
      <c r="F674" s="25">
        <v>0</v>
      </c>
      <c r="G674" s="25">
        <v>0</v>
      </c>
    </row>
    <row r="675" spans="1:7" x14ac:dyDescent="0.4">
      <c r="A675" s="25">
        <v>9912</v>
      </c>
      <c r="B675" s="25" t="s">
        <v>527</v>
      </c>
      <c r="C675" s="25" t="s">
        <v>88</v>
      </c>
      <c r="D675" s="25">
        <v>141591.92000000001</v>
      </c>
      <c r="E675" s="25">
        <v>0</v>
      </c>
      <c r="F675" s="25">
        <v>16053.28</v>
      </c>
      <c r="G675" s="25">
        <v>60002.95</v>
      </c>
    </row>
    <row r="676" spans="1:7" x14ac:dyDescent="0.4">
      <c r="A676" s="25">
        <v>9912</v>
      </c>
      <c r="B676" s="25" t="s">
        <v>527</v>
      </c>
      <c r="C676" s="25" t="s">
        <v>80</v>
      </c>
      <c r="D676" s="25">
        <v>317562.51</v>
      </c>
      <c r="E676" s="25">
        <v>0</v>
      </c>
      <c r="F676" s="25">
        <v>261736.61</v>
      </c>
      <c r="G676" s="25">
        <v>0</v>
      </c>
    </row>
    <row r="677" spans="1:7" x14ac:dyDescent="0.4">
      <c r="A677" s="25">
        <v>9912</v>
      </c>
      <c r="B677" s="25" t="s">
        <v>527</v>
      </c>
      <c r="C677" s="25" t="s">
        <v>81</v>
      </c>
      <c r="D677" s="25">
        <v>16685.66</v>
      </c>
      <c r="E677" s="25">
        <v>0</v>
      </c>
      <c r="F677" s="25">
        <v>9487</v>
      </c>
      <c r="G677" s="25">
        <v>0</v>
      </c>
    </row>
    <row r="678" spans="1:7" x14ac:dyDescent="0.4">
      <c r="A678" s="25">
        <v>9912</v>
      </c>
      <c r="B678" s="25" t="s">
        <v>527</v>
      </c>
      <c r="C678" s="25" t="s">
        <v>89</v>
      </c>
      <c r="D678" s="25">
        <v>55407.39</v>
      </c>
      <c r="E678" s="25">
        <v>0</v>
      </c>
      <c r="F678" s="25">
        <v>3976.97</v>
      </c>
      <c r="G678" s="25">
        <v>0</v>
      </c>
    </row>
    <row r="679" spans="1:7" x14ac:dyDescent="0.4">
      <c r="A679" s="25">
        <v>9912</v>
      </c>
      <c r="B679" s="25" t="s">
        <v>527</v>
      </c>
      <c r="C679" s="25" t="s">
        <v>83</v>
      </c>
      <c r="D679" s="25">
        <v>0</v>
      </c>
      <c r="E679" s="25">
        <v>0</v>
      </c>
      <c r="F679" s="25">
        <v>78429.38</v>
      </c>
      <c r="G679" s="25">
        <v>0</v>
      </c>
    </row>
    <row r="680" spans="1:7" x14ac:dyDescent="0.4">
      <c r="A680" s="25">
        <v>9912</v>
      </c>
      <c r="B680" s="25" t="s">
        <v>527</v>
      </c>
      <c r="C680" s="25" t="s">
        <v>84</v>
      </c>
      <c r="D680" s="25">
        <v>66022.97</v>
      </c>
      <c r="E680" s="25">
        <v>0</v>
      </c>
      <c r="F680" s="25">
        <v>16007</v>
      </c>
      <c r="G680" s="25">
        <v>0</v>
      </c>
    </row>
    <row r="681" spans="1:7" x14ac:dyDescent="0.4">
      <c r="A681" s="25">
        <v>9912</v>
      </c>
      <c r="B681" s="25" t="s">
        <v>527</v>
      </c>
      <c r="C681" s="25" t="s">
        <v>91</v>
      </c>
      <c r="D681" s="25">
        <v>324349.61</v>
      </c>
      <c r="E681" s="25">
        <v>0</v>
      </c>
      <c r="F681" s="25">
        <v>46117.42</v>
      </c>
      <c r="G681" s="25">
        <v>0</v>
      </c>
    </row>
    <row r="682" spans="1:7" x14ac:dyDescent="0.4">
      <c r="A682" s="25">
        <v>1071</v>
      </c>
      <c r="B682" s="25" t="s">
        <v>152</v>
      </c>
      <c r="C682" s="25" t="s">
        <v>88</v>
      </c>
      <c r="D682" s="25">
        <v>65209.98</v>
      </c>
      <c r="E682" s="25">
        <v>0</v>
      </c>
      <c r="F682" s="25">
        <v>0</v>
      </c>
      <c r="G682" s="25">
        <v>12095.79</v>
      </c>
    </row>
    <row r="683" spans="1:7" x14ac:dyDescent="0.4">
      <c r="A683" s="25">
        <v>1071</v>
      </c>
      <c r="B683" s="25" t="s">
        <v>152</v>
      </c>
      <c r="C683" s="25" t="s">
        <v>80</v>
      </c>
      <c r="D683" s="25">
        <v>132024.98000000001</v>
      </c>
      <c r="E683" s="25">
        <v>0</v>
      </c>
      <c r="F683" s="25">
        <v>0</v>
      </c>
      <c r="G683" s="25">
        <v>33441.230000000003</v>
      </c>
    </row>
    <row r="684" spans="1:7" x14ac:dyDescent="0.4">
      <c r="A684" s="25">
        <v>1071</v>
      </c>
      <c r="B684" s="25" t="s">
        <v>152</v>
      </c>
      <c r="C684" s="25" t="s">
        <v>81</v>
      </c>
      <c r="D684" s="25">
        <v>395313.77</v>
      </c>
      <c r="E684" s="25">
        <v>0</v>
      </c>
      <c r="F684" s="25">
        <v>0</v>
      </c>
      <c r="G684" s="25">
        <v>92881.67</v>
      </c>
    </row>
    <row r="685" spans="1:7" x14ac:dyDescent="0.4">
      <c r="A685" s="25">
        <v>1071</v>
      </c>
      <c r="B685" s="25" t="s">
        <v>152</v>
      </c>
      <c r="C685" s="25" t="s">
        <v>89</v>
      </c>
      <c r="D685" s="25">
        <v>451550.7</v>
      </c>
      <c r="E685" s="25">
        <v>0</v>
      </c>
      <c r="F685" s="25">
        <v>0</v>
      </c>
      <c r="G685" s="25">
        <v>28354.93</v>
      </c>
    </row>
    <row r="686" spans="1:7" x14ac:dyDescent="0.4">
      <c r="A686" s="25">
        <v>1071</v>
      </c>
      <c r="B686" s="25" t="s">
        <v>152</v>
      </c>
      <c r="C686" s="25" t="s">
        <v>82</v>
      </c>
      <c r="D686" s="25">
        <v>24530.68</v>
      </c>
      <c r="E686" s="25">
        <v>0</v>
      </c>
      <c r="F686" s="25">
        <v>0</v>
      </c>
      <c r="G686" s="25">
        <v>0</v>
      </c>
    </row>
    <row r="687" spans="1:7" x14ac:dyDescent="0.4">
      <c r="A687" s="25">
        <v>1071</v>
      </c>
      <c r="B687" s="25" t="s">
        <v>152</v>
      </c>
      <c r="C687" s="25" t="s">
        <v>84</v>
      </c>
      <c r="D687" s="25">
        <v>16276.62</v>
      </c>
      <c r="E687" s="25">
        <v>0</v>
      </c>
      <c r="F687" s="25">
        <v>0</v>
      </c>
      <c r="G687" s="25">
        <v>1120</v>
      </c>
    </row>
    <row r="688" spans="1:7" x14ac:dyDescent="0.4">
      <c r="A688" s="25">
        <v>1071</v>
      </c>
      <c r="B688" s="25" t="s">
        <v>152</v>
      </c>
      <c r="C688" s="25" t="s">
        <v>91</v>
      </c>
      <c r="D688" s="25">
        <v>21932.29</v>
      </c>
      <c r="E688" s="25">
        <v>15052</v>
      </c>
      <c r="F688" s="25">
        <v>0</v>
      </c>
      <c r="G688" s="25">
        <v>28843.75</v>
      </c>
    </row>
    <row r="689" spans="1:7" x14ac:dyDescent="0.4">
      <c r="A689" s="25">
        <v>1071</v>
      </c>
      <c r="B689" s="25" t="s">
        <v>152</v>
      </c>
      <c r="C689" s="25" t="s">
        <v>85</v>
      </c>
      <c r="D689" s="25">
        <v>23515.94</v>
      </c>
      <c r="E689" s="25">
        <v>0</v>
      </c>
      <c r="F689" s="25">
        <v>0</v>
      </c>
      <c r="G689" s="25">
        <v>3684.3</v>
      </c>
    </row>
    <row r="690" spans="1:7" x14ac:dyDescent="0.4">
      <c r="A690" s="25">
        <v>1071</v>
      </c>
      <c r="B690" s="25" t="s">
        <v>152</v>
      </c>
      <c r="C690" s="25" t="s">
        <v>86</v>
      </c>
      <c r="D690" s="25">
        <v>0</v>
      </c>
      <c r="E690" s="25">
        <v>0</v>
      </c>
      <c r="F690" s="25">
        <v>0</v>
      </c>
      <c r="G690" s="25">
        <v>1691</v>
      </c>
    </row>
    <row r="691" spans="1:7" x14ac:dyDescent="0.4">
      <c r="A691" s="25">
        <v>1080</v>
      </c>
      <c r="B691" s="25" t="s">
        <v>153</v>
      </c>
      <c r="C691" s="25" t="s">
        <v>88</v>
      </c>
      <c r="D691" s="25">
        <v>29192.76</v>
      </c>
      <c r="E691" s="25">
        <v>0</v>
      </c>
      <c r="F691" s="25">
        <v>0</v>
      </c>
      <c r="G691" s="25">
        <v>15016.03</v>
      </c>
    </row>
    <row r="692" spans="1:7" x14ac:dyDescent="0.4">
      <c r="A692" s="25">
        <v>1080</v>
      </c>
      <c r="B692" s="25" t="s">
        <v>153</v>
      </c>
      <c r="C692" s="25" t="s">
        <v>80</v>
      </c>
      <c r="D692" s="25">
        <v>128090.26</v>
      </c>
      <c r="E692" s="25">
        <v>0</v>
      </c>
      <c r="F692" s="25">
        <v>0</v>
      </c>
      <c r="G692" s="25">
        <v>2201.63</v>
      </c>
    </row>
    <row r="693" spans="1:7" x14ac:dyDescent="0.4">
      <c r="A693" s="25">
        <v>1080</v>
      </c>
      <c r="B693" s="25" t="s">
        <v>153</v>
      </c>
      <c r="C693" s="25" t="s">
        <v>81</v>
      </c>
      <c r="D693" s="25">
        <v>727209.71</v>
      </c>
      <c r="E693" s="25">
        <v>0</v>
      </c>
      <c r="F693" s="25">
        <v>0</v>
      </c>
      <c r="G693" s="25">
        <v>56130.83</v>
      </c>
    </row>
    <row r="694" spans="1:7" x14ac:dyDescent="0.4">
      <c r="A694" s="25">
        <v>1080</v>
      </c>
      <c r="B694" s="25" t="s">
        <v>153</v>
      </c>
      <c r="C694" s="25" t="s">
        <v>89</v>
      </c>
      <c r="D694" s="25">
        <v>344322.04</v>
      </c>
      <c r="E694" s="25">
        <v>0</v>
      </c>
      <c r="F694" s="25">
        <v>0</v>
      </c>
      <c r="G694" s="25">
        <v>67256.63</v>
      </c>
    </row>
    <row r="695" spans="1:7" x14ac:dyDescent="0.4">
      <c r="A695" s="25">
        <v>1080</v>
      </c>
      <c r="B695" s="25" t="s">
        <v>153</v>
      </c>
      <c r="C695" s="25" t="s">
        <v>82</v>
      </c>
      <c r="D695" s="25">
        <v>18601.47</v>
      </c>
      <c r="E695" s="25">
        <v>0</v>
      </c>
      <c r="F695" s="25">
        <v>0</v>
      </c>
      <c r="G695" s="25">
        <v>0</v>
      </c>
    </row>
    <row r="696" spans="1:7" x14ac:dyDescent="0.4">
      <c r="A696" s="25">
        <v>1080</v>
      </c>
      <c r="B696" s="25" t="s">
        <v>153</v>
      </c>
      <c r="C696" s="25" t="s">
        <v>83</v>
      </c>
      <c r="D696" s="25">
        <v>24680.93</v>
      </c>
      <c r="E696" s="25">
        <v>0</v>
      </c>
      <c r="F696" s="25">
        <v>0</v>
      </c>
      <c r="G696" s="25">
        <v>0</v>
      </c>
    </row>
    <row r="697" spans="1:7" x14ac:dyDescent="0.4">
      <c r="A697" s="25">
        <v>1080</v>
      </c>
      <c r="B697" s="25" t="s">
        <v>153</v>
      </c>
      <c r="C697" s="25" t="s">
        <v>84</v>
      </c>
      <c r="D697" s="25">
        <v>49018.82</v>
      </c>
      <c r="E697" s="25">
        <v>0</v>
      </c>
      <c r="F697" s="25">
        <v>10150.92</v>
      </c>
      <c r="G697" s="25">
        <v>4877.71</v>
      </c>
    </row>
    <row r="698" spans="1:7" x14ac:dyDescent="0.4">
      <c r="A698" s="25">
        <v>1080</v>
      </c>
      <c r="B698" s="25" t="s">
        <v>153</v>
      </c>
      <c r="C698" s="25" t="s">
        <v>91</v>
      </c>
      <c r="D698" s="25">
        <v>181.3</v>
      </c>
      <c r="E698" s="25">
        <v>0</v>
      </c>
      <c r="F698" s="25">
        <v>0</v>
      </c>
      <c r="G698" s="25">
        <v>51164.63</v>
      </c>
    </row>
    <row r="699" spans="1:7" x14ac:dyDescent="0.4">
      <c r="A699" s="25">
        <v>1080</v>
      </c>
      <c r="B699" s="25" t="s">
        <v>153</v>
      </c>
      <c r="C699" s="25" t="s">
        <v>85</v>
      </c>
      <c r="D699" s="25">
        <v>76701.710000000006</v>
      </c>
      <c r="E699" s="25">
        <v>0</v>
      </c>
      <c r="F699" s="25">
        <v>0</v>
      </c>
      <c r="G699" s="25">
        <v>8232.85</v>
      </c>
    </row>
    <row r="700" spans="1:7" x14ac:dyDescent="0.4">
      <c r="A700" s="25">
        <v>1080</v>
      </c>
      <c r="B700" s="25" t="s">
        <v>153</v>
      </c>
      <c r="C700" s="25" t="s">
        <v>86</v>
      </c>
      <c r="D700" s="25">
        <v>0</v>
      </c>
      <c r="E700" s="25">
        <v>0</v>
      </c>
      <c r="F700" s="25">
        <v>0</v>
      </c>
      <c r="G700" s="25">
        <v>5007</v>
      </c>
    </row>
    <row r="701" spans="1:7" x14ac:dyDescent="0.4">
      <c r="A701" s="25">
        <v>1085</v>
      </c>
      <c r="B701" s="25" t="s">
        <v>154</v>
      </c>
      <c r="C701" s="25" t="s">
        <v>80</v>
      </c>
      <c r="D701" s="25">
        <v>153901.91</v>
      </c>
      <c r="E701" s="25">
        <v>0</v>
      </c>
      <c r="F701" s="25">
        <v>1071.06</v>
      </c>
      <c r="G701" s="25">
        <v>6596</v>
      </c>
    </row>
    <row r="702" spans="1:7" x14ac:dyDescent="0.4">
      <c r="A702" s="25">
        <v>1085</v>
      </c>
      <c r="B702" s="25" t="s">
        <v>154</v>
      </c>
      <c r="C702" s="25" t="s">
        <v>81</v>
      </c>
      <c r="D702" s="25">
        <v>266028.78999999998</v>
      </c>
      <c r="E702" s="25">
        <v>0</v>
      </c>
      <c r="F702" s="25">
        <v>1537.53</v>
      </c>
      <c r="G702" s="25">
        <v>137793.99</v>
      </c>
    </row>
    <row r="703" spans="1:7" x14ac:dyDescent="0.4">
      <c r="A703" s="25">
        <v>1085</v>
      </c>
      <c r="B703" s="25" t="s">
        <v>154</v>
      </c>
      <c r="C703" s="25" t="s">
        <v>89</v>
      </c>
      <c r="D703" s="25">
        <v>318543.34999999998</v>
      </c>
      <c r="E703" s="25">
        <v>0</v>
      </c>
      <c r="F703" s="25">
        <v>453.46</v>
      </c>
      <c r="G703" s="25">
        <v>0</v>
      </c>
    </row>
    <row r="704" spans="1:7" x14ac:dyDescent="0.4">
      <c r="A704" s="25">
        <v>1085</v>
      </c>
      <c r="B704" s="25" t="s">
        <v>154</v>
      </c>
      <c r="C704" s="25" t="s">
        <v>90</v>
      </c>
      <c r="D704" s="25">
        <v>41405.71</v>
      </c>
      <c r="E704" s="25">
        <v>0</v>
      </c>
      <c r="F704" s="25">
        <v>0</v>
      </c>
      <c r="G704" s="25">
        <v>0</v>
      </c>
    </row>
    <row r="705" spans="1:7" x14ac:dyDescent="0.4">
      <c r="A705" s="25">
        <v>1085</v>
      </c>
      <c r="B705" s="25" t="s">
        <v>154</v>
      </c>
      <c r="C705" s="25" t="s">
        <v>82</v>
      </c>
      <c r="D705" s="25">
        <v>8087.97</v>
      </c>
      <c r="E705" s="25">
        <v>0</v>
      </c>
      <c r="F705" s="25">
        <v>0</v>
      </c>
      <c r="G705" s="25">
        <v>0</v>
      </c>
    </row>
    <row r="706" spans="1:7" x14ac:dyDescent="0.4">
      <c r="A706" s="25">
        <v>1085</v>
      </c>
      <c r="B706" s="25" t="s">
        <v>154</v>
      </c>
      <c r="C706" s="25" t="s">
        <v>83</v>
      </c>
      <c r="D706" s="25">
        <v>18277.96</v>
      </c>
      <c r="E706" s="25">
        <v>0</v>
      </c>
      <c r="F706" s="25">
        <v>236.6</v>
      </c>
      <c r="G706" s="25">
        <v>0</v>
      </c>
    </row>
    <row r="707" spans="1:7" x14ac:dyDescent="0.4">
      <c r="A707" s="25">
        <v>1085</v>
      </c>
      <c r="B707" s="25" t="s">
        <v>154</v>
      </c>
      <c r="C707" s="25" t="s">
        <v>84</v>
      </c>
      <c r="D707" s="25">
        <v>74510.570000000007</v>
      </c>
      <c r="E707" s="25">
        <v>0</v>
      </c>
      <c r="F707" s="25">
        <v>1186.6300000000001</v>
      </c>
      <c r="G707" s="25">
        <v>0</v>
      </c>
    </row>
    <row r="708" spans="1:7" x14ac:dyDescent="0.4">
      <c r="A708" s="25">
        <v>1085</v>
      </c>
      <c r="B708" s="25" t="s">
        <v>154</v>
      </c>
      <c r="C708" s="25" t="s">
        <v>91</v>
      </c>
      <c r="D708" s="25">
        <v>0</v>
      </c>
      <c r="E708" s="25">
        <v>24763.41</v>
      </c>
      <c r="F708" s="25">
        <v>0</v>
      </c>
      <c r="G708" s="25">
        <v>81881</v>
      </c>
    </row>
    <row r="709" spans="1:7" x14ac:dyDescent="0.4">
      <c r="A709" s="25">
        <v>1085</v>
      </c>
      <c r="B709" s="25" t="s">
        <v>154</v>
      </c>
      <c r="C709" s="25" t="s">
        <v>85</v>
      </c>
      <c r="D709" s="25">
        <v>34593.25</v>
      </c>
      <c r="E709" s="25">
        <v>0</v>
      </c>
      <c r="F709" s="25">
        <v>0</v>
      </c>
      <c r="G709" s="25">
        <v>0</v>
      </c>
    </row>
    <row r="710" spans="1:7" x14ac:dyDescent="0.4">
      <c r="A710" s="25">
        <v>1085</v>
      </c>
      <c r="B710" s="25" t="s">
        <v>154</v>
      </c>
      <c r="C710" s="25" t="s">
        <v>86</v>
      </c>
      <c r="D710" s="25">
        <v>0</v>
      </c>
      <c r="E710" s="25">
        <v>67304.3</v>
      </c>
      <c r="F710" s="25">
        <v>0</v>
      </c>
      <c r="G710" s="25">
        <v>42500</v>
      </c>
    </row>
    <row r="711" spans="1:7" x14ac:dyDescent="0.4">
      <c r="A711" s="25">
        <v>1092</v>
      </c>
      <c r="B711" s="25" t="s">
        <v>155</v>
      </c>
      <c r="C711" s="25" t="s">
        <v>88</v>
      </c>
      <c r="D711" s="25">
        <v>287569.40999999997</v>
      </c>
      <c r="E711" s="25">
        <v>0</v>
      </c>
      <c r="F711" s="25">
        <v>0</v>
      </c>
      <c r="G711" s="25">
        <v>12128.7</v>
      </c>
    </row>
    <row r="712" spans="1:7" x14ac:dyDescent="0.4">
      <c r="A712" s="25">
        <v>1092</v>
      </c>
      <c r="B712" s="25" t="s">
        <v>155</v>
      </c>
      <c r="C712" s="25" t="s">
        <v>80</v>
      </c>
      <c r="D712" s="25">
        <v>931693.4</v>
      </c>
      <c r="E712" s="25">
        <v>0</v>
      </c>
      <c r="F712" s="25">
        <v>0</v>
      </c>
      <c r="G712" s="25">
        <v>10308.049999999999</v>
      </c>
    </row>
    <row r="713" spans="1:7" x14ac:dyDescent="0.4">
      <c r="A713" s="25">
        <v>1092</v>
      </c>
      <c r="B713" s="25" t="s">
        <v>155</v>
      </c>
      <c r="C713" s="25" t="s">
        <v>81</v>
      </c>
      <c r="D713" s="25">
        <v>3209522.14</v>
      </c>
      <c r="E713" s="25">
        <v>0</v>
      </c>
      <c r="F713" s="25">
        <v>0</v>
      </c>
      <c r="G713" s="25">
        <v>308481.62</v>
      </c>
    </row>
    <row r="714" spans="1:7" x14ac:dyDescent="0.4">
      <c r="A714" s="25">
        <v>1092</v>
      </c>
      <c r="B714" s="25" t="s">
        <v>155</v>
      </c>
      <c r="C714" s="25" t="s">
        <v>89</v>
      </c>
      <c r="D714" s="25">
        <v>1900032.19</v>
      </c>
      <c r="E714" s="25">
        <v>0</v>
      </c>
      <c r="F714" s="25">
        <v>0</v>
      </c>
      <c r="G714" s="25">
        <v>91661.28</v>
      </c>
    </row>
    <row r="715" spans="1:7" x14ac:dyDescent="0.4">
      <c r="A715" s="25">
        <v>1092</v>
      </c>
      <c r="B715" s="25" t="s">
        <v>155</v>
      </c>
      <c r="C715" s="25" t="s">
        <v>90</v>
      </c>
      <c r="D715" s="25">
        <v>86834.32</v>
      </c>
      <c r="E715" s="25">
        <v>0</v>
      </c>
      <c r="F715" s="25">
        <v>0</v>
      </c>
      <c r="G715" s="25">
        <v>66.02</v>
      </c>
    </row>
    <row r="716" spans="1:7" x14ac:dyDescent="0.4">
      <c r="A716" s="25">
        <v>1092</v>
      </c>
      <c r="B716" s="25" t="s">
        <v>155</v>
      </c>
      <c r="C716" s="25" t="s">
        <v>82</v>
      </c>
      <c r="D716" s="25">
        <v>114758.7</v>
      </c>
      <c r="E716" s="25">
        <v>0</v>
      </c>
      <c r="F716" s="25">
        <v>0</v>
      </c>
      <c r="G716" s="25">
        <v>0</v>
      </c>
    </row>
    <row r="717" spans="1:7" x14ac:dyDescent="0.4">
      <c r="A717" s="25">
        <v>1092</v>
      </c>
      <c r="B717" s="25" t="s">
        <v>155</v>
      </c>
      <c r="C717" s="25" t="s">
        <v>83</v>
      </c>
      <c r="D717" s="25">
        <v>44660.6</v>
      </c>
      <c r="E717" s="25">
        <v>0</v>
      </c>
      <c r="F717" s="25">
        <v>0</v>
      </c>
      <c r="G717" s="25">
        <v>2979.32</v>
      </c>
    </row>
    <row r="718" spans="1:7" x14ac:dyDescent="0.4">
      <c r="A718" s="25">
        <v>1092</v>
      </c>
      <c r="B718" s="25" t="s">
        <v>155</v>
      </c>
      <c r="C718" s="25" t="s">
        <v>84</v>
      </c>
      <c r="D718" s="25">
        <v>383619.44</v>
      </c>
      <c r="E718" s="25">
        <v>0</v>
      </c>
      <c r="F718" s="25">
        <v>0</v>
      </c>
      <c r="G718" s="25">
        <v>11783.07</v>
      </c>
    </row>
    <row r="719" spans="1:7" x14ac:dyDescent="0.4">
      <c r="A719" s="25">
        <v>1092</v>
      </c>
      <c r="B719" s="25" t="s">
        <v>155</v>
      </c>
      <c r="C719" s="25" t="s">
        <v>91</v>
      </c>
      <c r="D719" s="25">
        <v>306900.19</v>
      </c>
      <c r="E719" s="25">
        <v>0</v>
      </c>
      <c r="F719" s="25">
        <v>68.95</v>
      </c>
      <c r="G719" s="25">
        <v>6526.02</v>
      </c>
    </row>
    <row r="720" spans="1:7" x14ac:dyDescent="0.4">
      <c r="A720" s="25">
        <v>1092</v>
      </c>
      <c r="B720" s="25" t="s">
        <v>155</v>
      </c>
      <c r="C720" s="25" t="s">
        <v>85</v>
      </c>
      <c r="D720" s="25">
        <v>538717.61</v>
      </c>
      <c r="E720" s="25">
        <v>0</v>
      </c>
      <c r="F720" s="25">
        <v>0</v>
      </c>
      <c r="G720" s="25">
        <v>41532.53</v>
      </c>
    </row>
    <row r="721" spans="1:7" x14ac:dyDescent="0.4">
      <c r="A721" s="25">
        <v>1092</v>
      </c>
      <c r="B721" s="25" t="s">
        <v>155</v>
      </c>
      <c r="C721" s="25" t="s">
        <v>86</v>
      </c>
      <c r="D721" s="25">
        <v>0</v>
      </c>
      <c r="E721" s="25">
        <v>48572</v>
      </c>
      <c r="F721" s="25">
        <v>0</v>
      </c>
      <c r="G721" s="25">
        <v>255602.13</v>
      </c>
    </row>
    <row r="722" spans="1:7" x14ac:dyDescent="0.4">
      <c r="A722" s="25">
        <v>1120</v>
      </c>
      <c r="B722" s="25" t="s">
        <v>156</v>
      </c>
      <c r="C722" s="25" t="s">
        <v>80</v>
      </c>
      <c r="D722" s="25">
        <v>0</v>
      </c>
      <c r="E722" s="25">
        <v>0</v>
      </c>
      <c r="F722" s="25">
        <v>38969.4</v>
      </c>
      <c r="G722" s="25">
        <v>0</v>
      </c>
    </row>
    <row r="723" spans="1:7" x14ac:dyDescent="0.4">
      <c r="A723" s="25">
        <v>1120</v>
      </c>
      <c r="B723" s="25" t="s">
        <v>156</v>
      </c>
      <c r="C723" s="25" t="s">
        <v>81</v>
      </c>
      <c r="D723" s="25">
        <v>198057.65</v>
      </c>
      <c r="E723" s="25">
        <v>0</v>
      </c>
      <c r="F723" s="25">
        <v>2724.41</v>
      </c>
      <c r="G723" s="25">
        <v>64434.02</v>
      </c>
    </row>
    <row r="724" spans="1:7" x14ac:dyDescent="0.4">
      <c r="A724" s="25">
        <v>1120</v>
      </c>
      <c r="B724" s="25" t="s">
        <v>156</v>
      </c>
      <c r="C724" s="25" t="s">
        <v>89</v>
      </c>
      <c r="D724" s="25">
        <v>42373.74</v>
      </c>
      <c r="E724" s="25">
        <v>0</v>
      </c>
      <c r="F724" s="25">
        <v>0</v>
      </c>
      <c r="G724" s="25">
        <v>0</v>
      </c>
    </row>
    <row r="725" spans="1:7" x14ac:dyDescent="0.4">
      <c r="A725" s="25">
        <v>1120</v>
      </c>
      <c r="B725" s="25" t="s">
        <v>156</v>
      </c>
      <c r="C725" s="25" t="s">
        <v>82</v>
      </c>
      <c r="D725" s="25">
        <v>9588.18</v>
      </c>
      <c r="E725" s="25">
        <v>0</v>
      </c>
      <c r="F725" s="25">
        <v>0</v>
      </c>
      <c r="G725" s="25">
        <v>0</v>
      </c>
    </row>
    <row r="726" spans="1:7" x14ac:dyDescent="0.4">
      <c r="A726" s="25">
        <v>1120</v>
      </c>
      <c r="B726" s="25" t="s">
        <v>156</v>
      </c>
      <c r="C726" s="25" t="s">
        <v>91</v>
      </c>
      <c r="D726" s="25">
        <v>4924.55</v>
      </c>
      <c r="E726" s="25">
        <v>0</v>
      </c>
      <c r="F726" s="25">
        <v>0</v>
      </c>
      <c r="G726" s="25">
        <v>0</v>
      </c>
    </row>
    <row r="727" spans="1:7" x14ac:dyDescent="0.4">
      <c r="A727" s="25">
        <v>1120</v>
      </c>
      <c r="B727" s="25" t="s">
        <v>156</v>
      </c>
      <c r="C727" s="25" t="s">
        <v>86</v>
      </c>
      <c r="D727" s="25">
        <v>0</v>
      </c>
      <c r="E727" s="25">
        <v>0</v>
      </c>
      <c r="F727" s="25">
        <v>0</v>
      </c>
      <c r="G727" s="25">
        <v>662</v>
      </c>
    </row>
    <row r="728" spans="1:7" x14ac:dyDescent="0.4">
      <c r="A728" s="25">
        <v>1127</v>
      </c>
      <c r="B728" s="25" t="s">
        <v>157</v>
      </c>
      <c r="C728" s="25" t="s">
        <v>88</v>
      </c>
      <c r="D728" s="25">
        <v>0</v>
      </c>
      <c r="E728" s="25">
        <v>0</v>
      </c>
      <c r="F728" s="25">
        <v>0</v>
      </c>
      <c r="G728" s="25">
        <v>3585.26</v>
      </c>
    </row>
    <row r="729" spans="1:7" x14ac:dyDescent="0.4">
      <c r="A729" s="25">
        <v>1127</v>
      </c>
      <c r="B729" s="25" t="s">
        <v>157</v>
      </c>
      <c r="C729" s="25" t="s">
        <v>80</v>
      </c>
      <c r="D729" s="25">
        <v>0</v>
      </c>
      <c r="E729" s="25">
        <v>0</v>
      </c>
      <c r="F729" s="25">
        <v>97.08</v>
      </c>
      <c r="G729" s="25">
        <v>0</v>
      </c>
    </row>
    <row r="730" spans="1:7" x14ac:dyDescent="0.4">
      <c r="A730" s="25">
        <v>1127</v>
      </c>
      <c r="B730" s="25" t="s">
        <v>157</v>
      </c>
      <c r="C730" s="25" t="s">
        <v>81</v>
      </c>
      <c r="D730" s="25">
        <v>327496.61</v>
      </c>
      <c r="E730" s="25">
        <v>0</v>
      </c>
      <c r="F730" s="25">
        <v>582.48</v>
      </c>
      <c r="G730" s="25">
        <v>87532.84</v>
      </c>
    </row>
    <row r="731" spans="1:7" x14ac:dyDescent="0.4">
      <c r="A731" s="25">
        <v>1127</v>
      </c>
      <c r="B731" s="25" t="s">
        <v>157</v>
      </c>
      <c r="C731" s="25" t="s">
        <v>89</v>
      </c>
      <c r="D731" s="25">
        <v>255797.07</v>
      </c>
      <c r="E731" s="25">
        <v>0</v>
      </c>
      <c r="F731" s="25">
        <v>0</v>
      </c>
      <c r="G731" s="25">
        <v>27159.32</v>
      </c>
    </row>
    <row r="732" spans="1:7" x14ac:dyDescent="0.4">
      <c r="A732" s="25">
        <v>1127</v>
      </c>
      <c r="B732" s="25" t="s">
        <v>157</v>
      </c>
      <c r="C732" s="25" t="s">
        <v>82</v>
      </c>
      <c r="D732" s="25">
        <v>11953.99</v>
      </c>
      <c r="E732" s="25">
        <v>0</v>
      </c>
      <c r="F732" s="25">
        <v>0.52</v>
      </c>
      <c r="G732" s="25">
        <v>0</v>
      </c>
    </row>
    <row r="733" spans="1:7" x14ac:dyDescent="0.4">
      <c r="A733" s="25">
        <v>1127</v>
      </c>
      <c r="B733" s="25" t="s">
        <v>157</v>
      </c>
      <c r="C733" s="25" t="s">
        <v>84</v>
      </c>
      <c r="D733" s="25">
        <v>46310.63</v>
      </c>
      <c r="E733" s="25">
        <v>0</v>
      </c>
      <c r="F733" s="25">
        <v>9483</v>
      </c>
      <c r="G733" s="25">
        <v>823.27</v>
      </c>
    </row>
    <row r="734" spans="1:7" x14ac:dyDescent="0.4">
      <c r="A734" s="25">
        <v>1127</v>
      </c>
      <c r="B734" s="25" t="s">
        <v>157</v>
      </c>
      <c r="C734" s="25" t="s">
        <v>91</v>
      </c>
      <c r="D734" s="25">
        <v>7313.88</v>
      </c>
      <c r="E734" s="25">
        <v>0</v>
      </c>
      <c r="F734" s="25">
        <v>0</v>
      </c>
      <c r="G734" s="25">
        <v>0</v>
      </c>
    </row>
    <row r="735" spans="1:7" x14ac:dyDescent="0.4">
      <c r="A735" s="25">
        <v>1127</v>
      </c>
      <c r="B735" s="25" t="s">
        <v>157</v>
      </c>
      <c r="C735" s="25" t="s">
        <v>85</v>
      </c>
      <c r="D735" s="25">
        <v>0</v>
      </c>
      <c r="E735" s="25">
        <v>0</v>
      </c>
      <c r="F735" s="25">
        <v>0</v>
      </c>
      <c r="G735" s="25">
        <v>23066.62</v>
      </c>
    </row>
    <row r="736" spans="1:7" x14ac:dyDescent="0.4">
      <c r="A736" s="25">
        <v>1127</v>
      </c>
      <c r="B736" s="25" t="s">
        <v>157</v>
      </c>
      <c r="C736" s="25" t="s">
        <v>86</v>
      </c>
      <c r="D736" s="25">
        <v>0</v>
      </c>
      <c r="E736" s="25">
        <v>2652</v>
      </c>
      <c r="F736" s="25">
        <v>62483.25</v>
      </c>
      <c r="G736" s="25">
        <v>0</v>
      </c>
    </row>
    <row r="737" spans="1:7" x14ac:dyDescent="0.4">
      <c r="A737" s="25">
        <v>1134</v>
      </c>
      <c r="B737" s="25" t="s">
        <v>158</v>
      </c>
      <c r="C737" s="25" t="s">
        <v>88</v>
      </c>
      <c r="D737" s="25">
        <v>37660.019999999997</v>
      </c>
      <c r="E737" s="25">
        <v>0</v>
      </c>
      <c r="F737" s="25">
        <v>1913.37</v>
      </c>
      <c r="G737" s="25">
        <v>137565.79</v>
      </c>
    </row>
    <row r="738" spans="1:7" x14ac:dyDescent="0.4">
      <c r="A738" s="25">
        <v>1134</v>
      </c>
      <c r="B738" s="25" t="s">
        <v>158</v>
      </c>
      <c r="C738" s="25" t="s">
        <v>80</v>
      </c>
      <c r="D738" s="25">
        <v>169701.64</v>
      </c>
      <c r="E738" s="25">
        <v>0</v>
      </c>
      <c r="F738" s="25">
        <v>0</v>
      </c>
      <c r="G738" s="25">
        <v>48.95</v>
      </c>
    </row>
    <row r="739" spans="1:7" x14ac:dyDescent="0.4">
      <c r="A739" s="25">
        <v>1134</v>
      </c>
      <c r="B739" s="25" t="s">
        <v>158</v>
      </c>
      <c r="C739" s="25" t="s">
        <v>81</v>
      </c>
      <c r="D739" s="25">
        <v>771035.29</v>
      </c>
      <c r="E739" s="25">
        <v>0</v>
      </c>
      <c r="F739" s="25">
        <v>4353.24</v>
      </c>
      <c r="G739" s="25">
        <v>14420.16</v>
      </c>
    </row>
    <row r="740" spans="1:7" x14ac:dyDescent="0.4">
      <c r="A740" s="25">
        <v>1134</v>
      </c>
      <c r="B740" s="25" t="s">
        <v>158</v>
      </c>
      <c r="C740" s="25" t="s">
        <v>89</v>
      </c>
      <c r="D740" s="25">
        <v>274505.76</v>
      </c>
      <c r="E740" s="25">
        <v>0</v>
      </c>
      <c r="F740" s="25">
        <v>0</v>
      </c>
      <c r="G740" s="25">
        <v>0</v>
      </c>
    </row>
    <row r="741" spans="1:7" x14ac:dyDescent="0.4">
      <c r="A741" s="25">
        <v>1134</v>
      </c>
      <c r="B741" s="25" t="s">
        <v>158</v>
      </c>
      <c r="C741" s="25" t="s">
        <v>82</v>
      </c>
      <c r="D741" s="25">
        <v>29995.99</v>
      </c>
      <c r="E741" s="25">
        <v>0</v>
      </c>
      <c r="F741" s="25">
        <v>154.75</v>
      </c>
      <c r="G741" s="25">
        <v>0</v>
      </c>
    </row>
    <row r="742" spans="1:7" x14ac:dyDescent="0.4">
      <c r="A742" s="25">
        <v>1134</v>
      </c>
      <c r="B742" s="25" t="s">
        <v>158</v>
      </c>
      <c r="C742" s="25" t="s">
        <v>83</v>
      </c>
      <c r="D742" s="25">
        <v>17245.849999999999</v>
      </c>
      <c r="E742" s="25">
        <v>30827.96</v>
      </c>
      <c r="F742" s="25">
        <v>0</v>
      </c>
      <c r="G742" s="25">
        <v>0</v>
      </c>
    </row>
    <row r="743" spans="1:7" x14ac:dyDescent="0.4">
      <c r="A743" s="25">
        <v>1134</v>
      </c>
      <c r="B743" s="25" t="s">
        <v>158</v>
      </c>
      <c r="C743" s="25" t="s">
        <v>84</v>
      </c>
      <c r="D743" s="25">
        <v>34903.22</v>
      </c>
      <c r="E743" s="25">
        <v>0</v>
      </c>
      <c r="F743" s="25">
        <v>55411.35</v>
      </c>
      <c r="G743" s="25">
        <v>2499.5</v>
      </c>
    </row>
    <row r="744" spans="1:7" x14ac:dyDescent="0.4">
      <c r="A744" s="25">
        <v>1134</v>
      </c>
      <c r="B744" s="25" t="s">
        <v>158</v>
      </c>
      <c r="C744" s="25" t="s">
        <v>91</v>
      </c>
      <c r="D744" s="25">
        <v>105200.73</v>
      </c>
      <c r="E744" s="25">
        <v>0</v>
      </c>
      <c r="F744" s="25">
        <v>17778.689999999999</v>
      </c>
      <c r="G744" s="25">
        <v>1168.46</v>
      </c>
    </row>
    <row r="745" spans="1:7" x14ac:dyDescent="0.4">
      <c r="A745" s="25">
        <v>1134</v>
      </c>
      <c r="B745" s="25" t="s">
        <v>158</v>
      </c>
      <c r="C745" s="25" t="s">
        <v>85</v>
      </c>
      <c r="D745" s="25">
        <v>36066.53</v>
      </c>
      <c r="E745" s="25">
        <v>0</v>
      </c>
      <c r="F745" s="25">
        <v>0</v>
      </c>
      <c r="G745" s="25">
        <v>0</v>
      </c>
    </row>
    <row r="746" spans="1:7" x14ac:dyDescent="0.4">
      <c r="A746" s="25">
        <v>1134</v>
      </c>
      <c r="B746" s="25" t="s">
        <v>158</v>
      </c>
      <c r="C746" s="25" t="s">
        <v>86</v>
      </c>
      <c r="D746" s="25">
        <v>0</v>
      </c>
      <c r="E746" s="25">
        <v>0</v>
      </c>
      <c r="F746" s="25">
        <v>32264.73</v>
      </c>
      <c r="G746" s="25">
        <v>173124.42</v>
      </c>
    </row>
    <row r="747" spans="1:7" x14ac:dyDescent="0.4">
      <c r="A747" s="25">
        <v>1141</v>
      </c>
      <c r="B747" s="25" t="s">
        <v>159</v>
      </c>
      <c r="C747" s="25" t="s">
        <v>88</v>
      </c>
      <c r="D747" s="25">
        <v>54912.51</v>
      </c>
      <c r="E747" s="25">
        <v>0</v>
      </c>
      <c r="F747" s="25">
        <v>0</v>
      </c>
      <c r="G747" s="25">
        <v>0</v>
      </c>
    </row>
    <row r="748" spans="1:7" x14ac:dyDescent="0.4">
      <c r="A748" s="25">
        <v>1141</v>
      </c>
      <c r="B748" s="25" t="s">
        <v>159</v>
      </c>
      <c r="C748" s="25" t="s">
        <v>80</v>
      </c>
      <c r="D748" s="25">
        <v>183471.52</v>
      </c>
      <c r="E748" s="25">
        <v>0</v>
      </c>
      <c r="F748" s="25">
        <v>0</v>
      </c>
      <c r="G748" s="25">
        <v>12409.7</v>
      </c>
    </row>
    <row r="749" spans="1:7" x14ac:dyDescent="0.4">
      <c r="A749" s="25">
        <v>1141</v>
      </c>
      <c r="B749" s="25" t="s">
        <v>159</v>
      </c>
      <c r="C749" s="25" t="s">
        <v>81</v>
      </c>
      <c r="D749" s="25">
        <v>1255121.8600000001</v>
      </c>
      <c r="E749" s="25">
        <v>0</v>
      </c>
      <c r="F749" s="25">
        <v>0</v>
      </c>
      <c r="G749" s="25">
        <v>15824.33</v>
      </c>
    </row>
    <row r="750" spans="1:7" x14ac:dyDescent="0.4">
      <c r="A750" s="25">
        <v>1141</v>
      </c>
      <c r="B750" s="25" t="s">
        <v>159</v>
      </c>
      <c r="C750" s="25" t="s">
        <v>89</v>
      </c>
      <c r="D750" s="25">
        <v>675453.51</v>
      </c>
      <c r="E750" s="25">
        <v>0</v>
      </c>
      <c r="F750" s="25">
        <v>1030.21</v>
      </c>
      <c r="G750" s="25">
        <v>95100.6</v>
      </c>
    </row>
    <row r="751" spans="1:7" x14ac:dyDescent="0.4">
      <c r="A751" s="25">
        <v>1141</v>
      </c>
      <c r="B751" s="25" t="s">
        <v>159</v>
      </c>
      <c r="C751" s="25" t="s">
        <v>90</v>
      </c>
      <c r="D751" s="25">
        <v>52384.97</v>
      </c>
      <c r="E751" s="25">
        <v>0</v>
      </c>
      <c r="F751" s="25">
        <v>0</v>
      </c>
      <c r="G751" s="25">
        <v>37369.550000000003</v>
      </c>
    </row>
    <row r="752" spans="1:7" x14ac:dyDescent="0.4">
      <c r="A752" s="25">
        <v>1141</v>
      </c>
      <c r="B752" s="25" t="s">
        <v>159</v>
      </c>
      <c r="C752" s="25" t="s">
        <v>82</v>
      </c>
      <c r="D752" s="25">
        <v>25972.85</v>
      </c>
      <c r="E752" s="25">
        <v>0</v>
      </c>
      <c r="F752" s="25">
        <v>3351.02</v>
      </c>
      <c r="G752" s="25">
        <v>31.53</v>
      </c>
    </row>
    <row r="753" spans="1:7" x14ac:dyDescent="0.4">
      <c r="A753" s="25">
        <v>1141</v>
      </c>
      <c r="B753" s="25" t="s">
        <v>159</v>
      </c>
      <c r="C753" s="25" t="s">
        <v>83</v>
      </c>
      <c r="D753" s="25">
        <v>18459.11</v>
      </c>
      <c r="E753" s="25">
        <v>0</v>
      </c>
      <c r="F753" s="25">
        <v>0</v>
      </c>
      <c r="G753" s="25">
        <v>65300.33</v>
      </c>
    </row>
    <row r="754" spans="1:7" x14ac:dyDescent="0.4">
      <c r="A754" s="25">
        <v>1141</v>
      </c>
      <c r="B754" s="25" t="s">
        <v>159</v>
      </c>
      <c r="C754" s="25" t="s">
        <v>84</v>
      </c>
      <c r="D754" s="25">
        <v>25336.78</v>
      </c>
      <c r="E754" s="25">
        <v>0</v>
      </c>
      <c r="F754" s="25">
        <v>0</v>
      </c>
      <c r="G754" s="25">
        <v>4887.51</v>
      </c>
    </row>
    <row r="755" spans="1:7" x14ac:dyDescent="0.4">
      <c r="A755" s="25">
        <v>1141</v>
      </c>
      <c r="B755" s="25" t="s">
        <v>159</v>
      </c>
      <c r="C755" s="25" t="s">
        <v>91</v>
      </c>
      <c r="D755" s="25">
        <v>202356.59</v>
      </c>
      <c r="E755" s="25">
        <v>0</v>
      </c>
      <c r="F755" s="25">
        <v>0</v>
      </c>
      <c r="G755" s="25">
        <v>33786.06</v>
      </c>
    </row>
    <row r="756" spans="1:7" x14ac:dyDescent="0.4">
      <c r="A756" s="25">
        <v>1141</v>
      </c>
      <c r="B756" s="25" t="s">
        <v>159</v>
      </c>
      <c r="C756" s="25" t="s">
        <v>85</v>
      </c>
      <c r="D756" s="25">
        <v>45484.959999999999</v>
      </c>
      <c r="E756" s="25">
        <v>0</v>
      </c>
      <c r="F756" s="25">
        <v>0</v>
      </c>
      <c r="G756" s="25">
        <v>0</v>
      </c>
    </row>
    <row r="757" spans="1:7" x14ac:dyDescent="0.4">
      <c r="A757" s="25">
        <v>1141</v>
      </c>
      <c r="B757" s="25" t="s">
        <v>159</v>
      </c>
      <c r="C757" s="25" t="s">
        <v>86</v>
      </c>
      <c r="D757" s="25">
        <v>85379.85</v>
      </c>
      <c r="E757" s="25">
        <v>132312.06</v>
      </c>
      <c r="F757" s="25">
        <v>37870.21</v>
      </c>
      <c r="G757" s="25">
        <v>4293.51</v>
      </c>
    </row>
    <row r="758" spans="1:7" x14ac:dyDescent="0.4">
      <c r="A758" s="25">
        <v>1155</v>
      </c>
      <c r="B758" s="25" t="s">
        <v>160</v>
      </c>
      <c r="C758" s="25" t="s">
        <v>80</v>
      </c>
      <c r="D758" s="25">
        <v>0</v>
      </c>
      <c r="E758" s="25">
        <v>0</v>
      </c>
      <c r="F758" s="25">
        <v>198.82</v>
      </c>
      <c r="G758" s="25">
        <v>0</v>
      </c>
    </row>
    <row r="759" spans="1:7" x14ac:dyDescent="0.4">
      <c r="A759" s="25">
        <v>1155</v>
      </c>
      <c r="B759" s="25" t="s">
        <v>160</v>
      </c>
      <c r="C759" s="25" t="s">
        <v>81</v>
      </c>
      <c r="D759" s="25">
        <v>150656.62</v>
      </c>
      <c r="E759" s="25">
        <v>0</v>
      </c>
      <c r="F759" s="25">
        <v>67.89</v>
      </c>
      <c r="G759" s="25">
        <v>89760.320000000007</v>
      </c>
    </row>
    <row r="760" spans="1:7" x14ac:dyDescent="0.4">
      <c r="A760" s="25">
        <v>1155</v>
      </c>
      <c r="B760" s="25" t="s">
        <v>160</v>
      </c>
      <c r="C760" s="25" t="s">
        <v>89</v>
      </c>
      <c r="D760" s="25">
        <v>277937.52</v>
      </c>
      <c r="E760" s="25">
        <v>0</v>
      </c>
      <c r="F760" s="25">
        <v>8238.41</v>
      </c>
      <c r="G760" s="25">
        <v>0</v>
      </c>
    </row>
    <row r="761" spans="1:7" x14ac:dyDescent="0.4">
      <c r="A761" s="25">
        <v>1155</v>
      </c>
      <c r="B761" s="25" t="s">
        <v>160</v>
      </c>
      <c r="C761" s="25" t="s">
        <v>91</v>
      </c>
      <c r="D761" s="25">
        <v>0</v>
      </c>
      <c r="E761" s="25">
        <v>0</v>
      </c>
      <c r="F761" s="25">
        <v>0</v>
      </c>
      <c r="G761" s="25">
        <v>50461.59</v>
      </c>
    </row>
    <row r="762" spans="1:7" x14ac:dyDescent="0.4">
      <c r="A762" s="25">
        <v>1155</v>
      </c>
      <c r="B762" s="25" t="s">
        <v>160</v>
      </c>
      <c r="C762" s="25" t="s">
        <v>85</v>
      </c>
      <c r="D762" s="25">
        <v>17129.22</v>
      </c>
      <c r="E762" s="25">
        <v>0</v>
      </c>
      <c r="F762" s="25">
        <v>0</v>
      </c>
      <c r="G762" s="25">
        <v>0</v>
      </c>
    </row>
    <row r="763" spans="1:7" x14ac:dyDescent="0.4">
      <c r="A763" s="25">
        <v>1155</v>
      </c>
      <c r="B763" s="25" t="s">
        <v>160</v>
      </c>
      <c r="C763" s="25" t="s">
        <v>86</v>
      </c>
      <c r="D763" s="25">
        <v>0</v>
      </c>
      <c r="E763" s="25">
        <v>4172.7</v>
      </c>
      <c r="F763" s="25">
        <v>147749.94</v>
      </c>
      <c r="G763" s="25">
        <v>0</v>
      </c>
    </row>
    <row r="764" spans="1:7" x14ac:dyDescent="0.4">
      <c r="A764" s="25">
        <v>1162</v>
      </c>
      <c r="B764" s="25" t="s">
        <v>161</v>
      </c>
      <c r="C764" s="25" t="s">
        <v>88</v>
      </c>
      <c r="D764" s="25">
        <v>69456.77</v>
      </c>
      <c r="E764" s="25">
        <v>0</v>
      </c>
      <c r="F764" s="25">
        <v>315</v>
      </c>
      <c r="G764" s="25">
        <v>1411.16</v>
      </c>
    </row>
    <row r="765" spans="1:7" x14ac:dyDescent="0.4">
      <c r="A765" s="25">
        <v>1162</v>
      </c>
      <c r="B765" s="25" t="s">
        <v>161</v>
      </c>
      <c r="C765" s="25" t="s">
        <v>80</v>
      </c>
      <c r="D765" s="25">
        <v>150267.63</v>
      </c>
      <c r="E765" s="25">
        <v>0</v>
      </c>
      <c r="F765" s="25">
        <v>0</v>
      </c>
      <c r="G765" s="25">
        <v>3239.73</v>
      </c>
    </row>
    <row r="766" spans="1:7" x14ac:dyDescent="0.4">
      <c r="A766" s="25">
        <v>1162</v>
      </c>
      <c r="B766" s="25" t="s">
        <v>161</v>
      </c>
      <c r="C766" s="25" t="s">
        <v>81</v>
      </c>
      <c r="D766" s="25">
        <v>612440.43999999994</v>
      </c>
      <c r="E766" s="25">
        <v>0</v>
      </c>
      <c r="F766" s="25">
        <v>0</v>
      </c>
      <c r="G766" s="25">
        <v>6371.3</v>
      </c>
    </row>
    <row r="767" spans="1:7" x14ac:dyDescent="0.4">
      <c r="A767" s="25">
        <v>1162</v>
      </c>
      <c r="B767" s="25" t="s">
        <v>161</v>
      </c>
      <c r="C767" s="25" t="s">
        <v>89</v>
      </c>
      <c r="D767" s="25">
        <v>518532.68</v>
      </c>
      <c r="E767" s="25">
        <v>0</v>
      </c>
      <c r="F767" s="25">
        <v>0</v>
      </c>
      <c r="G767" s="25">
        <v>24627.86</v>
      </c>
    </row>
    <row r="768" spans="1:7" x14ac:dyDescent="0.4">
      <c r="A768" s="25">
        <v>1162</v>
      </c>
      <c r="B768" s="25" t="s">
        <v>161</v>
      </c>
      <c r="C768" s="25" t="s">
        <v>82</v>
      </c>
      <c r="D768" s="25">
        <v>29512.34</v>
      </c>
      <c r="E768" s="25">
        <v>0</v>
      </c>
      <c r="F768" s="25">
        <v>0</v>
      </c>
      <c r="G768" s="25">
        <v>0</v>
      </c>
    </row>
    <row r="769" spans="1:7" x14ac:dyDescent="0.4">
      <c r="A769" s="25">
        <v>1162</v>
      </c>
      <c r="B769" s="25" t="s">
        <v>161</v>
      </c>
      <c r="C769" s="25" t="s">
        <v>84</v>
      </c>
      <c r="D769" s="25">
        <v>59673.01</v>
      </c>
      <c r="E769" s="25">
        <v>0</v>
      </c>
      <c r="F769" s="25">
        <v>0</v>
      </c>
      <c r="G769" s="25">
        <v>2464.88</v>
      </c>
    </row>
    <row r="770" spans="1:7" x14ac:dyDescent="0.4">
      <c r="A770" s="25">
        <v>1162</v>
      </c>
      <c r="B770" s="25" t="s">
        <v>161</v>
      </c>
      <c r="C770" s="25" t="s">
        <v>91</v>
      </c>
      <c r="D770" s="25">
        <v>27985.360000000001</v>
      </c>
      <c r="E770" s="25">
        <v>44867.06</v>
      </c>
      <c r="F770" s="25">
        <v>0</v>
      </c>
      <c r="G770" s="25">
        <v>464.89</v>
      </c>
    </row>
    <row r="771" spans="1:7" x14ac:dyDescent="0.4">
      <c r="A771" s="25">
        <v>1162</v>
      </c>
      <c r="B771" s="25" t="s">
        <v>161</v>
      </c>
      <c r="C771" s="25" t="s">
        <v>85</v>
      </c>
      <c r="D771" s="25">
        <v>0</v>
      </c>
      <c r="E771" s="25">
        <v>0</v>
      </c>
      <c r="F771" s="25">
        <v>0</v>
      </c>
      <c r="G771" s="25">
        <v>102.08</v>
      </c>
    </row>
    <row r="772" spans="1:7" x14ac:dyDescent="0.4">
      <c r="A772" s="25">
        <v>1162</v>
      </c>
      <c r="B772" s="25" t="s">
        <v>161</v>
      </c>
      <c r="C772" s="25" t="s">
        <v>86</v>
      </c>
      <c r="D772" s="25">
        <v>0</v>
      </c>
      <c r="E772" s="25">
        <v>60155.95</v>
      </c>
      <c r="F772" s="25">
        <v>0</v>
      </c>
      <c r="G772" s="25">
        <v>0</v>
      </c>
    </row>
    <row r="773" spans="1:7" x14ac:dyDescent="0.4">
      <c r="A773" s="25">
        <v>1169</v>
      </c>
      <c r="B773" s="25" t="s">
        <v>162</v>
      </c>
      <c r="C773" s="25" t="s">
        <v>88</v>
      </c>
      <c r="D773" s="25">
        <v>29173.35</v>
      </c>
      <c r="E773" s="25">
        <v>0</v>
      </c>
      <c r="F773" s="25">
        <v>0</v>
      </c>
      <c r="G773" s="25">
        <v>2684.31</v>
      </c>
    </row>
    <row r="774" spans="1:7" x14ac:dyDescent="0.4">
      <c r="A774" s="25">
        <v>1169</v>
      </c>
      <c r="B774" s="25" t="s">
        <v>162</v>
      </c>
      <c r="C774" s="25" t="s">
        <v>80</v>
      </c>
      <c r="D774" s="25">
        <v>53623.97</v>
      </c>
      <c r="E774" s="25">
        <v>0</v>
      </c>
      <c r="F774" s="25">
        <v>0</v>
      </c>
      <c r="G774" s="25">
        <v>2057.6</v>
      </c>
    </row>
    <row r="775" spans="1:7" x14ac:dyDescent="0.4">
      <c r="A775" s="25">
        <v>1169</v>
      </c>
      <c r="B775" s="25" t="s">
        <v>162</v>
      </c>
      <c r="C775" s="25" t="s">
        <v>81</v>
      </c>
      <c r="D775" s="25">
        <v>397730.37</v>
      </c>
      <c r="E775" s="25">
        <v>0</v>
      </c>
      <c r="F775" s="25">
        <v>3278.52</v>
      </c>
      <c r="G775" s="25">
        <v>10360.89</v>
      </c>
    </row>
    <row r="776" spans="1:7" x14ac:dyDescent="0.4">
      <c r="A776" s="25">
        <v>1169</v>
      </c>
      <c r="B776" s="25" t="s">
        <v>162</v>
      </c>
      <c r="C776" s="25" t="s">
        <v>89</v>
      </c>
      <c r="D776" s="25">
        <v>128508.19</v>
      </c>
      <c r="E776" s="25">
        <v>0</v>
      </c>
      <c r="F776" s="25">
        <v>0</v>
      </c>
      <c r="G776" s="25">
        <v>24960.47</v>
      </c>
    </row>
    <row r="777" spans="1:7" x14ac:dyDescent="0.4">
      <c r="A777" s="25">
        <v>1169</v>
      </c>
      <c r="B777" s="25" t="s">
        <v>162</v>
      </c>
      <c r="C777" s="25" t="s">
        <v>82</v>
      </c>
      <c r="D777" s="25">
        <v>14761.76</v>
      </c>
      <c r="E777" s="25">
        <v>0</v>
      </c>
      <c r="F777" s="25">
        <v>0</v>
      </c>
      <c r="G777" s="25">
        <v>0</v>
      </c>
    </row>
    <row r="778" spans="1:7" x14ac:dyDescent="0.4">
      <c r="A778" s="25">
        <v>1169</v>
      </c>
      <c r="B778" s="25" t="s">
        <v>162</v>
      </c>
      <c r="C778" s="25" t="s">
        <v>83</v>
      </c>
      <c r="D778" s="25">
        <v>21848.71</v>
      </c>
      <c r="E778" s="25">
        <v>0</v>
      </c>
      <c r="F778" s="25">
        <v>0</v>
      </c>
      <c r="G778" s="25">
        <v>0</v>
      </c>
    </row>
    <row r="779" spans="1:7" x14ac:dyDescent="0.4">
      <c r="A779" s="25">
        <v>1169</v>
      </c>
      <c r="B779" s="25" t="s">
        <v>162</v>
      </c>
      <c r="C779" s="25" t="s">
        <v>84</v>
      </c>
      <c r="D779" s="25">
        <v>0</v>
      </c>
      <c r="E779" s="25">
        <v>31190.68</v>
      </c>
      <c r="F779" s="25">
        <v>0</v>
      </c>
      <c r="G779" s="25">
        <v>1645.6</v>
      </c>
    </row>
    <row r="780" spans="1:7" x14ac:dyDescent="0.4">
      <c r="A780" s="25">
        <v>1169</v>
      </c>
      <c r="B780" s="25" t="s">
        <v>162</v>
      </c>
      <c r="C780" s="25" t="s">
        <v>109</v>
      </c>
      <c r="D780" s="25">
        <v>0</v>
      </c>
      <c r="E780" s="25">
        <v>0</v>
      </c>
      <c r="F780" s="25">
        <v>2480.19</v>
      </c>
      <c r="G780" s="25">
        <v>0</v>
      </c>
    </row>
    <row r="781" spans="1:7" x14ac:dyDescent="0.4">
      <c r="A781" s="25">
        <v>1169</v>
      </c>
      <c r="B781" s="25" t="s">
        <v>162</v>
      </c>
      <c r="C781" s="25" t="s">
        <v>91</v>
      </c>
      <c r="D781" s="25">
        <v>0</v>
      </c>
      <c r="E781" s="25">
        <v>121955.14</v>
      </c>
      <c r="F781" s="25">
        <v>0</v>
      </c>
      <c r="G781" s="25">
        <v>8181.76</v>
      </c>
    </row>
    <row r="782" spans="1:7" x14ac:dyDescent="0.4">
      <c r="A782" s="25">
        <v>1169</v>
      </c>
      <c r="B782" s="25" t="s">
        <v>162</v>
      </c>
      <c r="C782" s="25" t="s">
        <v>85</v>
      </c>
      <c r="D782" s="25">
        <v>3620.35</v>
      </c>
      <c r="E782" s="25">
        <v>0</v>
      </c>
      <c r="F782" s="25">
        <v>0</v>
      </c>
      <c r="G782" s="25">
        <v>0</v>
      </c>
    </row>
    <row r="783" spans="1:7" x14ac:dyDescent="0.4">
      <c r="A783" s="25">
        <v>1169</v>
      </c>
      <c r="B783" s="25" t="s">
        <v>162</v>
      </c>
      <c r="C783" s="25" t="s">
        <v>86</v>
      </c>
      <c r="D783" s="25">
        <v>16175.34</v>
      </c>
      <c r="E783" s="25">
        <v>9573.16</v>
      </c>
      <c r="F783" s="25">
        <v>0</v>
      </c>
      <c r="G783" s="25">
        <v>15295.21</v>
      </c>
    </row>
    <row r="784" spans="1:7" x14ac:dyDescent="0.4">
      <c r="A784" s="25">
        <v>1176</v>
      </c>
      <c r="B784" s="25" t="s">
        <v>163</v>
      </c>
      <c r="C784" s="25" t="s">
        <v>88</v>
      </c>
      <c r="D784" s="25">
        <v>72528.570000000007</v>
      </c>
      <c r="E784" s="25">
        <v>0</v>
      </c>
      <c r="F784" s="25">
        <v>0</v>
      </c>
      <c r="G784" s="25">
        <v>5799.77</v>
      </c>
    </row>
    <row r="785" spans="1:7" x14ac:dyDescent="0.4">
      <c r="A785" s="25">
        <v>1176</v>
      </c>
      <c r="B785" s="25" t="s">
        <v>163</v>
      </c>
      <c r="C785" s="25" t="s">
        <v>80</v>
      </c>
      <c r="D785" s="25">
        <v>125923.35</v>
      </c>
      <c r="E785" s="25">
        <v>0</v>
      </c>
      <c r="F785" s="25">
        <v>0</v>
      </c>
      <c r="G785" s="25">
        <v>1853.76</v>
      </c>
    </row>
    <row r="786" spans="1:7" x14ac:dyDescent="0.4">
      <c r="A786" s="25">
        <v>1176</v>
      </c>
      <c r="B786" s="25" t="s">
        <v>163</v>
      </c>
      <c r="C786" s="25" t="s">
        <v>81</v>
      </c>
      <c r="D786" s="25">
        <v>269500.5</v>
      </c>
      <c r="E786" s="25">
        <v>0</v>
      </c>
      <c r="F786" s="25">
        <v>0</v>
      </c>
      <c r="G786" s="25">
        <v>115355.48</v>
      </c>
    </row>
    <row r="787" spans="1:7" x14ac:dyDescent="0.4">
      <c r="A787" s="25">
        <v>1176</v>
      </c>
      <c r="B787" s="25" t="s">
        <v>163</v>
      </c>
      <c r="C787" s="25" t="s">
        <v>89</v>
      </c>
      <c r="D787" s="25">
        <v>217925.11</v>
      </c>
      <c r="E787" s="25">
        <v>0</v>
      </c>
      <c r="F787" s="25">
        <v>0</v>
      </c>
      <c r="G787" s="25">
        <v>47012.55</v>
      </c>
    </row>
    <row r="788" spans="1:7" x14ac:dyDescent="0.4">
      <c r="A788" s="25">
        <v>1176</v>
      </c>
      <c r="B788" s="25" t="s">
        <v>163</v>
      </c>
      <c r="C788" s="25" t="s">
        <v>82</v>
      </c>
      <c r="D788" s="25">
        <v>14615.39</v>
      </c>
      <c r="E788" s="25">
        <v>0</v>
      </c>
      <c r="F788" s="25">
        <v>183.48</v>
      </c>
      <c r="G788" s="25">
        <v>0</v>
      </c>
    </row>
    <row r="789" spans="1:7" x14ac:dyDescent="0.4">
      <c r="A789" s="25">
        <v>1176</v>
      </c>
      <c r="B789" s="25" t="s">
        <v>163</v>
      </c>
      <c r="C789" s="25" t="s">
        <v>83</v>
      </c>
      <c r="D789" s="25">
        <v>16048.64</v>
      </c>
      <c r="E789" s="25">
        <v>0</v>
      </c>
      <c r="F789" s="25">
        <v>0</v>
      </c>
      <c r="G789" s="25">
        <v>0</v>
      </c>
    </row>
    <row r="790" spans="1:7" x14ac:dyDescent="0.4">
      <c r="A790" s="25">
        <v>1176</v>
      </c>
      <c r="B790" s="25" t="s">
        <v>163</v>
      </c>
      <c r="C790" s="25" t="s">
        <v>84</v>
      </c>
      <c r="D790" s="25">
        <v>55630.29</v>
      </c>
      <c r="E790" s="25">
        <v>0</v>
      </c>
      <c r="F790" s="25">
        <v>146.71</v>
      </c>
      <c r="G790" s="25">
        <v>606.69000000000005</v>
      </c>
    </row>
    <row r="791" spans="1:7" x14ac:dyDescent="0.4">
      <c r="A791" s="25">
        <v>1176</v>
      </c>
      <c r="B791" s="25" t="s">
        <v>163</v>
      </c>
      <c r="C791" s="25" t="s">
        <v>109</v>
      </c>
      <c r="D791" s="25">
        <v>0</v>
      </c>
      <c r="E791" s="25">
        <v>0</v>
      </c>
      <c r="F791" s="25">
        <v>2812</v>
      </c>
      <c r="G791" s="25">
        <v>0</v>
      </c>
    </row>
    <row r="792" spans="1:7" x14ac:dyDescent="0.4">
      <c r="A792" s="25">
        <v>1176</v>
      </c>
      <c r="B792" s="25" t="s">
        <v>163</v>
      </c>
      <c r="C792" s="25" t="s">
        <v>91</v>
      </c>
      <c r="D792" s="25">
        <v>0</v>
      </c>
      <c r="E792" s="25">
        <v>80527</v>
      </c>
      <c r="F792" s="25">
        <v>0</v>
      </c>
      <c r="G792" s="25">
        <v>161.28</v>
      </c>
    </row>
    <row r="793" spans="1:7" x14ac:dyDescent="0.4">
      <c r="A793" s="25">
        <v>1176</v>
      </c>
      <c r="B793" s="25" t="s">
        <v>163</v>
      </c>
      <c r="C793" s="25" t="s">
        <v>85</v>
      </c>
      <c r="D793" s="25">
        <v>25576.5</v>
      </c>
      <c r="E793" s="25">
        <v>0</v>
      </c>
      <c r="F793" s="25">
        <v>0</v>
      </c>
      <c r="G793" s="25">
        <v>25000</v>
      </c>
    </row>
    <row r="794" spans="1:7" x14ac:dyDescent="0.4">
      <c r="A794" s="25">
        <v>1176</v>
      </c>
      <c r="B794" s="25" t="s">
        <v>163</v>
      </c>
      <c r="C794" s="25" t="s">
        <v>86</v>
      </c>
      <c r="D794" s="25">
        <v>0</v>
      </c>
      <c r="E794" s="25">
        <v>12754</v>
      </c>
      <c r="F794" s="25">
        <v>0</v>
      </c>
      <c r="G794" s="25">
        <v>23510</v>
      </c>
    </row>
    <row r="795" spans="1:7" x14ac:dyDescent="0.4">
      <c r="A795" s="25">
        <v>1183</v>
      </c>
      <c r="B795" s="25" t="s">
        <v>164</v>
      </c>
      <c r="C795" s="25" t="s">
        <v>88</v>
      </c>
      <c r="D795" s="25">
        <v>37908.199999999997</v>
      </c>
      <c r="E795" s="25">
        <v>0</v>
      </c>
      <c r="F795" s="25">
        <v>0</v>
      </c>
      <c r="G795" s="25">
        <v>0</v>
      </c>
    </row>
    <row r="796" spans="1:7" x14ac:dyDescent="0.4">
      <c r="A796" s="25">
        <v>1183</v>
      </c>
      <c r="B796" s="25" t="s">
        <v>164</v>
      </c>
      <c r="C796" s="25" t="s">
        <v>80</v>
      </c>
      <c r="D796" s="25">
        <v>202200.15</v>
      </c>
      <c r="E796" s="25">
        <v>0</v>
      </c>
      <c r="F796" s="25">
        <v>2248.2399999999998</v>
      </c>
      <c r="G796" s="25">
        <v>13136.93</v>
      </c>
    </row>
    <row r="797" spans="1:7" x14ac:dyDescent="0.4">
      <c r="A797" s="25">
        <v>1183</v>
      </c>
      <c r="B797" s="25" t="s">
        <v>164</v>
      </c>
      <c r="C797" s="25" t="s">
        <v>81</v>
      </c>
      <c r="D797" s="25">
        <v>1129274.3500000001</v>
      </c>
      <c r="E797" s="25">
        <v>0</v>
      </c>
      <c r="F797" s="25">
        <v>17200</v>
      </c>
      <c r="G797" s="25">
        <v>19242.61</v>
      </c>
    </row>
    <row r="798" spans="1:7" x14ac:dyDescent="0.4">
      <c r="A798" s="25">
        <v>1183</v>
      </c>
      <c r="B798" s="25" t="s">
        <v>164</v>
      </c>
      <c r="C798" s="25" t="s">
        <v>89</v>
      </c>
      <c r="D798" s="25">
        <v>521870.74</v>
      </c>
      <c r="E798" s="25">
        <v>0</v>
      </c>
      <c r="F798" s="25">
        <v>0</v>
      </c>
      <c r="G798" s="25">
        <v>0</v>
      </c>
    </row>
    <row r="799" spans="1:7" x14ac:dyDescent="0.4">
      <c r="A799" s="25">
        <v>1183</v>
      </c>
      <c r="B799" s="25" t="s">
        <v>164</v>
      </c>
      <c r="C799" s="25" t="s">
        <v>82</v>
      </c>
      <c r="D799" s="25">
        <v>29118.22</v>
      </c>
      <c r="E799" s="25">
        <v>0</v>
      </c>
      <c r="F799" s="25">
        <v>0</v>
      </c>
      <c r="G799" s="25">
        <v>0</v>
      </c>
    </row>
    <row r="800" spans="1:7" x14ac:dyDescent="0.4">
      <c r="A800" s="25">
        <v>1183</v>
      </c>
      <c r="B800" s="25" t="s">
        <v>164</v>
      </c>
      <c r="C800" s="25" t="s">
        <v>83</v>
      </c>
      <c r="D800" s="25">
        <v>10635.9</v>
      </c>
      <c r="E800" s="25">
        <v>0</v>
      </c>
      <c r="F800" s="25">
        <v>0</v>
      </c>
      <c r="G800" s="25">
        <v>0</v>
      </c>
    </row>
    <row r="801" spans="1:7" x14ac:dyDescent="0.4">
      <c r="A801" s="25">
        <v>1183</v>
      </c>
      <c r="B801" s="25" t="s">
        <v>164</v>
      </c>
      <c r="C801" s="25" t="s">
        <v>84</v>
      </c>
      <c r="D801" s="25">
        <v>72132.06</v>
      </c>
      <c r="E801" s="25">
        <v>0</v>
      </c>
      <c r="F801" s="25">
        <v>4346.8999999999996</v>
      </c>
      <c r="G801" s="25">
        <v>3166.54</v>
      </c>
    </row>
    <row r="802" spans="1:7" x14ac:dyDescent="0.4">
      <c r="A802" s="25">
        <v>1183</v>
      </c>
      <c r="B802" s="25" t="s">
        <v>164</v>
      </c>
      <c r="C802" s="25" t="s">
        <v>109</v>
      </c>
      <c r="D802" s="25">
        <v>0</v>
      </c>
      <c r="E802" s="25">
        <v>0</v>
      </c>
      <c r="F802" s="25">
        <v>3235</v>
      </c>
      <c r="G802" s="25">
        <v>2050</v>
      </c>
    </row>
    <row r="803" spans="1:7" x14ac:dyDescent="0.4">
      <c r="A803" s="25">
        <v>1183</v>
      </c>
      <c r="B803" s="25" t="s">
        <v>164</v>
      </c>
      <c r="C803" s="25" t="s">
        <v>91</v>
      </c>
      <c r="D803" s="25">
        <v>75933.350000000006</v>
      </c>
      <c r="E803" s="25">
        <v>75270.009999999995</v>
      </c>
      <c r="F803" s="25">
        <v>0</v>
      </c>
      <c r="G803" s="25">
        <v>774.87</v>
      </c>
    </row>
    <row r="804" spans="1:7" x14ac:dyDescent="0.4">
      <c r="A804" s="25">
        <v>1183</v>
      </c>
      <c r="B804" s="25" t="s">
        <v>164</v>
      </c>
      <c r="C804" s="25" t="s">
        <v>85</v>
      </c>
      <c r="D804" s="25">
        <v>130619.05</v>
      </c>
      <c r="E804" s="25">
        <v>0</v>
      </c>
      <c r="F804" s="25">
        <v>28384</v>
      </c>
      <c r="G804" s="25">
        <v>4215.5600000000004</v>
      </c>
    </row>
    <row r="805" spans="1:7" x14ac:dyDescent="0.4">
      <c r="A805" s="25">
        <v>1183</v>
      </c>
      <c r="B805" s="25" t="s">
        <v>164</v>
      </c>
      <c r="C805" s="25" t="s">
        <v>86</v>
      </c>
      <c r="D805" s="25">
        <v>42100</v>
      </c>
      <c r="E805" s="25">
        <v>0</v>
      </c>
      <c r="F805" s="25">
        <v>0</v>
      </c>
      <c r="G805" s="25">
        <v>74900</v>
      </c>
    </row>
    <row r="806" spans="1:7" x14ac:dyDescent="0.4">
      <c r="A806" s="25">
        <v>1204</v>
      </c>
      <c r="B806" s="25" t="s">
        <v>165</v>
      </c>
      <c r="C806" s="25" t="s">
        <v>88</v>
      </c>
      <c r="D806" s="25">
        <v>43363.74</v>
      </c>
      <c r="E806" s="25">
        <v>0</v>
      </c>
      <c r="F806" s="25">
        <v>0</v>
      </c>
      <c r="G806" s="25">
        <v>10005.790000000001</v>
      </c>
    </row>
    <row r="807" spans="1:7" x14ac:dyDescent="0.4">
      <c r="A807" s="25">
        <v>1204</v>
      </c>
      <c r="B807" s="25" t="s">
        <v>165</v>
      </c>
      <c r="C807" s="25" t="s">
        <v>80</v>
      </c>
      <c r="D807" s="25">
        <v>87521.44</v>
      </c>
      <c r="E807" s="25">
        <v>0</v>
      </c>
      <c r="F807" s="25">
        <v>0</v>
      </c>
      <c r="G807" s="25">
        <v>989.72</v>
      </c>
    </row>
    <row r="808" spans="1:7" x14ac:dyDescent="0.4">
      <c r="A808" s="25">
        <v>1204</v>
      </c>
      <c r="B808" s="25" t="s">
        <v>165</v>
      </c>
      <c r="C808" s="25" t="s">
        <v>81</v>
      </c>
      <c r="D808" s="25">
        <v>339347.16</v>
      </c>
      <c r="E808" s="25">
        <v>0</v>
      </c>
      <c r="F808" s="25">
        <v>0</v>
      </c>
      <c r="G808" s="25">
        <v>20837.32</v>
      </c>
    </row>
    <row r="809" spans="1:7" x14ac:dyDescent="0.4">
      <c r="A809" s="25">
        <v>1204</v>
      </c>
      <c r="B809" s="25" t="s">
        <v>165</v>
      </c>
      <c r="C809" s="25" t="s">
        <v>89</v>
      </c>
      <c r="D809" s="25">
        <v>208789.67</v>
      </c>
      <c r="E809" s="25">
        <v>0</v>
      </c>
      <c r="F809" s="25">
        <v>0</v>
      </c>
      <c r="G809" s="25">
        <v>275</v>
      </c>
    </row>
    <row r="810" spans="1:7" x14ac:dyDescent="0.4">
      <c r="A810" s="25">
        <v>1204</v>
      </c>
      <c r="B810" s="25" t="s">
        <v>165</v>
      </c>
      <c r="C810" s="25" t="s">
        <v>82</v>
      </c>
      <c r="D810" s="25">
        <v>4804.8100000000004</v>
      </c>
      <c r="E810" s="25">
        <v>0</v>
      </c>
      <c r="F810" s="25">
        <v>0</v>
      </c>
      <c r="G810" s="25">
        <v>0</v>
      </c>
    </row>
    <row r="811" spans="1:7" x14ac:dyDescent="0.4">
      <c r="A811" s="25">
        <v>1204</v>
      </c>
      <c r="B811" s="25" t="s">
        <v>165</v>
      </c>
      <c r="C811" s="25" t="s">
        <v>83</v>
      </c>
      <c r="D811" s="25">
        <v>0</v>
      </c>
      <c r="E811" s="25">
        <v>0</v>
      </c>
      <c r="F811" s="25">
        <v>0</v>
      </c>
      <c r="G811" s="25">
        <v>2223.6</v>
      </c>
    </row>
    <row r="812" spans="1:7" x14ac:dyDescent="0.4">
      <c r="A812" s="25">
        <v>1204</v>
      </c>
      <c r="B812" s="25" t="s">
        <v>165</v>
      </c>
      <c r="C812" s="25" t="s">
        <v>84</v>
      </c>
      <c r="D812" s="25">
        <v>85223.18</v>
      </c>
      <c r="E812" s="25">
        <v>0</v>
      </c>
      <c r="F812" s="25">
        <v>0</v>
      </c>
      <c r="G812" s="25">
        <v>294.66000000000003</v>
      </c>
    </row>
    <row r="813" spans="1:7" x14ac:dyDescent="0.4">
      <c r="A813" s="25">
        <v>1204</v>
      </c>
      <c r="B813" s="25" t="s">
        <v>165</v>
      </c>
      <c r="C813" s="25" t="s">
        <v>91</v>
      </c>
      <c r="D813" s="25">
        <v>0</v>
      </c>
      <c r="E813" s="25">
        <v>7891</v>
      </c>
      <c r="F813" s="25">
        <v>0</v>
      </c>
      <c r="G813" s="25">
        <v>6338</v>
      </c>
    </row>
    <row r="814" spans="1:7" x14ac:dyDescent="0.4">
      <c r="A814" s="25">
        <v>1204</v>
      </c>
      <c r="B814" s="25" t="s">
        <v>165</v>
      </c>
      <c r="C814" s="25" t="s">
        <v>85</v>
      </c>
      <c r="D814" s="25">
        <v>15099.79</v>
      </c>
      <c r="E814" s="25">
        <v>0</v>
      </c>
      <c r="F814" s="25">
        <v>0</v>
      </c>
      <c r="G814" s="25">
        <v>0</v>
      </c>
    </row>
    <row r="815" spans="1:7" x14ac:dyDescent="0.4">
      <c r="A815" s="25">
        <v>1204</v>
      </c>
      <c r="B815" s="25" t="s">
        <v>165</v>
      </c>
      <c r="C815" s="25" t="s">
        <v>86</v>
      </c>
      <c r="D815" s="25">
        <v>0</v>
      </c>
      <c r="E815" s="25">
        <v>15103</v>
      </c>
      <c r="F815" s="25">
        <v>0</v>
      </c>
      <c r="G815" s="25">
        <v>2148.34</v>
      </c>
    </row>
    <row r="816" spans="1:7" x14ac:dyDescent="0.4">
      <c r="A816" s="25">
        <v>1218</v>
      </c>
      <c r="B816" s="25" t="s">
        <v>166</v>
      </c>
      <c r="C816" s="25" t="s">
        <v>88</v>
      </c>
      <c r="D816" s="25">
        <v>57953.96</v>
      </c>
      <c r="E816" s="25">
        <v>0</v>
      </c>
      <c r="F816" s="25">
        <v>0</v>
      </c>
      <c r="G816" s="25">
        <v>6177.44</v>
      </c>
    </row>
    <row r="817" spans="1:7" x14ac:dyDescent="0.4">
      <c r="A817" s="25">
        <v>1218</v>
      </c>
      <c r="B817" s="25" t="s">
        <v>166</v>
      </c>
      <c r="C817" s="25" t="s">
        <v>80</v>
      </c>
      <c r="D817" s="25">
        <v>268875.71000000002</v>
      </c>
      <c r="E817" s="25">
        <v>0</v>
      </c>
      <c r="F817" s="25">
        <v>807.12</v>
      </c>
      <c r="G817" s="25">
        <v>69</v>
      </c>
    </row>
    <row r="818" spans="1:7" x14ac:dyDescent="0.4">
      <c r="A818" s="25">
        <v>1218</v>
      </c>
      <c r="B818" s="25" t="s">
        <v>166</v>
      </c>
      <c r="C818" s="25" t="s">
        <v>81</v>
      </c>
      <c r="D818" s="25">
        <v>730087.24</v>
      </c>
      <c r="E818" s="25">
        <v>0</v>
      </c>
      <c r="F818" s="25">
        <v>1128.08</v>
      </c>
      <c r="G818" s="25">
        <v>6527.01</v>
      </c>
    </row>
    <row r="819" spans="1:7" x14ac:dyDescent="0.4">
      <c r="A819" s="25">
        <v>1218</v>
      </c>
      <c r="B819" s="25" t="s">
        <v>166</v>
      </c>
      <c r="C819" s="25" t="s">
        <v>89</v>
      </c>
      <c r="D819" s="25">
        <v>479545.94</v>
      </c>
      <c r="E819" s="25">
        <v>0</v>
      </c>
      <c r="F819" s="25">
        <v>4803.78</v>
      </c>
      <c r="G819" s="25">
        <v>0</v>
      </c>
    </row>
    <row r="820" spans="1:7" x14ac:dyDescent="0.4">
      <c r="A820" s="25">
        <v>1218</v>
      </c>
      <c r="B820" s="25" t="s">
        <v>166</v>
      </c>
      <c r="C820" s="25" t="s">
        <v>84</v>
      </c>
      <c r="D820" s="25">
        <v>61090.239999999998</v>
      </c>
      <c r="E820" s="25">
        <v>3599.82</v>
      </c>
      <c r="F820" s="25">
        <v>12736.44</v>
      </c>
      <c r="G820" s="25">
        <v>574.89</v>
      </c>
    </row>
    <row r="821" spans="1:7" x14ac:dyDescent="0.4">
      <c r="A821" s="25">
        <v>1218</v>
      </c>
      <c r="B821" s="25" t="s">
        <v>166</v>
      </c>
      <c r="C821" s="25" t="s">
        <v>91</v>
      </c>
      <c r="D821" s="25">
        <v>0</v>
      </c>
      <c r="E821" s="25">
        <v>58904.04</v>
      </c>
      <c r="F821" s="25">
        <v>0</v>
      </c>
      <c r="G821" s="25">
        <v>65705</v>
      </c>
    </row>
    <row r="822" spans="1:7" x14ac:dyDescent="0.4">
      <c r="A822" s="25">
        <v>1218</v>
      </c>
      <c r="B822" s="25" t="s">
        <v>166</v>
      </c>
      <c r="C822" s="25" t="s">
        <v>85</v>
      </c>
      <c r="D822" s="25">
        <v>35119.06</v>
      </c>
      <c r="E822" s="25">
        <v>0</v>
      </c>
      <c r="F822" s="25">
        <v>3565.86</v>
      </c>
      <c r="G822" s="25">
        <v>4524.67</v>
      </c>
    </row>
    <row r="823" spans="1:7" x14ac:dyDescent="0.4">
      <c r="A823" s="25">
        <v>1218</v>
      </c>
      <c r="B823" s="25" t="s">
        <v>166</v>
      </c>
      <c r="C823" s="25" t="s">
        <v>86</v>
      </c>
      <c r="D823" s="25">
        <v>0</v>
      </c>
      <c r="E823" s="25">
        <v>78167.460000000006</v>
      </c>
      <c r="F823" s="25">
        <v>0</v>
      </c>
      <c r="G823" s="25">
        <v>73893</v>
      </c>
    </row>
    <row r="824" spans="1:7" x14ac:dyDescent="0.4">
      <c r="A824" s="25">
        <v>1232</v>
      </c>
      <c r="B824" s="25" t="s">
        <v>167</v>
      </c>
      <c r="C824" s="25" t="s">
        <v>88</v>
      </c>
      <c r="D824" s="25">
        <v>69435.06</v>
      </c>
      <c r="E824" s="25">
        <v>0</v>
      </c>
      <c r="F824" s="25">
        <v>1115.27</v>
      </c>
      <c r="G824" s="25">
        <v>5436.83</v>
      </c>
    </row>
    <row r="825" spans="1:7" x14ac:dyDescent="0.4">
      <c r="A825" s="25">
        <v>1232</v>
      </c>
      <c r="B825" s="25" t="s">
        <v>167</v>
      </c>
      <c r="C825" s="25" t="s">
        <v>80</v>
      </c>
      <c r="D825" s="25">
        <v>98614.58</v>
      </c>
      <c r="E825" s="25">
        <v>0</v>
      </c>
      <c r="F825" s="25">
        <v>1353.98</v>
      </c>
      <c r="G825" s="25">
        <v>1529.96</v>
      </c>
    </row>
    <row r="826" spans="1:7" x14ac:dyDescent="0.4">
      <c r="A826" s="25">
        <v>1232</v>
      </c>
      <c r="B826" s="25" t="s">
        <v>167</v>
      </c>
      <c r="C826" s="25" t="s">
        <v>81</v>
      </c>
      <c r="D826" s="25">
        <v>353724.56</v>
      </c>
      <c r="E826" s="25">
        <v>0</v>
      </c>
      <c r="F826" s="25">
        <v>3269.16</v>
      </c>
      <c r="G826" s="25">
        <v>55585.8</v>
      </c>
    </row>
    <row r="827" spans="1:7" x14ac:dyDescent="0.4">
      <c r="A827" s="25">
        <v>1232</v>
      </c>
      <c r="B827" s="25" t="s">
        <v>167</v>
      </c>
      <c r="C827" s="25" t="s">
        <v>89</v>
      </c>
      <c r="D827" s="25">
        <v>52266.02</v>
      </c>
      <c r="E827" s="25">
        <v>0</v>
      </c>
      <c r="F827" s="25">
        <v>117.16</v>
      </c>
      <c r="G827" s="25">
        <v>1143.32</v>
      </c>
    </row>
    <row r="828" spans="1:7" x14ac:dyDescent="0.4">
      <c r="A828" s="25">
        <v>1232</v>
      </c>
      <c r="B828" s="25" t="s">
        <v>167</v>
      </c>
      <c r="C828" s="25" t="s">
        <v>82</v>
      </c>
      <c r="D828" s="25">
        <v>4780.8999999999996</v>
      </c>
      <c r="E828" s="25">
        <v>0</v>
      </c>
      <c r="F828" s="25">
        <v>0</v>
      </c>
      <c r="G828" s="25">
        <v>0</v>
      </c>
    </row>
    <row r="829" spans="1:7" x14ac:dyDescent="0.4">
      <c r="A829" s="25">
        <v>1232</v>
      </c>
      <c r="B829" s="25" t="s">
        <v>167</v>
      </c>
      <c r="C829" s="25" t="s">
        <v>83</v>
      </c>
      <c r="D829" s="25">
        <v>971.75</v>
      </c>
      <c r="E829" s="25">
        <v>0</v>
      </c>
      <c r="F829" s="25">
        <v>3.9</v>
      </c>
      <c r="G829" s="25">
        <v>0</v>
      </c>
    </row>
    <row r="830" spans="1:7" x14ac:dyDescent="0.4">
      <c r="A830" s="25">
        <v>1232</v>
      </c>
      <c r="B830" s="25" t="s">
        <v>167</v>
      </c>
      <c r="C830" s="25" t="s">
        <v>84</v>
      </c>
      <c r="D830" s="25">
        <v>68429.5</v>
      </c>
      <c r="E830" s="25">
        <v>0</v>
      </c>
      <c r="F830" s="25">
        <v>0</v>
      </c>
      <c r="G830" s="25">
        <v>739.62</v>
      </c>
    </row>
    <row r="831" spans="1:7" x14ac:dyDescent="0.4">
      <c r="A831" s="25">
        <v>1232</v>
      </c>
      <c r="B831" s="25" t="s">
        <v>167</v>
      </c>
      <c r="C831" s="25" t="s">
        <v>91</v>
      </c>
      <c r="D831" s="25">
        <v>91889.96</v>
      </c>
      <c r="E831" s="25">
        <v>60420.959999999999</v>
      </c>
      <c r="F831" s="25">
        <v>1653.11</v>
      </c>
      <c r="G831" s="25">
        <v>1141.9100000000001</v>
      </c>
    </row>
    <row r="832" spans="1:7" x14ac:dyDescent="0.4">
      <c r="A832" s="25">
        <v>1232</v>
      </c>
      <c r="B832" s="25" t="s">
        <v>167</v>
      </c>
      <c r="C832" s="25" t="s">
        <v>85</v>
      </c>
      <c r="D832" s="25">
        <v>2855.9</v>
      </c>
      <c r="E832" s="25">
        <v>0</v>
      </c>
      <c r="F832" s="25">
        <v>0</v>
      </c>
      <c r="G832" s="25">
        <v>0</v>
      </c>
    </row>
    <row r="833" spans="1:7" x14ac:dyDescent="0.4">
      <c r="A833" s="25">
        <v>1232</v>
      </c>
      <c r="B833" s="25" t="s">
        <v>167</v>
      </c>
      <c r="C833" s="25" t="s">
        <v>86</v>
      </c>
      <c r="D833" s="25">
        <v>0</v>
      </c>
      <c r="E833" s="25">
        <v>202383.91</v>
      </c>
      <c r="F833" s="25">
        <v>0</v>
      </c>
      <c r="G833" s="25">
        <v>60795.44</v>
      </c>
    </row>
    <row r="834" spans="1:7" x14ac:dyDescent="0.4">
      <c r="A834" s="25">
        <v>1246</v>
      </c>
      <c r="B834" s="25" t="s">
        <v>168</v>
      </c>
      <c r="C834" s="25" t="s">
        <v>88</v>
      </c>
      <c r="D834" s="25">
        <v>67309.440000000002</v>
      </c>
      <c r="E834" s="25">
        <v>0</v>
      </c>
      <c r="F834" s="25">
        <v>0</v>
      </c>
      <c r="G834" s="25">
        <v>7618.46</v>
      </c>
    </row>
    <row r="835" spans="1:7" x14ac:dyDescent="0.4">
      <c r="A835" s="25">
        <v>1246</v>
      </c>
      <c r="B835" s="25" t="s">
        <v>168</v>
      </c>
      <c r="C835" s="25" t="s">
        <v>80</v>
      </c>
      <c r="D835" s="25">
        <v>147387.85999999999</v>
      </c>
      <c r="E835" s="25">
        <v>0</v>
      </c>
      <c r="F835" s="25">
        <v>0</v>
      </c>
      <c r="G835" s="25">
        <v>36892.89</v>
      </c>
    </row>
    <row r="836" spans="1:7" x14ac:dyDescent="0.4">
      <c r="A836" s="25">
        <v>1246</v>
      </c>
      <c r="B836" s="25" t="s">
        <v>168</v>
      </c>
      <c r="C836" s="25" t="s">
        <v>81</v>
      </c>
      <c r="D836" s="25">
        <v>627583.4</v>
      </c>
      <c r="E836" s="25">
        <v>0</v>
      </c>
      <c r="F836" s="25">
        <v>1922.46</v>
      </c>
      <c r="G836" s="25">
        <v>17086.169999999998</v>
      </c>
    </row>
    <row r="837" spans="1:7" x14ac:dyDescent="0.4">
      <c r="A837" s="25">
        <v>1246</v>
      </c>
      <c r="B837" s="25" t="s">
        <v>168</v>
      </c>
      <c r="C837" s="25" t="s">
        <v>89</v>
      </c>
      <c r="D837" s="25">
        <v>466462.51</v>
      </c>
      <c r="E837" s="25">
        <v>0</v>
      </c>
      <c r="F837" s="25">
        <v>0</v>
      </c>
      <c r="G837" s="25">
        <v>0</v>
      </c>
    </row>
    <row r="838" spans="1:7" x14ac:dyDescent="0.4">
      <c r="A838" s="25">
        <v>1246</v>
      </c>
      <c r="B838" s="25" t="s">
        <v>168</v>
      </c>
      <c r="C838" s="25" t="s">
        <v>82</v>
      </c>
      <c r="D838" s="25">
        <v>13382.55</v>
      </c>
      <c r="E838" s="25">
        <v>0</v>
      </c>
      <c r="F838" s="25">
        <v>0</v>
      </c>
      <c r="G838" s="25">
        <v>0</v>
      </c>
    </row>
    <row r="839" spans="1:7" x14ac:dyDescent="0.4">
      <c r="A839" s="25">
        <v>1246</v>
      </c>
      <c r="B839" s="25" t="s">
        <v>168</v>
      </c>
      <c r="C839" s="25" t="s">
        <v>83</v>
      </c>
      <c r="D839" s="25">
        <v>0</v>
      </c>
      <c r="E839" s="25">
        <v>0</v>
      </c>
      <c r="F839" s="25">
        <v>0</v>
      </c>
      <c r="G839" s="25">
        <v>28.12</v>
      </c>
    </row>
    <row r="840" spans="1:7" x14ac:dyDescent="0.4">
      <c r="A840" s="25">
        <v>1246</v>
      </c>
      <c r="B840" s="25" t="s">
        <v>168</v>
      </c>
      <c r="C840" s="25" t="s">
        <v>84</v>
      </c>
      <c r="D840" s="25">
        <v>106373</v>
      </c>
      <c r="E840" s="25">
        <v>0</v>
      </c>
      <c r="F840" s="25">
        <v>20184.71</v>
      </c>
      <c r="G840" s="25">
        <v>1055</v>
      </c>
    </row>
    <row r="841" spans="1:7" x14ac:dyDescent="0.4">
      <c r="A841" s="25">
        <v>1246</v>
      </c>
      <c r="B841" s="25" t="s">
        <v>168</v>
      </c>
      <c r="C841" s="25" t="s">
        <v>109</v>
      </c>
      <c r="D841" s="25">
        <v>0</v>
      </c>
      <c r="E841" s="25">
        <v>0</v>
      </c>
      <c r="F841" s="25">
        <v>0</v>
      </c>
      <c r="G841" s="25">
        <v>2265</v>
      </c>
    </row>
    <row r="842" spans="1:7" x14ac:dyDescent="0.4">
      <c r="A842" s="25">
        <v>1246</v>
      </c>
      <c r="B842" s="25" t="s">
        <v>168</v>
      </c>
      <c r="C842" s="25" t="s">
        <v>91</v>
      </c>
      <c r="D842" s="25">
        <v>73910.320000000007</v>
      </c>
      <c r="E842" s="25">
        <v>0</v>
      </c>
      <c r="F842" s="25">
        <v>0</v>
      </c>
      <c r="G842" s="25">
        <v>2813.44</v>
      </c>
    </row>
    <row r="843" spans="1:7" x14ac:dyDescent="0.4">
      <c r="A843" s="25">
        <v>1246</v>
      </c>
      <c r="B843" s="25" t="s">
        <v>168</v>
      </c>
      <c r="C843" s="25" t="s">
        <v>85</v>
      </c>
      <c r="D843" s="25">
        <v>33481.5</v>
      </c>
      <c r="E843" s="25">
        <v>0</v>
      </c>
      <c r="F843" s="25">
        <v>0</v>
      </c>
      <c r="G843" s="25">
        <v>14849.8</v>
      </c>
    </row>
    <row r="844" spans="1:7" x14ac:dyDescent="0.4">
      <c r="A844" s="25">
        <v>1246</v>
      </c>
      <c r="B844" s="25" t="s">
        <v>168</v>
      </c>
      <c r="C844" s="25" t="s">
        <v>86</v>
      </c>
      <c r="D844" s="25">
        <v>0</v>
      </c>
      <c r="E844" s="25">
        <v>0</v>
      </c>
      <c r="F844" s="25">
        <v>35907.67</v>
      </c>
      <c r="G844" s="25">
        <v>89385.39</v>
      </c>
    </row>
    <row r="845" spans="1:7" x14ac:dyDescent="0.4">
      <c r="A845" s="25">
        <v>1253</v>
      </c>
      <c r="B845" s="25" t="s">
        <v>169</v>
      </c>
      <c r="C845" s="25" t="s">
        <v>88</v>
      </c>
      <c r="D845" s="25">
        <v>145153.21</v>
      </c>
      <c r="E845" s="25">
        <v>0</v>
      </c>
      <c r="F845" s="25">
        <v>0</v>
      </c>
      <c r="G845" s="25">
        <v>92179.03</v>
      </c>
    </row>
    <row r="846" spans="1:7" x14ac:dyDescent="0.4">
      <c r="A846" s="25">
        <v>1253</v>
      </c>
      <c r="B846" s="25" t="s">
        <v>169</v>
      </c>
      <c r="C846" s="25" t="s">
        <v>80</v>
      </c>
      <c r="D846" s="25">
        <v>620558.49</v>
      </c>
      <c r="E846" s="25">
        <v>0</v>
      </c>
      <c r="F846" s="25">
        <v>0</v>
      </c>
      <c r="G846" s="25">
        <v>71916.240000000005</v>
      </c>
    </row>
    <row r="847" spans="1:7" x14ac:dyDescent="0.4">
      <c r="A847" s="25">
        <v>1253</v>
      </c>
      <c r="B847" s="25" t="s">
        <v>169</v>
      </c>
      <c r="C847" s="25" t="s">
        <v>81</v>
      </c>
      <c r="D847" s="25">
        <v>2153514.42</v>
      </c>
      <c r="E847" s="25">
        <v>0</v>
      </c>
      <c r="F847" s="25">
        <v>0</v>
      </c>
      <c r="G847" s="25">
        <v>47760.37</v>
      </c>
    </row>
    <row r="848" spans="1:7" x14ac:dyDescent="0.4">
      <c r="A848" s="25">
        <v>1253</v>
      </c>
      <c r="B848" s="25" t="s">
        <v>169</v>
      </c>
      <c r="C848" s="25" t="s">
        <v>89</v>
      </c>
      <c r="D848" s="25">
        <v>1081793.78</v>
      </c>
      <c r="E848" s="25">
        <v>0</v>
      </c>
      <c r="F848" s="25">
        <v>0</v>
      </c>
      <c r="G848" s="25">
        <v>2436</v>
      </c>
    </row>
    <row r="849" spans="1:7" x14ac:dyDescent="0.4">
      <c r="A849" s="25">
        <v>1253</v>
      </c>
      <c r="B849" s="25" t="s">
        <v>169</v>
      </c>
      <c r="C849" s="25" t="s">
        <v>90</v>
      </c>
      <c r="D849" s="25">
        <v>151229.32</v>
      </c>
      <c r="E849" s="25">
        <v>0</v>
      </c>
      <c r="F849" s="25">
        <v>37540.6</v>
      </c>
      <c r="G849" s="25">
        <v>127.03</v>
      </c>
    </row>
    <row r="850" spans="1:7" x14ac:dyDescent="0.4">
      <c r="A850" s="25">
        <v>1253</v>
      </c>
      <c r="B850" s="25" t="s">
        <v>169</v>
      </c>
      <c r="C850" s="25" t="s">
        <v>82</v>
      </c>
      <c r="D850" s="25">
        <v>35429.949999999997</v>
      </c>
      <c r="E850" s="25">
        <v>0</v>
      </c>
      <c r="F850" s="25">
        <v>0</v>
      </c>
      <c r="G850" s="25">
        <v>0</v>
      </c>
    </row>
    <row r="851" spans="1:7" x14ac:dyDescent="0.4">
      <c r="A851" s="25">
        <v>1253</v>
      </c>
      <c r="B851" s="25" t="s">
        <v>169</v>
      </c>
      <c r="C851" s="25" t="s">
        <v>84</v>
      </c>
      <c r="D851" s="25">
        <v>232962.36</v>
      </c>
      <c r="E851" s="25">
        <v>0</v>
      </c>
      <c r="F851" s="25">
        <v>0</v>
      </c>
      <c r="G851" s="25">
        <v>7074.33</v>
      </c>
    </row>
    <row r="852" spans="1:7" x14ac:dyDescent="0.4">
      <c r="A852" s="25">
        <v>1253</v>
      </c>
      <c r="B852" s="25" t="s">
        <v>169</v>
      </c>
      <c r="C852" s="25" t="s">
        <v>91</v>
      </c>
      <c r="D852" s="25">
        <v>263595.96999999997</v>
      </c>
      <c r="E852" s="25">
        <v>0</v>
      </c>
      <c r="F852" s="25">
        <v>0</v>
      </c>
      <c r="G852" s="25">
        <v>27688.82</v>
      </c>
    </row>
    <row r="853" spans="1:7" x14ac:dyDescent="0.4">
      <c r="A853" s="25">
        <v>1253</v>
      </c>
      <c r="B853" s="25" t="s">
        <v>169</v>
      </c>
      <c r="C853" s="25" t="s">
        <v>85</v>
      </c>
      <c r="D853" s="25">
        <v>105361.13</v>
      </c>
      <c r="E853" s="25">
        <v>0</v>
      </c>
      <c r="F853" s="25">
        <v>0</v>
      </c>
      <c r="G853" s="25">
        <v>26431.5</v>
      </c>
    </row>
    <row r="854" spans="1:7" x14ac:dyDescent="0.4">
      <c r="A854" s="25">
        <v>1253</v>
      </c>
      <c r="B854" s="25" t="s">
        <v>169</v>
      </c>
      <c r="C854" s="25" t="s">
        <v>86</v>
      </c>
      <c r="D854" s="25">
        <v>129249.45</v>
      </c>
      <c r="E854" s="25">
        <v>0</v>
      </c>
      <c r="F854" s="25">
        <v>0</v>
      </c>
      <c r="G854" s="25">
        <v>3692.5</v>
      </c>
    </row>
    <row r="855" spans="1:7" x14ac:dyDescent="0.4">
      <c r="A855" s="25">
        <v>1260</v>
      </c>
      <c r="B855" s="25" t="s">
        <v>170</v>
      </c>
      <c r="C855" s="25" t="s">
        <v>88</v>
      </c>
      <c r="D855" s="25">
        <v>149576.29</v>
      </c>
      <c r="E855" s="25">
        <v>0</v>
      </c>
      <c r="F855" s="25">
        <v>0</v>
      </c>
      <c r="G855" s="25">
        <v>1198.03</v>
      </c>
    </row>
    <row r="856" spans="1:7" x14ac:dyDescent="0.4">
      <c r="A856" s="25">
        <v>1260</v>
      </c>
      <c r="B856" s="25" t="s">
        <v>170</v>
      </c>
      <c r="C856" s="25" t="s">
        <v>80</v>
      </c>
      <c r="D856" s="25">
        <v>210662.7</v>
      </c>
      <c r="E856" s="25">
        <v>0</v>
      </c>
      <c r="F856" s="25">
        <v>0</v>
      </c>
      <c r="G856" s="25">
        <v>5221.37</v>
      </c>
    </row>
    <row r="857" spans="1:7" x14ac:dyDescent="0.4">
      <c r="A857" s="25">
        <v>1260</v>
      </c>
      <c r="B857" s="25" t="s">
        <v>170</v>
      </c>
      <c r="C857" s="25" t="s">
        <v>81</v>
      </c>
      <c r="D857" s="25">
        <v>480342.59</v>
      </c>
      <c r="E857" s="25">
        <v>0</v>
      </c>
      <c r="F857" s="25">
        <v>0</v>
      </c>
      <c r="G857" s="25">
        <v>239515.2</v>
      </c>
    </row>
    <row r="858" spans="1:7" x14ac:dyDescent="0.4">
      <c r="A858" s="25">
        <v>1260</v>
      </c>
      <c r="B858" s="25" t="s">
        <v>170</v>
      </c>
      <c r="C858" s="25" t="s">
        <v>89</v>
      </c>
      <c r="D858" s="25">
        <v>376130.05</v>
      </c>
      <c r="E858" s="25">
        <v>0</v>
      </c>
      <c r="F858" s="25">
        <v>0</v>
      </c>
      <c r="G858" s="25">
        <v>88868.06</v>
      </c>
    </row>
    <row r="859" spans="1:7" x14ac:dyDescent="0.4">
      <c r="A859" s="25">
        <v>1260</v>
      </c>
      <c r="B859" s="25" t="s">
        <v>170</v>
      </c>
      <c r="C859" s="25" t="s">
        <v>82</v>
      </c>
      <c r="D859" s="25">
        <v>2084.87</v>
      </c>
      <c r="E859" s="25">
        <v>0</v>
      </c>
      <c r="F859" s="25">
        <v>18235.88</v>
      </c>
      <c r="G859" s="25">
        <v>0</v>
      </c>
    </row>
    <row r="860" spans="1:7" x14ac:dyDescent="0.4">
      <c r="A860" s="25">
        <v>1260</v>
      </c>
      <c r="B860" s="25" t="s">
        <v>170</v>
      </c>
      <c r="C860" s="25" t="s">
        <v>83</v>
      </c>
      <c r="D860" s="25">
        <v>8637.25</v>
      </c>
      <c r="E860" s="25">
        <v>0</v>
      </c>
      <c r="F860" s="25">
        <v>22592.23</v>
      </c>
      <c r="G860" s="25">
        <v>0</v>
      </c>
    </row>
    <row r="861" spans="1:7" x14ac:dyDescent="0.4">
      <c r="A861" s="25">
        <v>1260</v>
      </c>
      <c r="B861" s="25" t="s">
        <v>170</v>
      </c>
      <c r="C861" s="25" t="s">
        <v>84</v>
      </c>
      <c r="D861" s="25">
        <v>54978.76</v>
      </c>
      <c r="E861" s="25">
        <v>0</v>
      </c>
      <c r="F861" s="25">
        <v>10753.74</v>
      </c>
      <c r="G861" s="25">
        <v>7379.41</v>
      </c>
    </row>
    <row r="862" spans="1:7" x14ac:dyDescent="0.4">
      <c r="A862" s="25">
        <v>1260</v>
      </c>
      <c r="B862" s="25" t="s">
        <v>170</v>
      </c>
      <c r="C862" s="25" t="s">
        <v>91</v>
      </c>
      <c r="D862" s="25">
        <v>76872.850000000006</v>
      </c>
      <c r="E862" s="25">
        <v>0</v>
      </c>
      <c r="F862" s="25">
        <v>0</v>
      </c>
      <c r="G862" s="25">
        <v>1407.5</v>
      </c>
    </row>
    <row r="863" spans="1:7" x14ac:dyDescent="0.4">
      <c r="A863" s="25">
        <v>1260</v>
      </c>
      <c r="B863" s="25" t="s">
        <v>170</v>
      </c>
      <c r="C863" s="25" t="s">
        <v>85</v>
      </c>
      <c r="D863" s="25">
        <v>115995.06</v>
      </c>
      <c r="E863" s="25">
        <v>0</v>
      </c>
      <c r="F863" s="25">
        <v>0</v>
      </c>
      <c r="G863" s="25">
        <v>144.01</v>
      </c>
    </row>
    <row r="864" spans="1:7" x14ac:dyDescent="0.4">
      <c r="A864" s="25">
        <v>1260</v>
      </c>
      <c r="B864" s="25" t="s">
        <v>170</v>
      </c>
      <c r="C864" s="25" t="s">
        <v>86</v>
      </c>
      <c r="D864" s="25">
        <v>0</v>
      </c>
      <c r="E864" s="25">
        <v>3147</v>
      </c>
      <c r="F864" s="25">
        <v>0</v>
      </c>
      <c r="G864" s="25">
        <v>33257</v>
      </c>
    </row>
    <row r="865" spans="1:7" x14ac:dyDescent="0.4">
      <c r="A865" s="25">
        <v>4970</v>
      </c>
      <c r="B865" s="25" t="s">
        <v>171</v>
      </c>
      <c r="C865" s="25" t="s">
        <v>88</v>
      </c>
      <c r="D865" s="25">
        <v>342122.28</v>
      </c>
      <c r="E865" s="25">
        <v>0</v>
      </c>
      <c r="F865" s="25">
        <v>0</v>
      </c>
      <c r="G865" s="25">
        <v>19585.89</v>
      </c>
    </row>
    <row r="866" spans="1:7" x14ac:dyDescent="0.4">
      <c r="A866" s="25">
        <v>4970</v>
      </c>
      <c r="B866" s="25" t="s">
        <v>171</v>
      </c>
      <c r="C866" s="25" t="s">
        <v>80</v>
      </c>
      <c r="D866" s="25">
        <v>1033764.37</v>
      </c>
      <c r="E866" s="25">
        <v>0</v>
      </c>
      <c r="F866" s="25">
        <v>43092.5</v>
      </c>
      <c r="G866" s="25">
        <v>17585.64</v>
      </c>
    </row>
    <row r="867" spans="1:7" x14ac:dyDescent="0.4">
      <c r="A867" s="25">
        <v>4970</v>
      </c>
      <c r="B867" s="25" t="s">
        <v>171</v>
      </c>
      <c r="C867" s="25" t="s">
        <v>81</v>
      </c>
      <c r="D867" s="25">
        <v>3595186.7</v>
      </c>
      <c r="E867" s="25">
        <v>0</v>
      </c>
      <c r="F867" s="25">
        <v>0</v>
      </c>
      <c r="G867" s="25">
        <v>732957.24</v>
      </c>
    </row>
    <row r="868" spans="1:7" x14ac:dyDescent="0.4">
      <c r="A868" s="25">
        <v>4970</v>
      </c>
      <c r="B868" s="25" t="s">
        <v>171</v>
      </c>
      <c r="C868" s="25" t="s">
        <v>89</v>
      </c>
      <c r="D868" s="25">
        <v>2469399.62</v>
      </c>
      <c r="E868" s="25">
        <v>0</v>
      </c>
      <c r="F868" s="25">
        <v>0</v>
      </c>
      <c r="G868" s="25">
        <v>6104.07</v>
      </c>
    </row>
    <row r="869" spans="1:7" x14ac:dyDescent="0.4">
      <c r="A869" s="25">
        <v>4970</v>
      </c>
      <c r="B869" s="25" t="s">
        <v>171</v>
      </c>
      <c r="C869" s="25" t="s">
        <v>90</v>
      </c>
      <c r="D869" s="25">
        <v>185633.36</v>
      </c>
      <c r="E869" s="25">
        <v>0</v>
      </c>
      <c r="F869" s="25">
        <v>0</v>
      </c>
      <c r="G869" s="25">
        <v>0</v>
      </c>
    </row>
    <row r="870" spans="1:7" x14ac:dyDescent="0.4">
      <c r="A870" s="25">
        <v>4970</v>
      </c>
      <c r="B870" s="25" t="s">
        <v>171</v>
      </c>
      <c r="C870" s="25" t="s">
        <v>82</v>
      </c>
      <c r="D870" s="25">
        <v>137348.64000000001</v>
      </c>
      <c r="E870" s="25">
        <v>0</v>
      </c>
      <c r="F870" s="25">
        <v>26493.02</v>
      </c>
      <c r="G870" s="25">
        <v>0</v>
      </c>
    </row>
    <row r="871" spans="1:7" x14ac:dyDescent="0.4">
      <c r="A871" s="25">
        <v>4970</v>
      </c>
      <c r="B871" s="25" t="s">
        <v>171</v>
      </c>
      <c r="C871" s="25" t="s">
        <v>83</v>
      </c>
      <c r="D871" s="25">
        <v>97475.49</v>
      </c>
      <c r="E871" s="25">
        <v>0</v>
      </c>
      <c r="F871" s="25">
        <v>58176.56</v>
      </c>
      <c r="G871" s="25">
        <v>0</v>
      </c>
    </row>
    <row r="872" spans="1:7" x14ac:dyDescent="0.4">
      <c r="A872" s="25">
        <v>4970</v>
      </c>
      <c r="B872" s="25" t="s">
        <v>171</v>
      </c>
      <c r="C872" s="25" t="s">
        <v>84</v>
      </c>
      <c r="D872" s="25">
        <v>662192.37</v>
      </c>
      <c r="E872" s="25">
        <v>0</v>
      </c>
      <c r="F872" s="25">
        <v>0</v>
      </c>
      <c r="G872" s="25">
        <v>7375.48</v>
      </c>
    </row>
    <row r="873" spans="1:7" x14ac:dyDescent="0.4">
      <c r="A873" s="25">
        <v>4970</v>
      </c>
      <c r="B873" s="25" t="s">
        <v>171</v>
      </c>
      <c r="C873" s="25" t="s">
        <v>91</v>
      </c>
      <c r="D873" s="25">
        <v>309232.71000000002</v>
      </c>
      <c r="E873" s="25">
        <v>0</v>
      </c>
      <c r="F873" s="25">
        <v>13262.75</v>
      </c>
      <c r="G873" s="25">
        <v>1670.34</v>
      </c>
    </row>
    <row r="874" spans="1:7" x14ac:dyDescent="0.4">
      <c r="A874" s="25">
        <v>4970</v>
      </c>
      <c r="B874" s="25" t="s">
        <v>171</v>
      </c>
      <c r="C874" s="25" t="s">
        <v>85</v>
      </c>
      <c r="D874" s="25">
        <v>529540.56000000006</v>
      </c>
      <c r="E874" s="25">
        <v>0</v>
      </c>
      <c r="F874" s="25">
        <v>0</v>
      </c>
      <c r="G874" s="25">
        <v>37.549999999999997</v>
      </c>
    </row>
    <row r="875" spans="1:7" x14ac:dyDescent="0.4">
      <c r="A875" s="25">
        <v>4970</v>
      </c>
      <c r="B875" s="25" t="s">
        <v>171</v>
      </c>
      <c r="C875" s="25" t="s">
        <v>86</v>
      </c>
      <c r="D875" s="25">
        <v>19200</v>
      </c>
      <c r="E875" s="25">
        <v>30000</v>
      </c>
      <c r="F875" s="25">
        <v>0</v>
      </c>
      <c r="G875" s="25">
        <v>126360.17</v>
      </c>
    </row>
    <row r="876" spans="1:7" x14ac:dyDescent="0.4">
      <c r="A876" s="25">
        <v>8109</v>
      </c>
      <c r="B876" s="25" t="s">
        <v>528</v>
      </c>
      <c r="C876" s="25" t="s">
        <v>80</v>
      </c>
      <c r="D876" s="25">
        <v>12608.61</v>
      </c>
      <c r="E876" s="25">
        <v>0</v>
      </c>
      <c r="F876" s="25">
        <v>0</v>
      </c>
      <c r="G876" s="25">
        <v>20015.62</v>
      </c>
    </row>
    <row r="877" spans="1:7" x14ac:dyDescent="0.4">
      <c r="A877" s="25">
        <v>8109</v>
      </c>
      <c r="B877" s="25" t="s">
        <v>528</v>
      </c>
      <c r="C877" s="25" t="s">
        <v>81</v>
      </c>
      <c r="D877" s="25">
        <v>44268.36</v>
      </c>
      <c r="E877" s="25">
        <v>0</v>
      </c>
      <c r="F877" s="25">
        <v>0</v>
      </c>
      <c r="G877" s="25">
        <v>0</v>
      </c>
    </row>
    <row r="878" spans="1:7" x14ac:dyDescent="0.4">
      <c r="A878" s="25">
        <v>8109</v>
      </c>
      <c r="B878" s="25" t="s">
        <v>528</v>
      </c>
      <c r="C878" s="25" t="s">
        <v>89</v>
      </c>
      <c r="D878" s="25">
        <v>30639.84</v>
      </c>
      <c r="E878" s="25">
        <v>0</v>
      </c>
      <c r="F878" s="25">
        <v>0</v>
      </c>
      <c r="G878" s="25">
        <v>38240.29</v>
      </c>
    </row>
    <row r="879" spans="1:7" x14ac:dyDescent="0.4">
      <c r="A879" s="25">
        <v>8109</v>
      </c>
      <c r="B879" s="25" t="s">
        <v>528</v>
      </c>
      <c r="C879" s="25" t="s">
        <v>86</v>
      </c>
      <c r="D879" s="25">
        <v>0</v>
      </c>
      <c r="E879" s="25">
        <v>10130.59</v>
      </c>
      <c r="F879" s="25">
        <v>0</v>
      </c>
      <c r="G879" s="25">
        <v>0</v>
      </c>
    </row>
    <row r="880" spans="1:7" x14ac:dyDescent="0.4">
      <c r="A880" s="25">
        <v>1295</v>
      </c>
      <c r="B880" s="25" t="s">
        <v>172</v>
      </c>
      <c r="C880" s="25" t="s">
        <v>88</v>
      </c>
      <c r="D880" s="25">
        <v>44656.480000000003</v>
      </c>
      <c r="E880" s="25">
        <v>0</v>
      </c>
      <c r="F880" s="25">
        <v>0</v>
      </c>
      <c r="G880" s="25">
        <v>4979.84</v>
      </c>
    </row>
    <row r="881" spans="1:7" x14ac:dyDescent="0.4">
      <c r="A881" s="25">
        <v>1295</v>
      </c>
      <c r="B881" s="25" t="s">
        <v>172</v>
      </c>
      <c r="C881" s="25" t="s">
        <v>80</v>
      </c>
      <c r="D881" s="25">
        <v>136974.96</v>
      </c>
      <c r="E881" s="25">
        <v>0</v>
      </c>
      <c r="F881" s="25">
        <v>21162.38</v>
      </c>
      <c r="G881" s="25">
        <v>0</v>
      </c>
    </row>
    <row r="882" spans="1:7" x14ac:dyDescent="0.4">
      <c r="A882" s="25">
        <v>1295</v>
      </c>
      <c r="B882" s="25" t="s">
        <v>172</v>
      </c>
      <c r="C882" s="25" t="s">
        <v>81</v>
      </c>
      <c r="D882" s="25">
        <v>364798.39</v>
      </c>
      <c r="E882" s="25">
        <v>0</v>
      </c>
      <c r="F882" s="25">
        <v>30472.13</v>
      </c>
      <c r="G882" s="25">
        <v>13538.75</v>
      </c>
    </row>
    <row r="883" spans="1:7" x14ac:dyDescent="0.4">
      <c r="A883" s="25">
        <v>1295</v>
      </c>
      <c r="B883" s="25" t="s">
        <v>172</v>
      </c>
      <c r="C883" s="25" t="s">
        <v>89</v>
      </c>
      <c r="D883" s="25">
        <v>345402.35</v>
      </c>
      <c r="E883" s="25">
        <v>0</v>
      </c>
      <c r="F883" s="25">
        <v>875.2</v>
      </c>
      <c r="G883" s="25">
        <v>269.12</v>
      </c>
    </row>
    <row r="884" spans="1:7" x14ac:dyDescent="0.4">
      <c r="A884" s="25">
        <v>1295</v>
      </c>
      <c r="B884" s="25" t="s">
        <v>172</v>
      </c>
      <c r="C884" s="25" t="s">
        <v>82</v>
      </c>
      <c r="D884" s="25">
        <v>14070.88</v>
      </c>
      <c r="E884" s="25">
        <v>0</v>
      </c>
      <c r="F884" s="25">
        <v>5101.7700000000004</v>
      </c>
      <c r="G884" s="25">
        <v>0</v>
      </c>
    </row>
    <row r="885" spans="1:7" x14ac:dyDescent="0.4">
      <c r="A885" s="25">
        <v>1295</v>
      </c>
      <c r="B885" s="25" t="s">
        <v>172</v>
      </c>
      <c r="C885" s="25" t="s">
        <v>83</v>
      </c>
      <c r="D885" s="25">
        <v>0</v>
      </c>
      <c r="E885" s="25">
        <v>0</v>
      </c>
      <c r="F885" s="25">
        <v>0</v>
      </c>
      <c r="G885" s="25">
        <v>165</v>
      </c>
    </row>
    <row r="886" spans="1:7" x14ac:dyDescent="0.4">
      <c r="A886" s="25">
        <v>1295</v>
      </c>
      <c r="B886" s="25" t="s">
        <v>172</v>
      </c>
      <c r="C886" s="25" t="s">
        <v>84</v>
      </c>
      <c r="D886" s="25">
        <v>45850.36</v>
      </c>
      <c r="E886" s="25">
        <v>0</v>
      </c>
      <c r="F886" s="25">
        <v>14487.24</v>
      </c>
      <c r="G886" s="25">
        <v>331.02</v>
      </c>
    </row>
    <row r="887" spans="1:7" x14ac:dyDescent="0.4">
      <c r="A887" s="25">
        <v>1295</v>
      </c>
      <c r="B887" s="25" t="s">
        <v>172</v>
      </c>
      <c r="C887" s="25" t="s">
        <v>91</v>
      </c>
      <c r="D887" s="25">
        <v>0</v>
      </c>
      <c r="E887" s="25">
        <v>0</v>
      </c>
      <c r="F887" s="25">
        <v>0</v>
      </c>
      <c r="G887" s="25">
        <v>23079.919999999998</v>
      </c>
    </row>
    <row r="888" spans="1:7" x14ac:dyDescent="0.4">
      <c r="A888" s="25">
        <v>1295</v>
      </c>
      <c r="B888" s="25" t="s">
        <v>172</v>
      </c>
      <c r="C888" s="25" t="s">
        <v>85</v>
      </c>
      <c r="D888" s="25">
        <v>99433.55</v>
      </c>
      <c r="E888" s="25">
        <v>0</v>
      </c>
      <c r="F888" s="25">
        <v>0</v>
      </c>
      <c r="G888" s="25">
        <v>0</v>
      </c>
    </row>
    <row r="889" spans="1:7" x14ac:dyDescent="0.4">
      <c r="A889" s="25">
        <v>1295</v>
      </c>
      <c r="B889" s="25" t="s">
        <v>172</v>
      </c>
      <c r="C889" s="25" t="s">
        <v>86</v>
      </c>
      <c r="D889" s="25">
        <v>0</v>
      </c>
      <c r="E889" s="25">
        <v>0</v>
      </c>
      <c r="F889" s="25">
        <v>0</v>
      </c>
      <c r="G889" s="25">
        <v>89348.01</v>
      </c>
    </row>
    <row r="890" spans="1:7" x14ac:dyDescent="0.4">
      <c r="A890" s="25">
        <v>1421</v>
      </c>
      <c r="B890" s="25" t="s">
        <v>173</v>
      </c>
      <c r="C890" s="25" t="s">
        <v>88</v>
      </c>
      <c r="D890" s="25">
        <v>36010.339999999997</v>
      </c>
      <c r="E890" s="25">
        <v>0</v>
      </c>
      <c r="F890" s="25">
        <v>0</v>
      </c>
      <c r="G890" s="25">
        <v>4197.87</v>
      </c>
    </row>
    <row r="891" spans="1:7" x14ac:dyDescent="0.4">
      <c r="A891" s="25">
        <v>1421</v>
      </c>
      <c r="B891" s="25" t="s">
        <v>173</v>
      </c>
      <c r="C891" s="25" t="s">
        <v>80</v>
      </c>
      <c r="D891" s="25">
        <v>72959.199999999997</v>
      </c>
      <c r="E891" s="25">
        <v>0</v>
      </c>
      <c r="F891" s="25">
        <v>34851.07</v>
      </c>
      <c r="G891" s="25">
        <v>359</v>
      </c>
    </row>
    <row r="892" spans="1:7" x14ac:dyDescent="0.4">
      <c r="A892" s="25">
        <v>1421</v>
      </c>
      <c r="B892" s="25" t="s">
        <v>173</v>
      </c>
      <c r="C892" s="25" t="s">
        <v>81</v>
      </c>
      <c r="D892" s="25">
        <v>302062.82</v>
      </c>
      <c r="E892" s="25">
        <v>0</v>
      </c>
      <c r="F892" s="25">
        <v>0</v>
      </c>
      <c r="G892" s="25">
        <v>26680.53</v>
      </c>
    </row>
    <row r="893" spans="1:7" x14ac:dyDescent="0.4">
      <c r="A893" s="25">
        <v>1421</v>
      </c>
      <c r="B893" s="25" t="s">
        <v>173</v>
      </c>
      <c r="C893" s="25" t="s">
        <v>89</v>
      </c>
      <c r="D893" s="25">
        <v>103248.06</v>
      </c>
      <c r="E893" s="25">
        <v>0</v>
      </c>
      <c r="F893" s="25">
        <v>0</v>
      </c>
      <c r="G893" s="25">
        <v>2303.39</v>
      </c>
    </row>
    <row r="894" spans="1:7" x14ac:dyDescent="0.4">
      <c r="A894" s="25">
        <v>1421</v>
      </c>
      <c r="B894" s="25" t="s">
        <v>173</v>
      </c>
      <c r="C894" s="25" t="s">
        <v>82</v>
      </c>
      <c r="D894" s="25">
        <v>8895.0300000000007</v>
      </c>
      <c r="E894" s="25">
        <v>0</v>
      </c>
      <c r="F894" s="25">
        <v>0</v>
      </c>
      <c r="G894" s="25">
        <v>0</v>
      </c>
    </row>
    <row r="895" spans="1:7" x14ac:dyDescent="0.4">
      <c r="A895" s="25">
        <v>1421</v>
      </c>
      <c r="B895" s="25" t="s">
        <v>173</v>
      </c>
      <c r="C895" s="25" t="s">
        <v>83</v>
      </c>
      <c r="D895" s="25">
        <v>5163.4799999999996</v>
      </c>
      <c r="E895" s="25">
        <v>0</v>
      </c>
      <c r="F895" s="25">
        <v>0</v>
      </c>
      <c r="G895" s="25">
        <v>1293.71</v>
      </c>
    </row>
    <row r="896" spans="1:7" x14ac:dyDescent="0.4">
      <c r="A896" s="25">
        <v>1421</v>
      </c>
      <c r="B896" s="25" t="s">
        <v>173</v>
      </c>
      <c r="C896" s="25" t="s">
        <v>84</v>
      </c>
      <c r="D896" s="25">
        <v>20694.87</v>
      </c>
      <c r="E896" s="25">
        <v>0</v>
      </c>
      <c r="F896" s="25">
        <v>0</v>
      </c>
      <c r="G896" s="25">
        <v>7494.36</v>
      </c>
    </row>
    <row r="897" spans="1:7" x14ac:dyDescent="0.4">
      <c r="A897" s="25">
        <v>1421</v>
      </c>
      <c r="B897" s="25" t="s">
        <v>173</v>
      </c>
      <c r="C897" s="25" t="s">
        <v>91</v>
      </c>
      <c r="D897" s="25">
        <v>0</v>
      </c>
      <c r="E897" s="25">
        <v>28092.3</v>
      </c>
      <c r="F897" s="25">
        <v>0</v>
      </c>
      <c r="G897" s="25">
        <v>0</v>
      </c>
    </row>
    <row r="898" spans="1:7" x14ac:dyDescent="0.4">
      <c r="A898" s="25">
        <v>1421</v>
      </c>
      <c r="B898" s="25" t="s">
        <v>173</v>
      </c>
      <c r="C898" s="25" t="s">
        <v>85</v>
      </c>
      <c r="D898" s="25">
        <v>26030.99</v>
      </c>
      <c r="E898" s="25">
        <v>0</v>
      </c>
      <c r="F898" s="25">
        <v>0</v>
      </c>
      <c r="G898" s="25">
        <v>30440.92</v>
      </c>
    </row>
    <row r="899" spans="1:7" x14ac:dyDescent="0.4">
      <c r="A899" s="25">
        <v>1421</v>
      </c>
      <c r="B899" s="25" t="s">
        <v>173</v>
      </c>
      <c r="C899" s="25" t="s">
        <v>86</v>
      </c>
      <c r="D899" s="25">
        <v>0</v>
      </c>
      <c r="E899" s="25">
        <v>12653.21</v>
      </c>
      <c r="F899" s="25">
        <v>72598.399999999994</v>
      </c>
      <c r="G899" s="25">
        <v>10000</v>
      </c>
    </row>
    <row r="900" spans="1:7" x14ac:dyDescent="0.4">
      <c r="A900" s="25">
        <v>1309</v>
      </c>
      <c r="B900" s="25" t="s">
        <v>174</v>
      </c>
      <c r="C900" s="25" t="s">
        <v>88</v>
      </c>
      <c r="D900" s="25">
        <v>45787.1</v>
      </c>
      <c r="E900" s="25">
        <v>0</v>
      </c>
      <c r="F900" s="25">
        <v>379</v>
      </c>
      <c r="G900" s="25">
        <v>2409.0100000000002</v>
      </c>
    </row>
    <row r="901" spans="1:7" x14ac:dyDescent="0.4">
      <c r="A901" s="25">
        <v>1309</v>
      </c>
      <c r="B901" s="25" t="s">
        <v>174</v>
      </c>
      <c r="C901" s="25" t="s">
        <v>80</v>
      </c>
      <c r="D901" s="25">
        <v>122704.63</v>
      </c>
      <c r="E901" s="25">
        <v>0</v>
      </c>
      <c r="F901" s="25">
        <v>0</v>
      </c>
      <c r="G901" s="25">
        <v>4840.25</v>
      </c>
    </row>
    <row r="902" spans="1:7" x14ac:dyDescent="0.4">
      <c r="A902" s="25">
        <v>1309</v>
      </c>
      <c r="B902" s="25" t="s">
        <v>174</v>
      </c>
      <c r="C902" s="25" t="s">
        <v>81</v>
      </c>
      <c r="D902" s="25">
        <v>655469.84</v>
      </c>
      <c r="E902" s="25">
        <v>0</v>
      </c>
      <c r="F902" s="25">
        <v>1175.67</v>
      </c>
      <c r="G902" s="25">
        <v>18041.12</v>
      </c>
    </row>
    <row r="903" spans="1:7" x14ac:dyDescent="0.4">
      <c r="A903" s="25">
        <v>1309</v>
      </c>
      <c r="B903" s="25" t="s">
        <v>174</v>
      </c>
      <c r="C903" s="25" t="s">
        <v>89</v>
      </c>
      <c r="D903" s="25">
        <v>268797.57</v>
      </c>
      <c r="E903" s="25">
        <v>0</v>
      </c>
      <c r="F903" s="25">
        <v>185.7</v>
      </c>
      <c r="G903" s="25">
        <v>7173.36</v>
      </c>
    </row>
    <row r="904" spans="1:7" x14ac:dyDescent="0.4">
      <c r="A904" s="25">
        <v>1309</v>
      </c>
      <c r="B904" s="25" t="s">
        <v>174</v>
      </c>
      <c r="C904" s="25" t="s">
        <v>82</v>
      </c>
      <c r="D904" s="25">
        <v>17726.060000000001</v>
      </c>
      <c r="E904" s="25">
        <v>0</v>
      </c>
      <c r="F904" s="25">
        <v>0</v>
      </c>
      <c r="G904" s="25">
        <v>0</v>
      </c>
    </row>
    <row r="905" spans="1:7" x14ac:dyDescent="0.4">
      <c r="A905" s="25">
        <v>1309</v>
      </c>
      <c r="B905" s="25" t="s">
        <v>174</v>
      </c>
      <c r="C905" s="25" t="s">
        <v>83</v>
      </c>
      <c r="D905" s="25">
        <v>0</v>
      </c>
      <c r="E905" s="25">
        <v>0</v>
      </c>
      <c r="F905" s="25">
        <v>0</v>
      </c>
      <c r="G905" s="25">
        <v>18164.55</v>
      </c>
    </row>
    <row r="906" spans="1:7" x14ac:dyDescent="0.4">
      <c r="A906" s="25">
        <v>1309</v>
      </c>
      <c r="B906" s="25" t="s">
        <v>174</v>
      </c>
      <c r="C906" s="25" t="s">
        <v>84</v>
      </c>
      <c r="D906" s="25">
        <v>73949.87</v>
      </c>
      <c r="E906" s="25">
        <v>0</v>
      </c>
      <c r="F906" s="25">
        <v>0</v>
      </c>
      <c r="G906" s="25">
        <v>851.62</v>
      </c>
    </row>
    <row r="907" spans="1:7" x14ac:dyDescent="0.4">
      <c r="A907" s="25">
        <v>1309</v>
      </c>
      <c r="B907" s="25" t="s">
        <v>174</v>
      </c>
      <c r="C907" s="25" t="s">
        <v>91</v>
      </c>
      <c r="D907" s="25">
        <v>104410.25</v>
      </c>
      <c r="E907" s="25">
        <v>31279.95</v>
      </c>
      <c r="F907" s="25">
        <v>0</v>
      </c>
      <c r="G907" s="25">
        <v>3408</v>
      </c>
    </row>
    <row r="908" spans="1:7" x14ac:dyDescent="0.4">
      <c r="A908" s="25">
        <v>1309</v>
      </c>
      <c r="B908" s="25" t="s">
        <v>174</v>
      </c>
      <c r="C908" s="25" t="s">
        <v>85</v>
      </c>
      <c r="D908" s="25">
        <v>46215.85</v>
      </c>
      <c r="E908" s="25">
        <v>0</v>
      </c>
      <c r="F908" s="25">
        <v>0</v>
      </c>
      <c r="G908" s="25">
        <v>0</v>
      </c>
    </row>
    <row r="909" spans="1:7" x14ac:dyDescent="0.4">
      <c r="A909" s="25">
        <v>1309</v>
      </c>
      <c r="B909" s="25" t="s">
        <v>174</v>
      </c>
      <c r="C909" s="25" t="s">
        <v>86</v>
      </c>
      <c r="D909" s="25">
        <v>0</v>
      </c>
      <c r="E909" s="25">
        <v>0</v>
      </c>
      <c r="F909" s="25">
        <v>0</v>
      </c>
      <c r="G909" s="25">
        <v>59350.98</v>
      </c>
    </row>
    <row r="910" spans="1:7" x14ac:dyDescent="0.4">
      <c r="A910" s="25">
        <v>1316</v>
      </c>
      <c r="B910" s="25" t="s">
        <v>175</v>
      </c>
      <c r="C910" s="25" t="s">
        <v>88</v>
      </c>
      <c r="D910" s="25">
        <v>192553.69</v>
      </c>
      <c r="E910" s="25">
        <v>0</v>
      </c>
      <c r="F910" s="25">
        <v>0</v>
      </c>
      <c r="G910" s="25">
        <v>46495.66</v>
      </c>
    </row>
    <row r="911" spans="1:7" x14ac:dyDescent="0.4">
      <c r="A911" s="25">
        <v>1316</v>
      </c>
      <c r="B911" s="25" t="s">
        <v>175</v>
      </c>
      <c r="C911" s="25" t="s">
        <v>80</v>
      </c>
      <c r="D911" s="25">
        <v>739782.56</v>
      </c>
      <c r="E911" s="25">
        <v>0</v>
      </c>
      <c r="F911" s="25">
        <v>0</v>
      </c>
      <c r="G911" s="25">
        <v>6294.62</v>
      </c>
    </row>
    <row r="912" spans="1:7" x14ac:dyDescent="0.4">
      <c r="A912" s="25">
        <v>1316</v>
      </c>
      <c r="B912" s="25" t="s">
        <v>175</v>
      </c>
      <c r="C912" s="25" t="s">
        <v>81</v>
      </c>
      <c r="D912" s="25">
        <v>2247035.81</v>
      </c>
      <c r="E912" s="25">
        <v>0</v>
      </c>
      <c r="F912" s="25">
        <v>1274.8900000000001</v>
      </c>
      <c r="G912" s="25">
        <v>17027.32</v>
      </c>
    </row>
    <row r="913" spans="1:7" x14ac:dyDescent="0.4">
      <c r="A913" s="25">
        <v>1316</v>
      </c>
      <c r="B913" s="25" t="s">
        <v>175</v>
      </c>
      <c r="C913" s="25" t="s">
        <v>89</v>
      </c>
      <c r="D913" s="25">
        <v>2297035.23</v>
      </c>
      <c r="E913" s="25">
        <v>0</v>
      </c>
      <c r="F913" s="25">
        <v>0</v>
      </c>
      <c r="G913" s="25">
        <v>108303.13</v>
      </c>
    </row>
    <row r="914" spans="1:7" x14ac:dyDescent="0.4">
      <c r="A914" s="25">
        <v>1316</v>
      </c>
      <c r="B914" s="25" t="s">
        <v>175</v>
      </c>
      <c r="C914" s="25" t="s">
        <v>90</v>
      </c>
      <c r="D914" s="25">
        <v>157395.59</v>
      </c>
      <c r="E914" s="25">
        <v>0</v>
      </c>
      <c r="F914" s="25">
        <v>0</v>
      </c>
      <c r="G914" s="25">
        <v>23.59</v>
      </c>
    </row>
    <row r="915" spans="1:7" x14ac:dyDescent="0.4">
      <c r="A915" s="25">
        <v>1316</v>
      </c>
      <c r="B915" s="25" t="s">
        <v>175</v>
      </c>
      <c r="C915" s="25" t="s">
        <v>82</v>
      </c>
      <c r="D915" s="25">
        <v>74022.13</v>
      </c>
      <c r="E915" s="25">
        <v>0</v>
      </c>
      <c r="F915" s="25">
        <v>0</v>
      </c>
      <c r="G915" s="25">
        <v>0</v>
      </c>
    </row>
    <row r="916" spans="1:7" x14ac:dyDescent="0.4">
      <c r="A916" s="25">
        <v>1316</v>
      </c>
      <c r="B916" s="25" t="s">
        <v>175</v>
      </c>
      <c r="C916" s="25" t="s">
        <v>83</v>
      </c>
      <c r="D916" s="25">
        <v>63989.81</v>
      </c>
      <c r="E916" s="25">
        <v>0</v>
      </c>
      <c r="F916" s="25">
        <v>0</v>
      </c>
      <c r="G916" s="25">
        <v>0</v>
      </c>
    </row>
    <row r="917" spans="1:7" x14ac:dyDescent="0.4">
      <c r="A917" s="25">
        <v>1316</v>
      </c>
      <c r="B917" s="25" t="s">
        <v>175</v>
      </c>
      <c r="C917" s="25" t="s">
        <v>84</v>
      </c>
      <c r="D917" s="25">
        <v>364518.57</v>
      </c>
      <c r="E917" s="25">
        <v>0</v>
      </c>
      <c r="F917" s="25">
        <v>0</v>
      </c>
      <c r="G917" s="25">
        <v>3586.08</v>
      </c>
    </row>
    <row r="918" spans="1:7" x14ac:dyDescent="0.4">
      <c r="A918" s="25">
        <v>1316</v>
      </c>
      <c r="B918" s="25" t="s">
        <v>175</v>
      </c>
      <c r="C918" s="25" t="s">
        <v>91</v>
      </c>
      <c r="D918" s="25">
        <v>407211.06</v>
      </c>
      <c r="E918" s="25">
        <v>0</v>
      </c>
      <c r="F918" s="25">
        <v>0</v>
      </c>
      <c r="G918" s="25">
        <v>6914.4</v>
      </c>
    </row>
    <row r="919" spans="1:7" x14ac:dyDescent="0.4">
      <c r="A919" s="25">
        <v>1316</v>
      </c>
      <c r="B919" s="25" t="s">
        <v>175</v>
      </c>
      <c r="C919" s="25" t="s">
        <v>85</v>
      </c>
      <c r="D919" s="25">
        <v>266170.89</v>
      </c>
      <c r="E919" s="25">
        <v>0</v>
      </c>
      <c r="F919" s="25">
        <v>0</v>
      </c>
      <c r="G919" s="25">
        <v>21988.39</v>
      </c>
    </row>
    <row r="920" spans="1:7" x14ac:dyDescent="0.4">
      <c r="A920" s="25">
        <v>1316</v>
      </c>
      <c r="B920" s="25" t="s">
        <v>175</v>
      </c>
      <c r="C920" s="25" t="s">
        <v>86</v>
      </c>
      <c r="D920" s="25">
        <v>0</v>
      </c>
      <c r="E920" s="25">
        <v>24535.34</v>
      </c>
      <c r="F920" s="25">
        <v>0</v>
      </c>
      <c r="G920" s="25">
        <v>203295.33</v>
      </c>
    </row>
    <row r="921" spans="1:7" x14ac:dyDescent="0.4">
      <c r="A921" s="25">
        <v>1380</v>
      </c>
      <c r="B921" s="25" t="s">
        <v>176</v>
      </c>
      <c r="C921" s="25" t="s">
        <v>88</v>
      </c>
      <c r="D921" s="25">
        <v>98790.95</v>
      </c>
      <c r="E921" s="25">
        <v>0</v>
      </c>
      <c r="F921" s="25">
        <v>0</v>
      </c>
      <c r="G921" s="25">
        <v>1820.14</v>
      </c>
    </row>
    <row r="922" spans="1:7" x14ac:dyDescent="0.4">
      <c r="A922" s="25">
        <v>1380</v>
      </c>
      <c r="B922" s="25" t="s">
        <v>176</v>
      </c>
      <c r="C922" s="25" t="s">
        <v>80</v>
      </c>
      <c r="D922" s="25">
        <v>310408.39</v>
      </c>
      <c r="E922" s="25">
        <v>0</v>
      </c>
      <c r="F922" s="25">
        <v>855.93</v>
      </c>
      <c r="G922" s="25">
        <v>136838.89000000001</v>
      </c>
    </row>
    <row r="923" spans="1:7" x14ac:dyDescent="0.4">
      <c r="A923" s="25">
        <v>1380</v>
      </c>
      <c r="B923" s="25" t="s">
        <v>176</v>
      </c>
      <c r="C923" s="25" t="s">
        <v>81</v>
      </c>
      <c r="D923" s="25">
        <v>1190108.76</v>
      </c>
      <c r="E923" s="25">
        <v>0</v>
      </c>
      <c r="F923" s="25">
        <v>0</v>
      </c>
      <c r="G923" s="25">
        <v>289319.25</v>
      </c>
    </row>
    <row r="924" spans="1:7" x14ac:dyDescent="0.4">
      <c r="A924" s="25">
        <v>1380</v>
      </c>
      <c r="B924" s="25" t="s">
        <v>176</v>
      </c>
      <c r="C924" s="25" t="s">
        <v>89</v>
      </c>
      <c r="D924" s="25">
        <v>631142.41</v>
      </c>
      <c r="E924" s="25">
        <v>0</v>
      </c>
      <c r="F924" s="25">
        <v>25872.47</v>
      </c>
      <c r="G924" s="25">
        <v>0</v>
      </c>
    </row>
    <row r="925" spans="1:7" x14ac:dyDescent="0.4">
      <c r="A925" s="25">
        <v>1380</v>
      </c>
      <c r="B925" s="25" t="s">
        <v>176</v>
      </c>
      <c r="C925" s="25" t="s">
        <v>90</v>
      </c>
      <c r="D925" s="25">
        <v>141050.82999999999</v>
      </c>
      <c r="E925" s="25">
        <v>0</v>
      </c>
      <c r="F925" s="25">
        <v>8.0500000000000007</v>
      </c>
      <c r="G925" s="25">
        <v>0</v>
      </c>
    </row>
    <row r="926" spans="1:7" x14ac:dyDescent="0.4">
      <c r="A926" s="25">
        <v>1380</v>
      </c>
      <c r="B926" s="25" t="s">
        <v>176</v>
      </c>
      <c r="C926" s="25" t="s">
        <v>82</v>
      </c>
      <c r="D926" s="25">
        <v>41667.660000000003</v>
      </c>
      <c r="E926" s="25">
        <v>0</v>
      </c>
      <c r="F926" s="25">
        <v>0</v>
      </c>
      <c r="G926" s="25">
        <v>0</v>
      </c>
    </row>
    <row r="927" spans="1:7" x14ac:dyDescent="0.4">
      <c r="A927" s="25">
        <v>1380</v>
      </c>
      <c r="B927" s="25" t="s">
        <v>176</v>
      </c>
      <c r="C927" s="25" t="s">
        <v>83</v>
      </c>
      <c r="D927" s="25">
        <v>22566.81</v>
      </c>
      <c r="E927" s="25">
        <v>0</v>
      </c>
      <c r="F927" s="25">
        <v>0</v>
      </c>
      <c r="G927" s="25">
        <v>0</v>
      </c>
    </row>
    <row r="928" spans="1:7" x14ac:dyDescent="0.4">
      <c r="A928" s="25">
        <v>1380</v>
      </c>
      <c r="B928" s="25" t="s">
        <v>176</v>
      </c>
      <c r="C928" s="25" t="s">
        <v>84</v>
      </c>
      <c r="D928" s="25">
        <v>245143.64</v>
      </c>
      <c r="E928" s="25">
        <v>0</v>
      </c>
      <c r="F928" s="25">
        <v>0</v>
      </c>
      <c r="G928" s="25">
        <v>622.4</v>
      </c>
    </row>
    <row r="929" spans="1:7" x14ac:dyDescent="0.4">
      <c r="A929" s="25">
        <v>1380</v>
      </c>
      <c r="B929" s="25" t="s">
        <v>176</v>
      </c>
      <c r="C929" s="25" t="s">
        <v>91</v>
      </c>
      <c r="D929" s="25">
        <v>247970.41</v>
      </c>
      <c r="E929" s="25">
        <v>0</v>
      </c>
      <c r="F929" s="25">
        <v>170.18</v>
      </c>
      <c r="G929" s="25">
        <v>1936.58</v>
      </c>
    </row>
    <row r="930" spans="1:7" x14ac:dyDescent="0.4">
      <c r="A930" s="25">
        <v>1380</v>
      </c>
      <c r="B930" s="25" t="s">
        <v>176</v>
      </c>
      <c r="C930" s="25" t="s">
        <v>85</v>
      </c>
      <c r="D930" s="25">
        <v>107192.8</v>
      </c>
      <c r="E930" s="25">
        <v>0</v>
      </c>
      <c r="F930" s="25">
        <v>0</v>
      </c>
      <c r="G930" s="25">
        <v>0</v>
      </c>
    </row>
    <row r="931" spans="1:7" x14ac:dyDescent="0.4">
      <c r="A931" s="25">
        <v>1380</v>
      </c>
      <c r="B931" s="25" t="s">
        <v>176</v>
      </c>
      <c r="C931" s="25" t="s">
        <v>86</v>
      </c>
      <c r="D931" s="25">
        <v>0</v>
      </c>
      <c r="E931" s="25">
        <v>0</v>
      </c>
      <c r="F931" s="25">
        <v>0</v>
      </c>
      <c r="G931" s="25">
        <v>91573.17</v>
      </c>
    </row>
    <row r="932" spans="1:7" x14ac:dyDescent="0.4">
      <c r="A932" s="25">
        <v>1407</v>
      </c>
      <c r="B932" s="25" t="s">
        <v>177</v>
      </c>
      <c r="C932" s="25" t="s">
        <v>88</v>
      </c>
      <c r="D932" s="25">
        <v>26824.85</v>
      </c>
      <c r="E932" s="25">
        <v>0</v>
      </c>
      <c r="F932" s="25">
        <v>83.15</v>
      </c>
      <c r="G932" s="25">
        <v>36511.26</v>
      </c>
    </row>
    <row r="933" spans="1:7" x14ac:dyDescent="0.4">
      <c r="A933" s="25">
        <v>1407</v>
      </c>
      <c r="B933" s="25" t="s">
        <v>177</v>
      </c>
      <c r="C933" s="25" t="s">
        <v>80</v>
      </c>
      <c r="D933" s="25">
        <v>272848.46000000002</v>
      </c>
      <c r="E933" s="25">
        <v>0</v>
      </c>
      <c r="F933" s="25">
        <v>555.30999999999995</v>
      </c>
      <c r="G933" s="25">
        <v>5856.66</v>
      </c>
    </row>
    <row r="934" spans="1:7" x14ac:dyDescent="0.4">
      <c r="A934" s="25">
        <v>1407</v>
      </c>
      <c r="B934" s="25" t="s">
        <v>177</v>
      </c>
      <c r="C934" s="25" t="s">
        <v>81</v>
      </c>
      <c r="D934" s="25">
        <v>467171.52</v>
      </c>
      <c r="E934" s="25">
        <v>0</v>
      </c>
      <c r="F934" s="25">
        <v>260.45</v>
      </c>
      <c r="G934" s="25">
        <v>357481.25</v>
      </c>
    </row>
    <row r="935" spans="1:7" x14ac:dyDescent="0.4">
      <c r="A935" s="25">
        <v>1407</v>
      </c>
      <c r="B935" s="25" t="s">
        <v>177</v>
      </c>
      <c r="C935" s="25" t="s">
        <v>89</v>
      </c>
      <c r="D935" s="25">
        <v>894506.02</v>
      </c>
      <c r="E935" s="25">
        <v>0</v>
      </c>
      <c r="F935" s="25">
        <v>5877.65</v>
      </c>
      <c r="G935" s="25">
        <v>600</v>
      </c>
    </row>
    <row r="936" spans="1:7" x14ac:dyDescent="0.4">
      <c r="A936" s="25">
        <v>1407</v>
      </c>
      <c r="B936" s="25" t="s">
        <v>177</v>
      </c>
      <c r="C936" s="25" t="s">
        <v>90</v>
      </c>
      <c r="D936" s="25">
        <v>31958.29</v>
      </c>
      <c r="E936" s="25">
        <v>0</v>
      </c>
      <c r="F936" s="25">
        <v>0</v>
      </c>
      <c r="G936" s="25">
        <v>0</v>
      </c>
    </row>
    <row r="937" spans="1:7" x14ac:dyDescent="0.4">
      <c r="A937" s="25">
        <v>1407</v>
      </c>
      <c r="B937" s="25" t="s">
        <v>177</v>
      </c>
      <c r="C937" s="25" t="s">
        <v>82</v>
      </c>
      <c r="D937" s="25">
        <v>30673.4</v>
      </c>
      <c r="E937" s="25">
        <v>0</v>
      </c>
      <c r="F937" s="25">
        <v>0</v>
      </c>
      <c r="G937" s="25">
        <v>0</v>
      </c>
    </row>
    <row r="938" spans="1:7" x14ac:dyDescent="0.4">
      <c r="A938" s="25">
        <v>1407</v>
      </c>
      <c r="B938" s="25" t="s">
        <v>177</v>
      </c>
      <c r="C938" s="25" t="s">
        <v>83</v>
      </c>
      <c r="D938" s="25">
        <v>43246.23</v>
      </c>
      <c r="E938" s="25">
        <v>0</v>
      </c>
      <c r="F938" s="25">
        <v>0</v>
      </c>
      <c r="G938" s="25">
        <v>134</v>
      </c>
    </row>
    <row r="939" spans="1:7" x14ac:dyDescent="0.4">
      <c r="A939" s="25">
        <v>1407</v>
      </c>
      <c r="B939" s="25" t="s">
        <v>177</v>
      </c>
      <c r="C939" s="25" t="s">
        <v>84</v>
      </c>
      <c r="D939" s="25">
        <v>83869.97</v>
      </c>
      <c r="E939" s="25">
        <v>0</v>
      </c>
      <c r="F939" s="25">
        <v>0</v>
      </c>
      <c r="G939" s="25">
        <v>2937.85</v>
      </c>
    </row>
    <row r="940" spans="1:7" x14ac:dyDescent="0.4">
      <c r="A940" s="25">
        <v>1407</v>
      </c>
      <c r="B940" s="25" t="s">
        <v>177</v>
      </c>
      <c r="C940" s="25" t="s">
        <v>91</v>
      </c>
      <c r="D940" s="25">
        <v>98965.96</v>
      </c>
      <c r="E940" s="25">
        <v>0</v>
      </c>
      <c r="F940" s="25">
        <v>0</v>
      </c>
      <c r="G940" s="25">
        <v>490.67</v>
      </c>
    </row>
    <row r="941" spans="1:7" x14ac:dyDescent="0.4">
      <c r="A941" s="25">
        <v>1407</v>
      </c>
      <c r="B941" s="25" t="s">
        <v>177</v>
      </c>
      <c r="C941" s="25" t="s">
        <v>85</v>
      </c>
      <c r="D941" s="25">
        <v>26181.67</v>
      </c>
      <c r="E941" s="25">
        <v>0</v>
      </c>
      <c r="F941" s="25">
        <v>55259</v>
      </c>
      <c r="G941" s="25">
        <v>2783.73</v>
      </c>
    </row>
    <row r="942" spans="1:7" x14ac:dyDescent="0.4">
      <c r="A942" s="25">
        <v>1407</v>
      </c>
      <c r="B942" s="25" t="s">
        <v>177</v>
      </c>
      <c r="C942" s="25" t="s">
        <v>86</v>
      </c>
      <c r="D942" s="25">
        <v>332.63</v>
      </c>
      <c r="E942" s="25">
        <v>57352.26</v>
      </c>
      <c r="F942" s="25">
        <v>0</v>
      </c>
      <c r="G942" s="25">
        <v>27378</v>
      </c>
    </row>
    <row r="943" spans="1:7" x14ac:dyDescent="0.4">
      <c r="A943" s="25">
        <v>1414</v>
      </c>
      <c r="B943" s="25" t="s">
        <v>178</v>
      </c>
      <c r="C943" s="25" t="s">
        <v>88</v>
      </c>
      <c r="D943" s="25">
        <v>0</v>
      </c>
      <c r="E943" s="25">
        <v>0</v>
      </c>
      <c r="F943" s="25">
        <v>0</v>
      </c>
      <c r="G943" s="25">
        <v>833.25</v>
      </c>
    </row>
    <row r="944" spans="1:7" x14ac:dyDescent="0.4">
      <c r="A944" s="25">
        <v>1414</v>
      </c>
      <c r="B944" s="25" t="s">
        <v>178</v>
      </c>
      <c r="C944" s="25" t="s">
        <v>80</v>
      </c>
      <c r="D944" s="25">
        <v>680741.86</v>
      </c>
      <c r="E944" s="25">
        <v>0</v>
      </c>
      <c r="F944" s="25">
        <v>1777.03</v>
      </c>
      <c r="G944" s="25">
        <v>30422.74</v>
      </c>
    </row>
    <row r="945" spans="1:7" x14ac:dyDescent="0.4">
      <c r="A945" s="25">
        <v>1414</v>
      </c>
      <c r="B945" s="25" t="s">
        <v>178</v>
      </c>
      <c r="C945" s="25" t="s">
        <v>81</v>
      </c>
      <c r="D945" s="25">
        <v>2653300.7200000002</v>
      </c>
      <c r="E945" s="25">
        <v>0</v>
      </c>
      <c r="F945" s="25">
        <v>4880.93</v>
      </c>
      <c r="G945" s="25">
        <v>114011.65</v>
      </c>
    </row>
    <row r="946" spans="1:7" x14ac:dyDescent="0.4">
      <c r="A946" s="25">
        <v>1414</v>
      </c>
      <c r="B946" s="25" t="s">
        <v>178</v>
      </c>
      <c r="C946" s="25" t="s">
        <v>89</v>
      </c>
      <c r="D946" s="25">
        <v>55339.27</v>
      </c>
      <c r="E946" s="25">
        <v>0</v>
      </c>
      <c r="F946" s="25">
        <v>0</v>
      </c>
      <c r="G946" s="25">
        <v>134350.54</v>
      </c>
    </row>
    <row r="947" spans="1:7" x14ac:dyDescent="0.4">
      <c r="A947" s="25">
        <v>1414</v>
      </c>
      <c r="B947" s="25" t="s">
        <v>178</v>
      </c>
      <c r="C947" s="25" t="s">
        <v>90</v>
      </c>
      <c r="D947" s="25">
        <v>121773.54</v>
      </c>
      <c r="E947" s="25">
        <v>0</v>
      </c>
      <c r="F947" s="25">
        <v>874.24</v>
      </c>
      <c r="G947" s="25">
        <v>0</v>
      </c>
    </row>
    <row r="948" spans="1:7" x14ac:dyDescent="0.4">
      <c r="A948" s="25">
        <v>1414</v>
      </c>
      <c r="B948" s="25" t="s">
        <v>178</v>
      </c>
      <c r="C948" s="25" t="s">
        <v>82</v>
      </c>
      <c r="D948" s="25">
        <v>91759.48</v>
      </c>
      <c r="E948" s="25">
        <v>0</v>
      </c>
      <c r="F948" s="25">
        <v>0</v>
      </c>
      <c r="G948" s="25">
        <v>0</v>
      </c>
    </row>
    <row r="949" spans="1:7" x14ac:dyDescent="0.4">
      <c r="A949" s="25">
        <v>1414</v>
      </c>
      <c r="B949" s="25" t="s">
        <v>178</v>
      </c>
      <c r="C949" s="25" t="s">
        <v>83</v>
      </c>
      <c r="D949" s="25">
        <v>30316.07</v>
      </c>
      <c r="E949" s="25">
        <v>0</v>
      </c>
      <c r="F949" s="25">
        <v>0</v>
      </c>
      <c r="G949" s="25">
        <v>0</v>
      </c>
    </row>
    <row r="950" spans="1:7" x14ac:dyDescent="0.4">
      <c r="A950" s="25">
        <v>1414</v>
      </c>
      <c r="B950" s="25" t="s">
        <v>178</v>
      </c>
      <c r="C950" s="25" t="s">
        <v>84</v>
      </c>
      <c r="D950" s="25">
        <v>202976.57</v>
      </c>
      <c r="E950" s="25">
        <v>0</v>
      </c>
      <c r="F950" s="25">
        <v>0</v>
      </c>
      <c r="G950" s="25">
        <v>2507</v>
      </c>
    </row>
    <row r="951" spans="1:7" x14ac:dyDescent="0.4">
      <c r="A951" s="25">
        <v>1414</v>
      </c>
      <c r="B951" s="25" t="s">
        <v>178</v>
      </c>
      <c r="C951" s="25" t="s">
        <v>91</v>
      </c>
      <c r="D951" s="25">
        <v>149295.56</v>
      </c>
      <c r="E951" s="25">
        <v>0</v>
      </c>
      <c r="F951" s="25">
        <v>0</v>
      </c>
      <c r="G951" s="25">
        <v>1088.6300000000001</v>
      </c>
    </row>
    <row r="952" spans="1:7" x14ac:dyDescent="0.4">
      <c r="A952" s="25">
        <v>1414</v>
      </c>
      <c r="B952" s="25" t="s">
        <v>178</v>
      </c>
      <c r="C952" s="25" t="s">
        <v>85</v>
      </c>
      <c r="D952" s="25">
        <v>0</v>
      </c>
      <c r="E952" s="25">
        <v>0</v>
      </c>
      <c r="F952" s="25">
        <v>7492.58</v>
      </c>
      <c r="G952" s="25">
        <v>22763.040000000001</v>
      </c>
    </row>
    <row r="953" spans="1:7" x14ac:dyDescent="0.4">
      <c r="A953" s="25">
        <v>1414</v>
      </c>
      <c r="B953" s="25" t="s">
        <v>178</v>
      </c>
      <c r="C953" s="25" t="s">
        <v>86</v>
      </c>
      <c r="D953" s="25">
        <v>0</v>
      </c>
      <c r="E953" s="25">
        <v>752959.01</v>
      </c>
      <c r="F953" s="25">
        <v>36739</v>
      </c>
      <c r="G953" s="25">
        <v>523718.49</v>
      </c>
    </row>
    <row r="954" spans="1:7" x14ac:dyDescent="0.4">
      <c r="A954" s="25">
        <v>2744</v>
      </c>
      <c r="B954" s="25" t="s">
        <v>179</v>
      </c>
      <c r="C954" s="25" t="s">
        <v>88</v>
      </c>
      <c r="D954" s="25">
        <v>55350.54</v>
      </c>
      <c r="E954" s="25">
        <v>0</v>
      </c>
      <c r="F954" s="25">
        <v>0</v>
      </c>
      <c r="G954" s="25">
        <v>6116.86</v>
      </c>
    </row>
    <row r="955" spans="1:7" x14ac:dyDescent="0.4">
      <c r="A955" s="25">
        <v>2744</v>
      </c>
      <c r="B955" s="25" t="s">
        <v>179</v>
      </c>
      <c r="C955" s="25" t="s">
        <v>80</v>
      </c>
      <c r="D955" s="25">
        <v>127390.62</v>
      </c>
      <c r="E955" s="25">
        <v>0</v>
      </c>
      <c r="F955" s="25">
        <v>0</v>
      </c>
      <c r="G955" s="25">
        <v>5979.56</v>
      </c>
    </row>
    <row r="956" spans="1:7" x14ac:dyDescent="0.4">
      <c r="A956" s="25">
        <v>2744</v>
      </c>
      <c r="B956" s="25" t="s">
        <v>179</v>
      </c>
      <c r="C956" s="25" t="s">
        <v>81</v>
      </c>
      <c r="D956" s="25">
        <v>516434.18</v>
      </c>
      <c r="E956" s="25">
        <v>0</v>
      </c>
      <c r="F956" s="25">
        <v>0</v>
      </c>
      <c r="G956" s="25">
        <v>70437.25</v>
      </c>
    </row>
    <row r="957" spans="1:7" x14ac:dyDescent="0.4">
      <c r="A957" s="25">
        <v>2744</v>
      </c>
      <c r="B957" s="25" t="s">
        <v>179</v>
      </c>
      <c r="C957" s="25" t="s">
        <v>89</v>
      </c>
      <c r="D957" s="25">
        <v>421243.28</v>
      </c>
      <c r="E957" s="25">
        <v>0</v>
      </c>
      <c r="F957" s="25">
        <v>60.54</v>
      </c>
      <c r="G957" s="25">
        <v>86801.65</v>
      </c>
    </row>
    <row r="958" spans="1:7" x14ac:dyDescent="0.4">
      <c r="A958" s="25">
        <v>2744</v>
      </c>
      <c r="B958" s="25" t="s">
        <v>179</v>
      </c>
      <c r="C958" s="25" t="s">
        <v>90</v>
      </c>
      <c r="D958" s="25">
        <v>0</v>
      </c>
      <c r="E958" s="25">
        <v>0</v>
      </c>
      <c r="F958" s="25">
        <v>53000.66</v>
      </c>
      <c r="G958" s="25">
        <v>0</v>
      </c>
    </row>
    <row r="959" spans="1:7" x14ac:dyDescent="0.4">
      <c r="A959" s="25">
        <v>2744</v>
      </c>
      <c r="B959" s="25" t="s">
        <v>179</v>
      </c>
      <c r="C959" s="25" t="s">
        <v>82</v>
      </c>
      <c r="D959" s="25">
        <v>10315.66</v>
      </c>
      <c r="E959" s="25">
        <v>0</v>
      </c>
      <c r="F959" s="25">
        <v>0.13</v>
      </c>
      <c r="G959" s="25">
        <v>0</v>
      </c>
    </row>
    <row r="960" spans="1:7" x14ac:dyDescent="0.4">
      <c r="A960" s="25">
        <v>2744</v>
      </c>
      <c r="B960" s="25" t="s">
        <v>179</v>
      </c>
      <c r="C960" s="25" t="s">
        <v>83</v>
      </c>
      <c r="D960" s="25">
        <v>12656.83</v>
      </c>
      <c r="E960" s="25">
        <v>0</v>
      </c>
      <c r="F960" s="25">
        <v>0</v>
      </c>
      <c r="G960" s="25">
        <v>570.32000000000005</v>
      </c>
    </row>
    <row r="961" spans="1:7" x14ac:dyDescent="0.4">
      <c r="A961" s="25">
        <v>2744</v>
      </c>
      <c r="B961" s="25" t="s">
        <v>179</v>
      </c>
      <c r="C961" s="25" t="s">
        <v>84</v>
      </c>
      <c r="D961" s="25">
        <v>75953.73</v>
      </c>
      <c r="E961" s="25">
        <v>0</v>
      </c>
      <c r="F961" s="25">
        <v>104.41</v>
      </c>
      <c r="G961" s="25">
        <v>298.27</v>
      </c>
    </row>
    <row r="962" spans="1:7" x14ac:dyDescent="0.4">
      <c r="A962" s="25">
        <v>2744</v>
      </c>
      <c r="B962" s="25" t="s">
        <v>179</v>
      </c>
      <c r="C962" s="25" t="s">
        <v>91</v>
      </c>
      <c r="D962" s="25">
        <v>130794.18</v>
      </c>
      <c r="E962" s="25">
        <v>0</v>
      </c>
      <c r="F962" s="25">
        <v>0</v>
      </c>
      <c r="G962" s="25">
        <v>157.99</v>
      </c>
    </row>
    <row r="963" spans="1:7" x14ac:dyDescent="0.4">
      <c r="A963" s="25">
        <v>2744</v>
      </c>
      <c r="B963" s="25" t="s">
        <v>179</v>
      </c>
      <c r="C963" s="25" t="s">
        <v>85</v>
      </c>
      <c r="D963" s="25">
        <v>107919.98</v>
      </c>
      <c r="E963" s="25">
        <v>0</v>
      </c>
      <c r="F963" s="25">
        <v>0</v>
      </c>
      <c r="G963" s="25">
        <v>3141.89</v>
      </c>
    </row>
    <row r="964" spans="1:7" x14ac:dyDescent="0.4">
      <c r="A964" s="25">
        <v>2744</v>
      </c>
      <c r="B964" s="25" t="s">
        <v>179</v>
      </c>
      <c r="C964" s="25" t="s">
        <v>86</v>
      </c>
      <c r="D964" s="25">
        <v>0</v>
      </c>
      <c r="E964" s="25">
        <v>52656.89</v>
      </c>
      <c r="F964" s="25">
        <v>0</v>
      </c>
      <c r="G964" s="25">
        <v>32418.560000000001</v>
      </c>
    </row>
    <row r="965" spans="1:7" x14ac:dyDescent="0.4">
      <c r="A965" s="25">
        <v>1428</v>
      </c>
      <c r="B965" s="25" t="s">
        <v>180</v>
      </c>
      <c r="C965" s="25" t="s">
        <v>88</v>
      </c>
      <c r="D965" s="25">
        <v>54174.54</v>
      </c>
      <c r="E965" s="25">
        <v>0</v>
      </c>
      <c r="F965" s="25">
        <v>0</v>
      </c>
      <c r="G965" s="25">
        <v>0</v>
      </c>
    </row>
    <row r="966" spans="1:7" x14ac:dyDescent="0.4">
      <c r="A966" s="25">
        <v>1428</v>
      </c>
      <c r="B966" s="25" t="s">
        <v>180</v>
      </c>
      <c r="C966" s="25" t="s">
        <v>80</v>
      </c>
      <c r="D966" s="25">
        <v>86993.79</v>
      </c>
      <c r="E966" s="25">
        <v>0</v>
      </c>
      <c r="F966" s="25">
        <v>7602.22</v>
      </c>
      <c r="G966" s="25">
        <v>4273.04</v>
      </c>
    </row>
    <row r="967" spans="1:7" x14ac:dyDescent="0.4">
      <c r="A967" s="25">
        <v>1428</v>
      </c>
      <c r="B967" s="25" t="s">
        <v>180</v>
      </c>
      <c r="C967" s="25" t="s">
        <v>81</v>
      </c>
      <c r="D967" s="25">
        <v>776815.49</v>
      </c>
      <c r="E967" s="25">
        <v>0</v>
      </c>
      <c r="F967" s="25">
        <v>6622.2</v>
      </c>
      <c r="G967" s="25">
        <v>12075.91</v>
      </c>
    </row>
    <row r="968" spans="1:7" x14ac:dyDescent="0.4">
      <c r="A968" s="25">
        <v>1428</v>
      </c>
      <c r="B968" s="25" t="s">
        <v>180</v>
      </c>
      <c r="C968" s="25" t="s">
        <v>89</v>
      </c>
      <c r="D968" s="25">
        <v>499710.1</v>
      </c>
      <c r="E968" s="25">
        <v>0</v>
      </c>
      <c r="F968" s="25">
        <v>957.01</v>
      </c>
      <c r="G968" s="25">
        <v>0</v>
      </c>
    </row>
    <row r="969" spans="1:7" x14ac:dyDescent="0.4">
      <c r="A969" s="25">
        <v>1428</v>
      </c>
      <c r="B969" s="25" t="s">
        <v>180</v>
      </c>
      <c r="C969" s="25" t="s">
        <v>82</v>
      </c>
      <c r="D969" s="25">
        <v>35658.82</v>
      </c>
      <c r="E969" s="25">
        <v>0</v>
      </c>
      <c r="F969" s="25">
        <v>0</v>
      </c>
      <c r="G969" s="25">
        <v>0</v>
      </c>
    </row>
    <row r="970" spans="1:7" x14ac:dyDescent="0.4">
      <c r="A970" s="25">
        <v>1428</v>
      </c>
      <c r="B970" s="25" t="s">
        <v>180</v>
      </c>
      <c r="C970" s="25" t="s">
        <v>83</v>
      </c>
      <c r="D970" s="25">
        <v>27203.5</v>
      </c>
      <c r="E970" s="25">
        <v>0</v>
      </c>
      <c r="F970" s="25">
        <v>0</v>
      </c>
      <c r="G970" s="25">
        <v>0</v>
      </c>
    </row>
    <row r="971" spans="1:7" x14ac:dyDescent="0.4">
      <c r="A971" s="25">
        <v>1428</v>
      </c>
      <c r="B971" s="25" t="s">
        <v>180</v>
      </c>
      <c r="C971" s="25" t="s">
        <v>84</v>
      </c>
      <c r="D971" s="25">
        <v>69717.77</v>
      </c>
      <c r="E971" s="25">
        <v>0</v>
      </c>
      <c r="F971" s="25">
        <v>0</v>
      </c>
      <c r="G971" s="25">
        <v>2087.8000000000002</v>
      </c>
    </row>
    <row r="972" spans="1:7" x14ac:dyDescent="0.4">
      <c r="A972" s="25">
        <v>1428</v>
      </c>
      <c r="B972" s="25" t="s">
        <v>180</v>
      </c>
      <c r="C972" s="25" t="s">
        <v>91</v>
      </c>
      <c r="D972" s="25">
        <v>0</v>
      </c>
      <c r="E972" s="25">
        <v>0</v>
      </c>
      <c r="F972" s="25">
        <v>0</v>
      </c>
      <c r="G972" s="25">
        <v>57167.77</v>
      </c>
    </row>
    <row r="973" spans="1:7" x14ac:dyDescent="0.4">
      <c r="A973" s="25">
        <v>1428</v>
      </c>
      <c r="B973" s="25" t="s">
        <v>180</v>
      </c>
      <c r="C973" s="25" t="s">
        <v>85</v>
      </c>
      <c r="D973" s="25">
        <v>71468.960000000006</v>
      </c>
      <c r="E973" s="25">
        <v>0</v>
      </c>
      <c r="F973" s="25">
        <v>0</v>
      </c>
      <c r="G973" s="25">
        <v>31325.97</v>
      </c>
    </row>
    <row r="974" spans="1:7" x14ac:dyDescent="0.4">
      <c r="A974" s="25">
        <v>1428</v>
      </c>
      <c r="B974" s="25" t="s">
        <v>180</v>
      </c>
      <c r="C974" s="25" t="s">
        <v>86</v>
      </c>
      <c r="D974" s="25">
        <v>0</v>
      </c>
      <c r="E974" s="25">
        <v>0</v>
      </c>
      <c r="F974" s="25">
        <v>128703.2</v>
      </c>
      <c r="G974" s="25">
        <v>149030.16</v>
      </c>
    </row>
    <row r="975" spans="1:7" x14ac:dyDescent="0.4">
      <c r="A975" s="25">
        <v>1449</v>
      </c>
      <c r="B975" s="25" t="s">
        <v>181</v>
      </c>
      <c r="C975" s="25" t="s">
        <v>80</v>
      </c>
      <c r="D975" s="25">
        <v>20381.04</v>
      </c>
      <c r="E975" s="25">
        <v>0</v>
      </c>
      <c r="F975" s="25">
        <v>0</v>
      </c>
      <c r="G975" s="25">
        <v>119</v>
      </c>
    </row>
    <row r="976" spans="1:7" x14ac:dyDescent="0.4">
      <c r="A976" s="25">
        <v>1449</v>
      </c>
      <c r="B976" s="25" t="s">
        <v>181</v>
      </c>
      <c r="C976" s="25" t="s">
        <v>81</v>
      </c>
      <c r="D976" s="25">
        <v>86572.800000000003</v>
      </c>
      <c r="E976" s="25">
        <v>0</v>
      </c>
      <c r="F976" s="25">
        <v>1265.43</v>
      </c>
      <c r="G976" s="25">
        <v>1430</v>
      </c>
    </row>
    <row r="977" spans="1:7" x14ac:dyDescent="0.4">
      <c r="A977" s="25">
        <v>1449</v>
      </c>
      <c r="B977" s="25" t="s">
        <v>181</v>
      </c>
      <c r="C977" s="25" t="s">
        <v>89</v>
      </c>
      <c r="D977" s="25">
        <v>21683.29</v>
      </c>
      <c r="E977" s="25">
        <v>0</v>
      </c>
      <c r="F977" s="25">
        <v>0</v>
      </c>
      <c r="G977" s="25">
        <v>0</v>
      </c>
    </row>
    <row r="978" spans="1:7" x14ac:dyDescent="0.4">
      <c r="A978" s="25">
        <v>1449</v>
      </c>
      <c r="B978" s="25" t="s">
        <v>181</v>
      </c>
      <c r="C978" s="25" t="s">
        <v>82</v>
      </c>
      <c r="D978" s="25">
        <v>0</v>
      </c>
      <c r="E978" s="25">
        <v>1275.3</v>
      </c>
      <c r="F978" s="25">
        <v>0</v>
      </c>
      <c r="G978" s="25">
        <v>0</v>
      </c>
    </row>
    <row r="979" spans="1:7" x14ac:dyDescent="0.4">
      <c r="A979" s="25">
        <v>1449</v>
      </c>
      <c r="B979" s="25" t="s">
        <v>181</v>
      </c>
      <c r="C979" s="25" t="s">
        <v>83</v>
      </c>
      <c r="D979" s="25">
        <v>0</v>
      </c>
      <c r="E979" s="25">
        <v>1031.94</v>
      </c>
      <c r="F979" s="25">
        <v>178.5</v>
      </c>
      <c r="G979" s="25">
        <v>0</v>
      </c>
    </row>
    <row r="980" spans="1:7" x14ac:dyDescent="0.4">
      <c r="A980" s="25">
        <v>1449</v>
      </c>
      <c r="B980" s="25" t="s">
        <v>181</v>
      </c>
      <c r="C980" s="25" t="s">
        <v>84</v>
      </c>
      <c r="D980" s="25">
        <v>0</v>
      </c>
      <c r="E980" s="25">
        <v>3913.65</v>
      </c>
      <c r="F980" s="25">
        <v>0</v>
      </c>
      <c r="G980" s="25">
        <v>0</v>
      </c>
    </row>
    <row r="981" spans="1:7" x14ac:dyDescent="0.4">
      <c r="A981" s="25">
        <v>1449</v>
      </c>
      <c r="B981" s="25" t="s">
        <v>181</v>
      </c>
      <c r="C981" s="25" t="s">
        <v>91</v>
      </c>
      <c r="D981" s="25">
        <v>0</v>
      </c>
      <c r="E981" s="25">
        <v>14115.97</v>
      </c>
      <c r="F981" s="25">
        <v>0</v>
      </c>
      <c r="G981" s="25">
        <v>0</v>
      </c>
    </row>
    <row r="982" spans="1:7" x14ac:dyDescent="0.4">
      <c r="A982" s="25">
        <v>1449</v>
      </c>
      <c r="B982" s="25" t="s">
        <v>181</v>
      </c>
      <c r="C982" s="25" t="s">
        <v>86</v>
      </c>
      <c r="D982" s="25">
        <v>13970</v>
      </c>
      <c r="E982" s="25">
        <v>8735.9699999999993</v>
      </c>
      <c r="F982" s="25">
        <v>0</v>
      </c>
      <c r="G982" s="25">
        <v>4930</v>
      </c>
    </row>
    <row r="983" spans="1:7" x14ac:dyDescent="0.4">
      <c r="A983" s="25">
        <v>8101</v>
      </c>
      <c r="B983" s="25" t="s">
        <v>529</v>
      </c>
      <c r="C983" s="25" t="s">
        <v>89</v>
      </c>
      <c r="D983" s="25">
        <v>33886.01</v>
      </c>
      <c r="E983" s="25">
        <v>0</v>
      </c>
      <c r="F983" s="25">
        <v>0</v>
      </c>
      <c r="G983" s="25">
        <v>0</v>
      </c>
    </row>
    <row r="984" spans="1:7" x14ac:dyDescent="0.4">
      <c r="A984" s="25">
        <v>8101</v>
      </c>
      <c r="B984" s="25" t="s">
        <v>529</v>
      </c>
      <c r="C984" s="25" t="s">
        <v>90</v>
      </c>
      <c r="D984" s="25">
        <v>3161.88</v>
      </c>
      <c r="E984" s="25">
        <v>0</v>
      </c>
      <c r="F984" s="25">
        <v>2197.2399999999998</v>
      </c>
      <c r="G984" s="25">
        <v>0</v>
      </c>
    </row>
    <row r="985" spans="1:7" x14ac:dyDescent="0.4">
      <c r="A985" s="25">
        <v>8101</v>
      </c>
      <c r="B985" s="25" t="s">
        <v>529</v>
      </c>
      <c r="C985" s="25" t="s">
        <v>84</v>
      </c>
      <c r="D985" s="25">
        <v>875.01</v>
      </c>
      <c r="E985" s="25">
        <v>0</v>
      </c>
      <c r="F985" s="25">
        <v>165.87</v>
      </c>
      <c r="G985" s="25">
        <v>0</v>
      </c>
    </row>
    <row r="986" spans="1:7" x14ac:dyDescent="0.4">
      <c r="A986" s="25">
        <v>8101</v>
      </c>
      <c r="B986" s="25" t="s">
        <v>529</v>
      </c>
      <c r="C986" s="25" t="s">
        <v>91</v>
      </c>
      <c r="D986" s="25">
        <v>12172.72</v>
      </c>
      <c r="E986" s="25">
        <v>0</v>
      </c>
      <c r="F986" s="25">
        <v>0</v>
      </c>
      <c r="G986" s="25">
        <v>0</v>
      </c>
    </row>
    <row r="987" spans="1:7" x14ac:dyDescent="0.4">
      <c r="A987" s="25">
        <v>8101</v>
      </c>
      <c r="B987" s="25" t="s">
        <v>529</v>
      </c>
      <c r="C987" s="25" t="s">
        <v>86</v>
      </c>
      <c r="D987" s="25">
        <v>39534.58</v>
      </c>
      <c r="E987" s="25">
        <v>0</v>
      </c>
      <c r="F987" s="25">
        <v>1230.3800000000001</v>
      </c>
      <c r="G987" s="25">
        <v>1102</v>
      </c>
    </row>
    <row r="988" spans="1:7" x14ac:dyDescent="0.4">
      <c r="A988" s="25">
        <v>8127</v>
      </c>
      <c r="B988" s="25" t="s">
        <v>1158</v>
      </c>
      <c r="C988" s="25" t="s">
        <v>81</v>
      </c>
      <c r="D988" s="25">
        <v>307590.06</v>
      </c>
      <c r="E988" s="25">
        <v>0</v>
      </c>
      <c r="F988" s="25">
        <v>0</v>
      </c>
      <c r="G988" s="25">
        <v>0</v>
      </c>
    </row>
    <row r="989" spans="1:7" x14ac:dyDescent="0.4">
      <c r="A989" s="25">
        <v>8127</v>
      </c>
      <c r="B989" s="25" t="s">
        <v>1158</v>
      </c>
      <c r="C989" s="25" t="s">
        <v>89</v>
      </c>
      <c r="D989" s="25">
        <v>0</v>
      </c>
      <c r="E989" s="25">
        <v>0</v>
      </c>
      <c r="F989" s="25">
        <v>38081.599999999999</v>
      </c>
      <c r="G989" s="25">
        <v>0</v>
      </c>
    </row>
    <row r="990" spans="1:7" x14ac:dyDescent="0.4">
      <c r="A990" s="25">
        <v>8127</v>
      </c>
      <c r="B990" s="25" t="s">
        <v>1158</v>
      </c>
      <c r="C990" s="25" t="s">
        <v>86</v>
      </c>
      <c r="D990" s="25">
        <v>0</v>
      </c>
      <c r="E990" s="25">
        <v>4052.85</v>
      </c>
      <c r="F990" s="25">
        <v>0</v>
      </c>
      <c r="G990" s="25">
        <v>42231.53</v>
      </c>
    </row>
    <row r="991" spans="1:7" x14ac:dyDescent="0.4">
      <c r="A991" s="25">
        <v>1491</v>
      </c>
      <c r="B991" s="25" t="s">
        <v>182</v>
      </c>
      <c r="C991" s="25" t="s">
        <v>88</v>
      </c>
      <c r="D991" s="25">
        <v>34537.129999999997</v>
      </c>
      <c r="E991" s="25">
        <v>0</v>
      </c>
      <c r="F991" s="25">
        <v>0</v>
      </c>
      <c r="G991" s="25">
        <v>2095.98</v>
      </c>
    </row>
    <row r="992" spans="1:7" x14ac:dyDescent="0.4">
      <c r="A992" s="25">
        <v>1491</v>
      </c>
      <c r="B992" s="25" t="s">
        <v>182</v>
      </c>
      <c r="C992" s="25" t="s">
        <v>80</v>
      </c>
      <c r="D992" s="25">
        <v>37263.360000000001</v>
      </c>
      <c r="E992" s="25">
        <v>0</v>
      </c>
      <c r="F992" s="25">
        <v>0</v>
      </c>
      <c r="G992" s="25">
        <v>0</v>
      </c>
    </row>
    <row r="993" spans="1:7" x14ac:dyDescent="0.4">
      <c r="A993" s="25">
        <v>1491</v>
      </c>
      <c r="B993" s="25" t="s">
        <v>182</v>
      </c>
      <c r="C993" s="25" t="s">
        <v>81</v>
      </c>
      <c r="D993" s="25">
        <v>244974.11</v>
      </c>
      <c r="E993" s="25">
        <v>0</v>
      </c>
      <c r="F993" s="25">
        <v>0</v>
      </c>
      <c r="G993" s="25">
        <v>45047.31</v>
      </c>
    </row>
    <row r="994" spans="1:7" x14ac:dyDescent="0.4">
      <c r="A994" s="25">
        <v>1491</v>
      </c>
      <c r="B994" s="25" t="s">
        <v>182</v>
      </c>
      <c r="C994" s="25" t="s">
        <v>89</v>
      </c>
      <c r="D994" s="25">
        <v>205993.9</v>
      </c>
      <c r="E994" s="25">
        <v>0</v>
      </c>
      <c r="F994" s="25">
        <v>0</v>
      </c>
      <c r="G994" s="25">
        <v>0</v>
      </c>
    </row>
    <row r="995" spans="1:7" x14ac:dyDescent="0.4">
      <c r="A995" s="25">
        <v>1491</v>
      </c>
      <c r="B995" s="25" t="s">
        <v>182</v>
      </c>
      <c r="C995" s="25" t="s">
        <v>84</v>
      </c>
      <c r="D995" s="25">
        <v>14025.11</v>
      </c>
      <c r="E995" s="25">
        <v>0</v>
      </c>
      <c r="F995" s="25">
        <v>2671.45</v>
      </c>
      <c r="G995" s="25">
        <v>2079.33</v>
      </c>
    </row>
    <row r="996" spans="1:7" x14ac:dyDescent="0.4">
      <c r="A996" s="25">
        <v>1491</v>
      </c>
      <c r="B996" s="25" t="s">
        <v>182</v>
      </c>
      <c r="C996" s="25" t="s">
        <v>91</v>
      </c>
      <c r="D996" s="25">
        <v>38435.279999999999</v>
      </c>
      <c r="E996" s="25">
        <v>11369</v>
      </c>
      <c r="F996" s="25">
        <v>0</v>
      </c>
      <c r="G996" s="25">
        <v>150.01</v>
      </c>
    </row>
    <row r="997" spans="1:7" x14ac:dyDescent="0.4">
      <c r="A997" s="25">
        <v>1491</v>
      </c>
      <c r="B997" s="25" t="s">
        <v>182</v>
      </c>
      <c r="C997" s="25" t="s">
        <v>85</v>
      </c>
      <c r="D997" s="25">
        <v>0</v>
      </c>
      <c r="E997" s="25">
        <v>0</v>
      </c>
      <c r="F997" s="25">
        <v>195.5</v>
      </c>
      <c r="G997" s="25">
        <v>0</v>
      </c>
    </row>
    <row r="998" spans="1:7" x14ac:dyDescent="0.4">
      <c r="A998" s="25">
        <v>1491</v>
      </c>
      <c r="B998" s="25" t="s">
        <v>182</v>
      </c>
      <c r="C998" s="25" t="s">
        <v>86</v>
      </c>
      <c r="D998" s="25">
        <v>0</v>
      </c>
      <c r="E998" s="25">
        <v>30568</v>
      </c>
      <c r="F998" s="25">
        <v>0</v>
      </c>
      <c r="G998" s="25">
        <v>24118</v>
      </c>
    </row>
    <row r="999" spans="1:7" x14ac:dyDescent="0.4">
      <c r="A999" s="25">
        <v>1499</v>
      </c>
      <c r="B999" s="25" t="s">
        <v>183</v>
      </c>
      <c r="C999" s="25" t="s">
        <v>88</v>
      </c>
      <c r="D999" s="25">
        <v>73885.73</v>
      </c>
      <c r="E999" s="25">
        <v>0</v>
      </c>
      <c r="F999" s="25">
        <v>920.91</v>
      </c>
      <c r="G999" s="25">
        <v>0</v>
      </c>
    </row>
    <row r="1000" spans="1:7" x14ac:dyDescent="0.4">
      <c r="A1000" s="25">
        <v>1499</v>
      </c>
      <c r="B1000" s="25" t="s">
        <v>183</v>
      </c>
      <c r="C1000" s="25" t="s">
        <v>80</v>
      </c>
      <c r="D1000" s="25">
        <v>138742.10999999999</v>
      </c>
      <c r="E1000" s="25">
        <v>0</v>
      </c>
      <c r="F1000" s="25">
        <v>469.97</v>
      </c>
      <c r="G1000" s="25">
        <v>15198.79</v>
      </c>
    </row>
    <row r="1001" spans="1:7" x14ac:dyDescent="0.4">
      <c r="A1001" s="25">
        <v>1499</v>
      </c>
      <c r="B1001" s="25" t="s">
        <v>183</v>
      </c>
      <c r="C1001" s="25" t="s">
        <v>81</v>
      </c>
      <c r="D1001" s="25">
        <v>459908.92</v>
      </c>
      <c r="E1001" s="25">
        <v>0</v>
      </c>
      <c r="F1001" s="25">
        <v>8612.84</v>
      </c>
      <c r="G1001" s="25">
        <v>182540.62</v>
      </c>
    </row>
    <row r="1002" spans="1:7" x14ac:dyDescent="0.4">
      <c r="A1002" s="25">
        <v>1499</v>
      </c>
      <c r="B1002" s="25" t="s">
        <v>183</v>
      </c>
      <c r="C1002" s="25" t="s">
        <v>89</v>
      </c>
      <c r="D1002" s="25">
        <v>272881.15999999997</v>
      </c>
      <c r="E1002" s="25">
        <v>0</v>
      </c>
      <c r="F1002" s="25">
        <v>707.4</v>
      </c>
      <c r="G1002" s="25">
        <v>78481.09</v>
      </c>
    </row>
    <row r="1003" spans="1:7" x14ac:dyDescent="0.4">
      <c r="A1003" s="25">
        <v>1499</v>
      </c>
      <c r="B1003" s="25" t="s">
        <v>183</v>
      </c>
      <c r="C1003" s="25" t="s">
        <v>82</v>
      </c>
      <c r="D1003" s="25">
        <v>12771.82</v>
      </c>
      <c r="E1003" s="25">
        <v>0</v>
      </c>
      <c r="F1003" s="25">
        <v>0</v>
      </c>
      <c r="G1003" s="25">
        <v>0</v>
      </c>
    </row>
    <row r="1004" spans="1:7" x14ac:dyDescent="0.4">
      <c r="A1004" s="25">
        <v>1499</v>
      </c>
      <c r="B1004" s="25" t="s">
        <v>183</v>
      </c>
      <c r="C1004" s="25" t="s">
        <v>83</v>
      </c>
      <c r="D1004" s="25">
        <v>22084.560000000001</v>
      </c>
      <c r="E1004" s="25">
        <v>0</v>
      </c>
      <c r="F1004" s="25">
        <v>0</v>
      </c>
      <c r="G1004" s="25">
        <v>0</v>
      </c>
    </row>
    <row r="1005" spans="1:7" x14ac:dyDescent="0.4">
      <c r="A1005" s="25">
        <v>1499</v>
      </c>
      <c r="B1005" s="25" t="s">
        <v>183</v>
      </c>
      <c r="C1005" s="25" t="s">
        <v>84</v>
      </c>
      <c r="D1005" s="25">
        <v>127158.43</v>
      </c>
      <c r="E1005" s="25">
        <v>0</v>
      </c>
      <c r="F1005" s="25">
        <v>1576.83</v>
      </c>
      <c r="G1005" s="25">
        <v>0</v>
      </c>
    </row>
    <row r="1006" spans="1:7" x14ac:dyDescent="0.4">
      <c r="A1006" s="25">
        <v>1499</v>
      </c>
      <c r="B1006" s="25" t="s">
        <v>183</v>
      </c>
      <c r="C1006" s="25" t="s">
        <v>91</v>
      </c>
      <c r="D1006" s="25">
        <v>101169.2</v>
      </c>
      <c r="E1006" s="25">
        <v>0</v>
      </c>
      <c r="F1006" s="25">
        <v>5360.54</v>
      </c>
      <c r="G1006" s="25">
        <v>0</v>
      </c>
    </row>
    <row r="1007" spans="1:7" x14ac:dyDescent="0.4">
      <c r="A1007" s="25">
        <v>1499</v>
      </c>
      <c r="B1007" s="25" t="s">
        <v>183</v>
      </c>
      <c r="C1007" s="25" t="s">
        <v>85</v>
      </c>
      <c r="D1007" s="25">
        <v>137934.15</v>
      </c>
      <c r="E1007" s="25">
        <v>0</v>
      </c>
      <c r="F1007" s="25">
        <v>0</v>
      </c>
      <c r="G1007" s="25">
        <v>32740.68</v>
      </c>
    </row>
    <row r="1008" spans="1:7" x14ac:dyDescent="0.4">
      <c r="A1008" s="25">
        <v>1499</v>
      </c>
      <c r="B1008" s="25" t="s">
        <v>183</v>
      </c>
      <c r="C1008" s="25" t="s">
        <v>86</v>
      </c>
      <c r="D1008" s="25">
        <v>0</v>
      </c>
      <c r="E1008" s="25">
        <v>0</v>
      </c>
      <c r="F1008" s="25">
        <v>0</v>
      </c>
      <c r="G1008" s="25">
        <v>37729.31</v>
      </c>
    </row>
    <row r="1009" spans="1:7" x14ac:dyDescent="0.4">
      <c r="A1009" s="25">
        <v>1540</v>
      </c>
      <c r="B1009" s="25" t="s">
        <v>184</v>
      </c>
      <c r="C1009" s="25" t="s">
        <v>88</v>
      </c>
      <c r="D1009" s="25">
        <v>145079.18</v>
      </c>
      <c r="E1009" s="25">
        <v>0</v>
      </c>
      <c r="F1009" s="25">
        <v>0</v>
      </c>
      <c r="G1009" s="25">
        <v>3050.56</v>
      </c>
    </row>
    <row r="1010" spans="1:7" x14ac:dyDescent="0.4">
      <c r="A1010" s="25">
        <v>1540</v>
      </c>
      <c r="B1010" s="25" t="s">
        <v>184</v>
      </c>
      <c r="C1010" s="25" t="s">
        <v>80</v>
      </c>
      <c r="D1010" s="25">
        <v>301868.98</v>
      </c>
      <c r="E1010" s="25">
        <v>0</v>
      </c>
      <c r="F1010" s="25">
        <v>0</v>
      </c>
      <c r="G1010" s="25">
        <v>70835.679999999993</v>
      </c>
    </row>
    <row r="1011" spans="1:7" x14ac:dyDescent="0.4">
      <c r="A1011" s="25">
        <v>1540</v>
      </c>
      <c r="B1011" s="25" t="s">
        <v>184</v>
      </c>
      <c r="C1011" s="25" t="s">
        <v>81</v>
      </c>
      <c r="D1011" s="25">
        <v>808422.74</v>
      </c>
      <c r="E1011" s="25">
        <v>0</v>
      </c>
      <c r="F1011" s="25">
        <v>0</v>
      </c>
      <c r="G1011" s="25">
        <v>16265.02</v>
      </c>
    </row>
    <row r="1012" spans="1:7" x14ac:dyDescent="0.4">
      <c r="A1012" s="25">
        <v>1540</v>
      </c>
      <c r="B1012" s="25" t="s">
        <v>184</v>
      </c>
      <c r="C1012" s="25" t="s">
        <v>89</v>
      </c>
      <c r="D1012" s="25">
        <v>359227.38</v>
      </c>
      <c r="E1012" s="25">
        <v>0</v>
      </c>
      <c r="F1012" s="25">
        <v>0</v>
      </c>
      <c r="G1012" s="25">
        <v>0</v>
      </c>
    </row>
    <row r="1013" spans="1:7" x14ac:dyDescent="0.4">
      <c r="A1013" s="25">
        <v>1540</v>
      </c>
      <c r="B1013" s="25" t="s">
        <v>184</v>
      </c>
      <c r="C1013" s="25" t="s">
        <v>90</v>
      </c>
      <c r="D1013" s="25">
        <v>94995.42</v>
      </c>
      <c r="E1013" s="25">
        <v>0</v>
      </c>
      <c r="F1013" s="25">
        <v>0</v>
      </c>
      <c r="G1013" s="25">
        <v>0</v>
      </c>
    </row>
    <row r="1014" spans="1:7" x14ac:dyDescent="0.4">
      <c r="A1014" s="25">
        <v>1540</v>
      </c>
      <c r="B1014" s="25" t="s">
        <v>184</v>
      </c>
      <c r="C1014" s="25" t="s">
        <v>82</v>
      </c>
      <c r="D1014" s="25">
        <v>46459.11</v>
      </c>
      <c r="E1014" s="25">
        <v>0</v>
      </c>
      <c r="F1014" s="25">
        <v>0</v>
      </c>
      <c r="G1014" s="25">
        <v>0</v>
      </c>
    </row>
    <row r="1015" spans="1:7" x14ac:dyDescent="0.4">
      <c r="A1015" s="25">
        <v>1540</v>
      </c>
      <c r="B1015" s="25" t="s">
        <v>184</v>
      </c>
      <c r="C1015" s="25" t="s">
        <v>83</v>
      </c>
      <c r="D1015" s="25">
        <v>25871.91</v>
      </c>
      <c r="E1015" s="25">
        <v>0</v>
      </c>
      <c r="F1015" s="25">
        <v>0</v>
      </c>
      <c r="G1015" s="25">
        <v>0</v>
      </c>
    </row>
    <row r="1016" spans="1:7" x14ac:dyDescent="0.4">
      <c r="A1016" s="25">
        <v>1540</v>
      </c>
      <c r="B1016" s="25" t="s">
        <v>184</v>
      </c>
      <c r="C1016" s="25" t="s">
        <v>84</v>
      </c>
      <c r="D1016" s="25">
        <v>324655.53999999998</v>
      </c>
      <c r="E1016" s="25">
        <v>0</v>
      </c>
      <c r="F1016" s="25">
        <v>0</v>
      </c>
      <c r="G1016" s="25">
        <v>3883.15</v>
      </c>
    </row>
    <row r="1017" spans="1:7" x14ac:dyDescent="0.4">
      <c r="A1017" s="25">
        <v>1540</v>
      </c>
      <c r="B1017" s="25" t="s">
        <v>184</v>
      </c>
      <c r="C1017" s="25" t="s">
        <v>91</v>
      </c>
      <c r="D1017" s="25">
        <v>235432.19</v>
      </c>
      <c r="E1017" s="25">
        <v>0</v>
      </c>
      <c r="F1017" s="25">
        <v>0</v>
      </c>
      <c r="G1017" s="25">
        <v>1776.36</v>
      </c>
    </row>
    <row r="1018" spans="1:7" x14ac:dyDescent="0.4">
      <c r="A1018" s="25">
        <v>1540</v>
      </c>
      <c r="B1018" s="25" t="s">
        <v>184</v>
      </c>
      <c r="C1018" s="25" t="s">
        <v>85</v>
      </c>
      <c r="D1018" s="25">
        <v>43512.800000000003</v>
      </c>
      <c r="E1018" s="25">
        <v>0</v>
      </c>
      <c r="F1018" s="25">
        <v>0</v>
      </c>
      <c r="G1018" s="25">
        <v>8514.75</v>
      </c>
    </row>
    <row r="1019" spans="1:7" x14ac:dyDescent="0.4">
      <c r="A1019" s="25">
        <v>1540</v>
      </c>
      <c r="B1019" s="25" t="s">
        <v>184</v>
      </c>
      <c r="C1019" s="25" t="s">
        <v>86</v>
      </c>
      <c r="D1019" s="25">
        <v>0</v>
      </c>
      <c r="E1019" s="25">
        <v>0</v>
      </c>
      <c r="F1019" s="25">
        <v>0</v>
      </c>
      <c r="G1019" s="25">
        <v>49812.13</v>
      </c>
    </row>
    <row r="1020" spans="1:7" x14ac:dyDescent="0.4">
      <c r="A1020" s="25">
        <v>1554</v>
      </c>
      <c r="B1020" s="25" t="s">
        <v>185</v>
      </c>
      <c r="C1020" s="25" t="s">
        <v>88</v>
      </c>
      <c r="D1020" s="25">
        <v>384471.36</v>
      </c>
      <c r="E1020" s="25">
        <v>0</v>
      </c>
      <c r="F1020" s="25">
        <v>2333</v>
      </c>
      <c r="G1020" s="25">
        <v>219107.34</v>
      </c>
    </row>
    <row r="1021" spans="1:7" x14ac:dyDescent="0.4">
      <c r="A1021" s="25">
        <v>1554</v>
      </c>
      <c r="B1021" s="25" t="s">
        <v>185</v>
      </c>
      <c r="C1021" s="25" t="s">
        <v>80</v>
      </c>
      <c r="D1021" s="25">
        <v>2946108.41</v>
      </c>
      <c r="E1021" s="25">
        <v>0</v>
      </c>
      <c r="F1021" s="25">
        <v>93437.82</v>
      </c>
      <c r="G1021" s="25">
        <v>124664.19</v>
      </c>
    </row>
    <row r="1022" spans="1:7" x14ac:dyDescent="0.4">
      <c r="A1022" s="25">
        <v>1554</v>
      </c>
      <c r="B1022" s="25" t="s">
        <v>185</v>
      </c>
      <c r="C1022" s="25" t="s">
        <v>81</v>
      </c>
      <c r="D1022" s="25">
        <v>8890175.25</v>
      </c>
      <c r="E1022" s="25">
        <v>0</v>
      </c>
      <c r="F1022" s="25">
        <v>33576.120000000003</v>
      </c>
      <c r="G1022" s="25">
        <v>148827.06</v>
      </c>
    </row>
    <row r="1023" spans="1:7" x14ac:dyDescent="0.4">
      <c r="A1023" s="25">
        <v>1554</v>
      </c>
      <c r="B1023" s="25" t="s">
        <v>185</v>
      </c>
      <c r="C1023" s="25" t="s">
        <v>89</v>
      </c>
      <c r="D1023" s="25">
        <v>6994257.4900000002</v>
      </c>
      <c r="E1023" s="25">
        <v>0</v>
      </c>
      <c r="F1023" s="25">
        <v>141463.82999999999</v>
      </c>
      <c r="G1023" s="25">
        <v>95330.64</v>
      </c>
    </row>
    <row r="1024" spans="1:7" x14ac:dyDescent="0.4">
      <c r="A1024" s="25">
        <v>1554</v>
      </c>
      <c r="B1024" s="25" t="s">
        <v>185</v>
      </c>
      <c r="C1024" s="25" t="s">
        <v>90</v>
      </c>
      <c r="D1024" s="25">
        <v>155378.51</v>
      </c>
      <c r="E1024" s="25">
        <v>0</v>
      </c>
      <c r="F1024" s="25">
        <v>0</v>
      </c>
      <c r="G1024" s="25">
        <v>0</v>
      </c>
    </row>
    <row r="1025" spans="1:7" x14ac:dyDescent="0.4">
      <c r="A1025" s="25">
        <v>1554</v>
      </c>
      <c r="B1025" s="25" t="s">
        <v>185</v>
      </c>
      <c r="C1025" s="25" t="s">
        <v>82</v>
      </c>
      <c r="D1025" s="25">
        <v>274744.99</v>
      </c>
      <c r="E1025" s="25">
        <v>0</v>
      </c>
      <c r="F1025" s="25">
        <v>0</v>
      </c>
      <c r="G1025" s="25">
        <v>0</v>
      </c>
    </row>
    <row r="1026" spans="1:7" x14ac:dyDescent="0.4">
      <c r="A1026" s="25">
        <v>1554</v>
      </c>
      <c r="B1026" s="25" t="s">
        <v>185</v>
      </c>
      <c r="C1026" s="25" t="s">
        <v>83</v>
      </c>
      <c r="D1026" s="25">
        <v>122646.81</v>
      </c>
      <c r="E1026" s="25">
        <v>0</v>
      </c>
      <c r="F1026" s="25">
        <v>0</v>
      </c>
      <c r="G1026" s="25">
        <v>0</v>
      </c>
    </row>
    <row r="1027" spans="1:7" x14ac:dyDescent="0.4">
      <c r="A1027" s="25">
        <v>1554</v>
      </c>
      <c r="B1027" s="25" t="s">
        <v>185</v>
      </c>
      <c r="C1027" s="25" t="s">
        <v>84</v>
      </c>
      <c r="D1027" s="25">
        <v>901354.71</v>
      </c>
      <c r="E1027" s="25">
        <v>0</v>
      </c>
      <c r="F1027" s="25">
        <v>95.47</v>
      </c>
      <c r="G1027" s="25">
        <v>2515.56</v>
      </c>
    </row>
    <row r="1028" spans="1:7" x14ac:dyDescent="0.4">
      <c r="A1028" s="25">
        <v>1554</v>
      </c>
      <c r="B1028" s="25" t="s">
        <v>185</v>
      </c>
      <c r="C1028" s="25" t="s">
        <v>91</v>
      </c>
      <c r="D1028" s="25">
        <v>995980.93</v>
      </c>
      <c r="E1028" s="25">
        <v>0</v>
      </c>
      <c r="F1028" s="25">
        <v>3566.66</v>
      </c>
      <c r="G1028" s="25">
        <v>8234.49</v>
      </c>
    </row>
    <row r="1029" spans="1:7" x14ac:dyDescent="0.4">
      <c r="A1029" s="25">
        <v>1554</v>
      </c>
      <c r="B1029" s="25" t="s">
        <v>185</v>
      </c>
      <c r="C1029" s="25" t="s">
        <v>85</v>
      </c>
      <c r="D1029" s="25">
        <v>0</v>
      </c>
      <c r="E1029" s="25">
        <v>0</v>
      </c>
      <c r="F1029" s="25">
        <v>387.5</v>
      </c>
      <c r="G1029" s="25">
        <v>826441.67</v>
      </c>
    </row>
    <row r="1030" spans="1:7" x14ac:dyDescent="0.4">
      <c r="A1030" s="25">
        <v>1554</v>
      </c>
      <c r="B1030" s="25" t="s">
        <v>185</v>
      </c>
      <c r="C1030" s="25" t="s">
        <v>86</v>
      </c>
      <c r="D1030" s="25">
        <v>436333.78</v>
      </c>
      <c r="E1030" s="25">
        <v>0</v>
      </c>
      <c r="F1030" s="25">
        <v>8681.4500000000007</v>
      </c>
      <c r="G1030" s="25">
        <v>170395.78</v>
      </c>
    </row>
    <row r="1031" spans="1:7" x14ac:dyDescent="0.4">
      <c r="A1031" s="25">
        <v>1561</v>
      </c>
      <c r="B1031" s="25" t="s">
        <v>186</v>
      </c>
      <c r="C1031" s="25" t="s">
        <v>88</v>
      </c>
      <c r="D1031" s="25">
        <v>0</v>
      </c>
      <c r="E1031" s="25">
        <v>0</v>
      </c>
      <c r="F1031" s="25">
        <v>906.22</v>
      </c>
      <c r="G1031" s="25">
        <v>0</v>
      </c>
    </row>
    <row r="1032" spans="1:7" x14ac:dyDescent="0.4">
      <c r="A1032" s="25">
        <v>1561</v>
      </c>
      <c r="B1032" s="25" t="s">
        <v>186</v>
      </c>
      <c r="C1032" s="25" t="s">
        <v>80</v>
      </c>
      <c r="D1032" s="25">
        <v>0</v>
      </c>
      <c r="E1032" s="25">
        <v>0</v>
      </c>
      <c r="F1032" s="25">
        <v>1495.5</v>
      </c>
      <c r="G1032" s="25">
        <v>0</v>
      </c>
    </row>
    <row r="1033" spans="1:7" x14ac:dyDescent="0.4">
      <c r="A1033" s="25">
        <v>1561</v>
      </c>
      <c r="B1033" s="25" t="s">
        <v>186</v>
      </c>
      <c r="C1033" s="25" t="s">
        <v>81</v>
      </c>
      <c r="D1033" s="25">
        <v>0</v>
      </c>
      <c r="E1033" s="25">
        <v>0</v>
      </c>
      <c r="F1033" s="25">
        <v>17702.11</v>
      </c>
      <c r="G1033" s="25">
        <v>0</v>
      </c>
    </row>
    <row r="1034" spans="1:7" x14ac:dyDescent="0.4">
      <c r="A1034" s="25">
        <v>1561</v>
      </c>
      <c r="B1034" s="25" t="s">
        <v>186</v>
      </c>
      <c r="C1034" s="25" t="s">
        <v>83</v>
      </c>
      <c r="D1034" s="25">
        <v>0</v>
      </c>
      <c r="E1034" s="25">
        <v>0</v>
      </c>
      <c r="F1034" s="25">
        <v>0</v>
      </c>
      <c r="G1034" s="25">
        <v>8796.1</v>
      </c>
    </row>
    <row r="1035" spans="1:7" x14ac:dyDescent="0.4">
      <c r="A1035" s="25">
        <v>1561</v>
      </c>
      <c r="B1035" s="25" t="s">
        <v>186</v>
      </c>
      <c r="C1035" s="25" t="s">
        <v>85</v>
      </c>
      <c r="D1035" s="25">
        <v>51281.919999999998</v>
      </c>
      <c r="E1035" s="25">
        <v>0</v>
      </c>
      <c r="F1035" s="25">
        <v>0</v>
      </c>
      <c r="G1035" s="25">
        <v>0</v>
      </c>
    </row>
    <row r="1036" spans="1:7" x14ac:dyDescent="0.4">
      <c r="A1036" s="25">
        <v>1561</v>
      </c>
      <c r="B1036" s="25" t="s">
        <v>186</v>
      </c>
      <c r="C1036" s="25" t="s">
        <v>86</v>
      </c>
      <c r="D1036" s="25">
        <v>0</v>
      </c>
      <c r="E1036" s="25">
        <v>1169149.8600000001</v>
      </c>
      <c r="F1036" s="25">
        <v>0</v>
      </c>
      <c r="G1036" s="25">
        <v>35930.32</v>
      </c>
    </row>
    <row r="1037" spans="1:7" x14ac:dyDescent="0.4">
      <c r="A1037" s="25">
        <v>1568</v>
      </c>
      <c r="B1037" s="25" t="s">
        <v>187</v>
      </c>
      <c r="C1037" s="25" t="s">
        <v>88</v>
      </c>
      <c r="D1037" s="25">
        <v>174129.97</v>
      </c>
      <c r="E1037" s="25">
        <v>0</v>
      </c>
      <c r="F1037" s="25">
        <v>0</v>
      </c>
      <c r="G1037" s="25">
        <v>19980.36</v>
      </c>
    </row>
    <row r="1038" spans="1:7" x14ac:dyDescent="0.4">
      <c r="A1038" s="25">
        <v>1568</v>
      </c>
      <c r="B1038" s="25" t="s">
        <v>187</v>
      </c>
      <c r="C1038" s="25" t="s">
        <v>80</v>
      </c>
      <c r="D1038" s="25">
        <v>529340.4</v>
      </c>
      <c r="E1038" s="25">
        <v>0</v>
      </c>
      <c r="F1038" s="25">
        <v>10050</v>
      </c>
      <c r="G1038" s="25">
        <v>24588.13</v>
      </c>
    </row>
    <row r="1039" spans="1:7" x14ac:dyDescent="0.4">
      <c r="A1039" s="25">
        <v>1568</v>
      </c>
      <c r="B1039" s="25" t="s">
        <v>187</v>
      </c>
      <c r="C1039" s="25" t="s">
        <v>81</v>
      </c>
      <c r="D1039" s="25">
        <v>1424939.59</v>
      </c>
      <c r="E1039" s="25">
        <v>0</v>
      </c>
      <c r="F1039" s="25">
        <v>0</v>
      </c>
      <c r="G1039" s="25">
        <v>72495.100000000006</v>
      </c>
    </row>
    <row r="1040" spans="1:7" x14ac:dyDescent="0.4">
      <c r="A1040" s="25">
        <v>1568</v>
      </c>
      <c r="B1040" s="25" t="s">
        <v>187</v>
      </c>
      <c r="C1040" s="25" t="s">
        <v>89</v>
      </c>
      <c r="D1040" s="25">
        <v>1178245.6299999999</v>
      </c>
      <c r="E1040" s="25">
        <v>0</v>
      </c>
      <c r="F1040" s="25">
        <v>1599</v>
      </c>
      <c r="G1040" s="25">
        <v>145676.13</v>
      </c>
    </row>
    <row r="1041" spans="1:7" x14ac:dyDescent="0.4">
      <c r="A1041" s="25">
        <v>1568</v>
      </c>
      <c r="B1041" s="25" t="s">
        <v>187</v>
      </c>
      <c r="C1041" s="25" t="s">
        <v>90</v>
      </c>
      <c r="D1041" s="25">
        <v>37758.75</v>
      </c>
      <c r="E1041" s="25">
        <v>0</v>
      </c>
      <c r="F1041" s="25">
        <v>0</v>
      </c>
      <c r="G1041" s="25">
        <v>0</v>
      </c>
    </row>
    <row r="1042" spans="1:7" x14ac:dyDescent="0.4">
      <c r="A1042" s="25">
        <v>1568</v>
      </c>
      <c r="B1042" s="25" t="s">
        <v>187</v>
      </c>
      <c r="C1042" s="25" t="s">
        <v>82</v>
      </c>
      <c r="D1042" s="25">
        <v>30799.82</v>
      </c>
      <c r="E1042" s="25">
        <v>0</v>
      </c>
      <c r="F1042" s="25">
        <v>0</v>
      </c>
      <c r="G1042" s="25">
        <v>0</v>
      </c>
    </row>
    <row r="1043" spans="1:7" x14ac:dyDescent="0.4">
      <c r="A1043" s="25">
        <v>1568</v>
      </c>
      <c r="B1043" s="25" t="s">
        <v>187</v>
      </c>
      <c r="C1043" s="25" t="s">
        <v>83</v>
      </c>
      <c r="D1043" s="25">
        <v>28907.69</v>
      </c>
      <c r="E1043" s="25">
        <v>0</v>
      </c>
      <c r="F1043" s="25">
        <v>0</v>
      </c>
      <c r="G1043" s="25">
        <v>0</v>
      </c>
    </row>
    <row r="1044" spans="1:7" x14ac:dyDescent="0.4">
      <c r="A1044" s="25">
        <v>1568</v>
      </c>
      <c r="B1044" s="25" t="s">
        <v>187</v>
      </c>
      <c r="C1044" s="25" t="s">
        <v>84</v>
      </c>
      <c r="D1044" s="25">
        <v>170146.77</v>
      </c>
      <c r="E1044" s="25">
        <v>0</v>
      </c>
      <c r="F1044" s="25">
        <v>0</v>
      </c>
      <c r="G1044" s="25">
        <v>1979.94</v>
      </c>
    </row>
    <row r="1045" spans="1:7" x14ac:dyDescent="0.4">
      <c r="A1045" s="25">
        <v>1568</v>
      </c>
      <c r="B1045" s="25" t="s">
        <v>187</v>
      </c>
      <c r="C1045" s="25" t="s">
        <v>91</v>
      </c>
      <c r="D1045" s="25">
        <v>374329.21</v>
      </c>
      <c r="E1045" s="25">
        <v>0</v>
      </c>
      <c r="F1045" s="25">
        <v>0</v>
      </c>
      <c r="G1045" s="25">
        <v>18006.71</v>
      </c>
    </row>
    <row r="1046" spans="1:7" x14ac:dyDescent="0.4">
      <c r="A1046" s="25">
        <v>1568</v>
      </c>
      <c r="B1046" s="25" t="s">
        <v>187</v>
      </c>
      <c r="C1046" s="25" t="s">
        <v>85</v>
      </c>
      <c r="D1046" s="25">
        <v>166785.17000000001</v>
      </c>
      <c r="E1046" s="25">
        <v>0</v>
      </c>
      <c r="F1046" s="25">
        <v>41420.720000000001</v>
      </c>
      <c r="G1046" s="25">
        <v>28924.43</v>
      </c>
    </row>
    <row r="1047" spans="1:7" x14ac:dyDescent="0.4">
      <c r="A1047" s="25">
        <v>1568</v>
      </c>
      <c r="B1047" s="25" t="s">
        <v>187</v>
      </c>
      <c r="C1047" s="25" t="s">
        <v>86</v>
      </c>
      <c r="D1047" s="25">
        <v>225761.62</v>
      </c>
      <c r="E1047" s="25">
        <v>0</v>
      </c>
      <c r="F1047" s="25">
        <v>0</v>
      </c>
      <c r="G1047" s="25">
        <v>48277.02</v>
      </c>
    </row>
    <row r="1048" spans="1:7" x14ac:dyDescent="0.4">
      <c r="A1048" s="25">
        <v>1582</v>
      </c>
      <c r="B1048" s="25" t="s">
        <v>188</v>
      </c>
      <c r="C1048" s="25" t="s">
        <v>88</v>
      </c>
      <c r="D1048" s="25">
        <v>89806.05</v>
      </c>
      <c r="E1048" s="25">
        <v>0</v>
      </c>
      <c r="F1048" s="25">
        <v>0</v>
      </c>
      <c r="G1048" s="25">
        <v>966.09</v>
      </c>
    </row>
    <row r="1049" spans="1:7" x14ac:dyDescent="0.4">
      <c r="A1049" s="25">
        <v>1582</v>
      </c>
      <c r="B1049" s="25" t="s">
        <v>188</v>
      </c>
      <c r="C1049" s="25" t="s">
        <v>81</v>
      </c>
      <c r="D1049" s="25">
        <v>74598.740000000005</v>
      </c>
      <c r="E1049" s="25">
        <v>0</v>
      </c>
      <c r="F1049" s="25">
        <v>0</v>
      </c>
      <c r="G1049" s="25">
        <v>18212.7</v>
      </c>
    </row>
    <row r="1050" spans="1:7" x14ac:dyDescent="0.4">
      <c r="A1050" s="25">
        <v>1582</v>
      </c>
      <c r="B1050" s="25" t="s">
        <v>188</v>
      </c>
      <c r="C1050" s="25" t="s">
        <v>89</v>
      </c>
      <c r="D1050" s="25">
        <v>54290.13</v>
      </c>
      <c r="E1050" s="25">
        <v>0</v>
      </c>
      <c r="F1050" s="25">
        <v>0</v>
      </c>
      <c r="G1050" s="25">
        <v>0</v>
      </c>
    </row>
    <row r="1051" spans="1:7" x14ac:dyDescent="0.4">
      <c r="A1051" s="25">
        <v>1582</v>
      </c>
      <c r="B1051" s="25" t="s">
        <v>188</v>
      </c>
      <c r="C1051" s="25" t="s">
        <v>82</v>
      </c>
      <c r="D1051" s="25">
        <v>6322.35</v>
      </c>
      <c r="E1051" s="25">
        <v>0</v>
      </c>
      <c r="F1051" s="25">
        <v>0</v>
      </c>
      <c r="G1051" s="25">
        <v>0</v>
      </c>
    </row>
    <row r="1052" spans="1:7" x14ac:dyDescent="0.4">
      <c r="A1052" s="25">
        <v>1582</v>
      </c>
      <c r="B1052" s="25" t="s">
        <v>188</v>
      </c>
      <c r="C1052" s="25" t="s">
        <v>84</v>
      </c>
      <c r="D1052" s="25">
        <v>0</v>
      </c>
      <c r="E1052" s="25">
        <v>11875.3</v>
      </c>
      <c r="F1052" s="25">
        <v>0</v>
      </c>
      <c r="G1052" s="25">
        <v>0</v>
      </c>
    </row>
    <row r="1053" spans="1:7" x14ac:dyDescent="0.4">
      <c r="A1053" s="25">
        <v>1582</v>
      </c>
      <c r="B1053" s="25" t="s">
        <v>188</v>
      </c>
      <c r="C1053" s="25" t="s">
        <v>91</v>
      </c>
      <c r="D1053" s="25">
        <v>0</v>
      </c>
      <c r="E1053" s="25">
        <v>0</v>
      </c>
      <c r="F1053" s="25">
        <v>0</v>
      </c>
      <c r="G1053" s="25">
        <v>50560.5</v>
      </c>
    </row>
    <row r="1054" spans="1:7" x14ac:dyDescent="0.4">
      <c r="A1054" s="25">
        <v>1582</v>
      </c>
      <c r="B1054" s="25" t="s">
        <v>188</v>
      </c>
      <c r="C1054" s="25" t="s">
        <v>85</v>
      </c>
      <c r="D1054" s="25">
        <v>31148.94</v>
      </c>
      <c r="E1054" s="25">
        <v>0</v>
      </c>
      <c r="F1054" s="25">
        <v>0</v>
      </c>
      <c r="G1054" s="25">
        <v>0</v>
      </c>
    </row>
    <row r="1055" spans="1:7" x14ac:dyDescent="0.4">
      <c r="A1055" s="25">
        <v>1582</v>
      </c>
      <c r="B1055" s="25" t="s">
        <v>188</v>
      </c>
      <c r="C1055" s="25" t="s">
        <v>86</v>
      </c>
      <c r="D1055" s="25">
        <v>0</v>
      </c>
      <c r="E1055" s="25">
        <v>60706.75</v>
      </c>
      <c r="F1055" s="25">
        <v>0</v>
      </c>
      <c r="G1055" s="25">
        <v>0</v>
      </c>
    </row>
    <row r="1056" spans="1:7" x14ac:dyDescent="0.4">
      <c r="A1056" s="25">
        <v>1600</v>
      </c>
      <c r="B1056" s="25" t="s">
        <v>189</v>
      </c>
      <c r="C1056" s="25" t="s">
        <v>88</v>
      </c>
      <c r="D1056" s="25">
        <v>0</v>
      </c>
      <c r="E1056" s="25">
        <v>0</v>
      </c>
      <c r="F1056" s="25">
        <v>0</v>
      </c>
      <c r="G1056" s="25">
        <v>892.35</v>
      </c>
    </row>
    <row r="1057" spans="1:7" x14ac:dyDescent="0.4">
      <c r="A1057" s="25">
        <v>1600</v>
      </c>
      <c r="B1057" s="25" t="s">
        <v>189</v>
      </c>
      <c r="C1057" s="25" t="s">
        <v>80</v>
      </c>
      <c r="D1057" s="25">
        <v>76905.94</v>
      </c>
      <c r="E1057" s="25">
        <v>0</v>
      </c>
      <c r="F1057" s="25">
        <v>0</v>
      </c>
      <c r="G1057" s="25">
        <v>14415.2</v>
      </c>
    </row>
    <row r="1058" spans="1:7" x14ac:dyDescent="0.4">
      <c r="A1058" s="25">
        <v>1600</v>
      </c>
      <c r="B1058" s="25" t="s">
        <v>189</v>
      </c>
      <c r="C1058" s="25" t="s">
        <v>81</v>
      </c>
      <c r="D1058" s="25">
        <v>365843.71</v>
      </c>
      <c r="E1058" s="25">
        <v>0</v>
      </c>
      <c r="F1058" s="25">
        <v>4330.16</v>
      </c>
      <c r="G1058" s="25">
        <v>38969.4</v>
      </c>
    </row>
    <row r="1059" spans="1:7" x14ac:dyDescent="0.4">
      <c r="A1059" s="25">
        <v>1600</v>
      </c>
      <c r="B1059" s="25" t="s">
        <v>189</v>
      </c>
      <c r="C1059" s="25" t="s">
        <v>89</v>
      </c>
      <c r="D1059" s="25">
        <v>219305.3</v>
      </c>
      <c r="E1059" s="25">
        <v>0</v>
      </c>
      <c r="F1059" s="25">
        <v>322.95</v>
      </c>
      <c r="G1059" s="25">
        <v>2834.45</v>
      </c>
    </row>
    <row r="1060" spans="1:7" x14ac:dyDescent="0.4">
      <c r="A1060" s="25">
        <v>1600</v>
      </c>
      <c r="B1060" s="25" t="s">
        <v>189</v>
      </c>
      <c r="C1060" s="25" t="s">
        <v>82</v>
      </c>
      <c r="D1060" s="25">
        <v>15725.21</v>
      </c>
      <c r="E1060" s="25">
        <v>0</v>
      </c>
      <c r="F1060" s="25">
        <v>0</v>
      </c>
      <c r="G1060" s="25">
        <v>0</v>
      </c>
    </row>
    <row r="1061" spans="1:7" x14ac:dyDescent="0.4">
      <c r="A1061" s="25">
        <v>1600</v>
      </c>
      <c r="B1061" s="25" t="s">
        <v>189</v>
      </c>
      <c r="C1061" s="25" t="s">
        <v>83</v>
      </c>
      <c r="D1061" s="25">
        <v>18011.080000000002</v>
      </c>
      <c r="E1061" s="25">
        <v>0</v>
      </c>
      <c r="F1061" s="25">
        <v>0</v>
      </c>
      <c r="G1061" s="25">
        <v>0</v>
      </c>
    </row>
    <row r="1062" spans="1:7" x14ac:dyDescent="0.4">
      <c r="A1062" s="25">
        <v>1600</v>
      </c>
      <c r="B1062" s="25" t="s">
        <v>189</v>
      </c>
      <c r="C1062" s="25" t="s">
        <v>84</v>
      </c>
      <c r="D1062" s="25">
        <v>46524.89</v>
      </c>
      <c r="E1062" s="25">
        <v>0</v>
      </c>
      <c r="F1062" s="25">
        <v>0</v>
      </c>
      <c r="G1062" s="25">
        <v>6240.52</v>
      </c>
    </row>
    <row r="1063" spans="1:7" x14ac:dyDescent="0.4">
      <c r="A1063" s="25">
        <v>1600</v>
      </c>
      <c r="B1063" s="25" t="s">
        <v>189</v>
      </c>
      <c r="C1063" s="25" t="s">
        <v>91</v>
      </c>
      <c r="D1063" s="25">
        <v>74236.990000000005</v>
      </c>
      <c r="E1063" s="25">
        <v>0</v>
      </c>
      <c r="F1063" s="25">
        <v>11663.36</v>
      </c>
      <c r="G1063" s="25">
        <v>1963.61</v>
      </c>
    </row>
    <row r="1064" spans="1:7" x14ac:dyDescent="0.4">
      <c r="A1064" s="25">
        <v>1600</v>
      </c>
      <c r="B1064" s="25" t="s">
        <v>189</v>
      </c>
      <c r="C1064" s="25" t="s">
        <v>85</v>
      </c>
      <c r="D1064" s="25">
        <v>343.49</v>
      </c>
      <c r="E1064" s="25">
        <v>0</v>
      </c>
      <c r="F1064" s="25">
        <v>1439.35</v>
      </c>
      <c r="G1064" s="25">
        <v>90</v>
      </c>
    </row>
    <row r="1065" spans="1:7" x14ac:dyDescent="0.4">
      <c r="A1065" s="25">
        <v>1600</v>
      </c>
      <c r="B1065" s="25" t="s">
        <v>189</v>
      </c>
      <c r="C1065" s="25" t="s">
        <v>86</v>
      </c>
      <c r="D1065" s="25">
        <v>0</v>
      </c>
      <c r="E1065" s="25">
        <v>0</v>
      </c>
      <c r="F1065" s="25">
        <v>0</v>
      </c>
      <c r="G1065" s="25">
        <v>8989</v>
      </c>
    </row>
    <row r="1066" spans="1:7" x14ac:dyDescent="0.4">
      <c r="A1066" s="25">
        <v>1645</v>
      </c>
      <c r="B1066" s="25" t="s">
        <v>190</v>
      </c>
      <c r="C1066" s="25" t="s">
        <v>88</v>
      </c>
      <c r="D1066" s="25">
        <v>99760.99</v>
      </c>
      <c r="E1066" s="25">
        <v>0</v>
      </c>
      <c r="F1066" s="25">
        <v>847.08</v>
      </c>
      <c r="G1066" s="25">
        <v>7484.82</v>
      </c>
    </row>
    <row r="1067" spans="1:7" x14ac:dyDescent="0.4">
      <c r="A1067" s="25">
        <v>1645</v>
      </c>
      <c r="B1067" s="25" t="s">
        <v>190</v>
      </c>
      <c r="C1067" s="25" t="s">
        <v>80</v>
      </c>
      <c r="D1067" s="25">
        <v>101439.78</v>
      </c>
      <c r="E1067" s="25">
        <v>0</v>
      </c>
      <c r="F1067" s="25">
        <v>0</v>
      </c>
      <c r="G1067" s="25">
        <v>0</v>
      </c>
    </row>
    <row r="1068" spans="1:7" x14ac:dyDescent="0.4">
      <c r="A1068" s="25">
        <v>1645</v>
      </c>
      <c r="B1068" s="25" t="s">
        <v>190</v>
      </c>
      <c r="C1068" s="25" t="s">
        <v>81</v>
      </c>
      <c r="D1068" s="25">
        <v>688405.57</v>
      </c>
      <c r="E1068" s="25">
        <v>0</v>
      </c>
      <c r="F1068" s="25">
        <v>0</v>
      </c>
      <c r="G1068" s="25">
        <v>128981.11</v>
      </c>
    </row>
    <row r="1069" spans="1:7" x14ac:dyDescent="0.4">
      <c r="A1069" s="25">
        <v>1645</v>
      </c>
      <c r="B1069" s="25" t="s">
        <v>190</v>
      </c>
      <c r="C1069" s="25" t="s">
        <v>89</v>
      </c>
      <c r="D1069" s="25">
        <v>186393.79</v>
      </c>
      <c r="E1069" s="25">
        <v>0</v>
      </c>
      <c r="F1069" s="25">
        <v>0</v>
      </c>
      <c r="G1069" s="25">
        <v>84782.6</v>
      </c>
    </row>
    <row r="1070" spans="1:7" x14ac:dyDescent="0.4">
      <c r="A1070" s="25">
        <v>1645</v>
      </c>
      <c r="B1070" s="25" t="s">
        <v>190</v>
      </c>
      <c r="C1070" s="25" t="s">
        <v>82</v>
      </c>
      <c r="D1070" s="25">
        <v>28375.49</v>
      </c>
      <c r="E1070" s="25">
        <v>0</v>
      </c>
      <c r="F1070" s="25">
        <v>0</v>
      </c>
      <c r="G1070" s="25">
        <v>0</v>
      </c>
    </row>
    <row r="1071" spans="1:7" x14ac:dyDescent="0.4">
      <c r="A1071" s="25">
        <v>1645</v>
      </c>
      <c r="B1071" s="25" t="s">
        <v>190</v>
      </c>
      <c r="C1071" s="25" t="s">
        <v>83</v>
      </c>
      <c r="D1071" s="25">
        <v>22416.04</v>
      </c>
      <c r="E1071" s="25">
        <v>0</v>
      </c>
      <c r="F1071" s="25">
        <v>0</v>
      </c>
      <c r="G1071" s="25">
        <v>0</v>
      </c>
    </row>
    <row r="1072" spans="1:7" x14ac:dyDescent="0.4">
      <c r="A1072" s="25">
        <v>1645</v>
      </c>
      <c r="B1072" s="25" t="s">
        <v>190</v>
      </c>
      <c r="C1072" s="25" t="s">
        <v>84</v>
      </c>
      <c r="D1072" s="25">
        <v>35341.760000000002</v>
      </c>
      <c r="E1072" s="25">
        <v>0</v>
      </c>
      <c r="F1072" s="25">
        <v>0</v>
      </c>
      <c r="G1072" s="25">
        <v>1122.25</v>
      </c>
    </row>
    <row r="1073" spans="1:7" x14ac:dyDescent="0.4">
      <c r="A1073" s="25">
        <v>1645</v>
      </c>
      <c r="B1073" s="25" t="s">
        <v>190</v>
      </c>
      <c r="C1073" s="25" t="s">
        <v>109</v>
      </c>
      <c r="D1073" s="25">
        <v>0</v>
      </c>
      <c r="E1073" s="25">
        <v>0</v>
      </c>
      <c r="F1073" s="25">
        <v>0</v>
      </c>
      <c r="G1073" s="25">
        <v>299.68</v>
      </c>
    </row>
    <row r="1074" spans="1:7" x14ac:dyDescent="0.4">
      <c r="A1074" s="25">
        <v>1645</v>
      </c>
      <c r="B1074" s="25" t="s">
        <v>190</v>
      </c>
      <c r="C1074" s="25" t="s">
        <v>91</v>
      </c>
      <c r="D1074" s="25">
        <v>29728.85</v>
      </c>
      <c r="E1074" s="25">
        <v>0</v>
      </c>
      <c r="F1074" s="25">
        <v>0</v>
      </c>
      <c r="G1074" s="25">
        <v>0</v>
      </c>
    </row>
    <row r="1075" spans="1:7" x14ac:dyDescent="0.4">
      <c r="A1075" s="25">
        <v>1645</v>
      </c>
      <c r="B1075" s="25" t="s">
        <v>190</v>
      </c>
      <c r="C1075" s="25" t="s">
        <v>85</v>
      </c>
      <c r="D1075" s="25">
        <v>1358.99</v>
      </c>
      <c r="E1075" s="25">
        <v>0</v>
      </c>
      <c r="F1075" s="25">
        <v>0</v>
      </c>
      <c r="G1075" s="25">
        <v>0</v>
      </c>
    </row>
    <row r="1076" spans="1:7" x14ac:dyDescent="0.4">
      <c r="A1076" s="25">
        <v>1631</v>
      </c>
      <c r="B1076" s="25" t="s">
        <v>191</v>
      </c>
      <c r="C1076" s="25" t="s">
        <v>88</v>
      </c>
      <c r="D1076" s="25">
        <v>43645.65</v>
      </c>
      <c r="E1076" s="25">
        <v>0</v>
      </c>
      <c r="F1076" s="25">
        <v>0</v>
      </c>
      <c r="G1076" s="25">
        <v>6992</v>
      </c>
    </row>
    <row r="1077" spans="1:7" x14ac:dyDescent="0.4">
      <c r="A1077" s="25">
        <v>1631</v>
      </c>
      <c r="B1077" s="25" t="s">
        <v>191</v>
      </c>
      <c r="C1077" s="25" t="s">
        <v>80</v>
      </c>
      <c r="D1077" s="25">
        <v>60379.41</v>
      </c>
      <c r="E1077" s="25">
        <v>0</v>
      </c>
      <c r="F1077" s="25">
        <v>0</v>
      </c>
      <c r="G1077" s="25">
        <v>1094.0999999999999</v>
      </c>
    </row>
    <row r="1078" spans="1:7" x14ac:dyDescent="0.4">
      <c r="A1078" s="25">
        <v>1631</v>
      </c>
      <c r="B1078" s="25" t="s">
        <v>191</v>
      </c>
      <c r="C1078" s="25" t="s">
        <v>81</v>
      </c>
      <c r="D1078" s="25">
        <v>191012.64</v>
      </c>
      <c r="E1078" s="25">
        <v>0</v>
      </c>
      <c r="F1078" s="25">
        <v>0</v>
      </c>
      <c r="G1078" s="25">
        <v>912.27</v>
      </c>
    </row>
    <row r="1079" spans="1:7" x14ac:dyDescent="0.4">
      <c r="A1079" s="25">
        <v>1631</v>
      </c>
      <c r="B1079" s="25" t="s">
        <v>191</v>
      </c>
      <c r="C1079" s="25" t="s">
        <v>89</v>
      </c>
      <c r="D1079" s="25">
        <v>158406.35</v>
      </c>
      <c r="E1079" s="25">
        <v>0</v>
      </c>
      <c r="F1079" s="25">
        <v>0</v>
      </c>
      <c r="G1079" s="25">
        <v>0</v>
      </c>
    </row>
    <row r="1080" spans="1:7" x14ac:dyDescent="0.4">
      <c r="A1080" s="25">
        <v>1631</v>
      </c>
      <c r="B1080" s="25" t="s">
        <v>191</v>
      </c>
      <c r="C1080" s="25" t="s">
        <v>82</v>
      </c>
      <c r="D1080" s="25">
        <v>13303.5</v>
      </c>
      <c r="E1080" s="25">
        <v>0</v>
      </c>
      <c r="F1080" s="25">
        <v>0</v>
      </c>
      <c r="G1080" s="25">
        <v>0</v>
      </c>
    </row>
    <row r="1081" spans="1:7" x14ac:dyDescent="0.4">
      <c r="A1081" s="25">
        <v>1631</v>
      </c>
      <c r="B1081" s="25" t="s">
        <v>191</v>
      </c>
      <c r="C1081" s="25" t="s">
        <v>83</v>
      </c>
      <c r="D1081" s="25">
        <v>0</v>
      </c>
      <c r="E1081" s="25">
        <v>0</v>
      </c>
      <c r="F1081" s="25">
        <v>0</v>
      </c>
      <c r="G1081" s="25">
        <v>5900</v>
      </c>
    </row>
    <row r="1082" spans="1:7" x14ac:dyDescent="0.4">
      <c r="A1082" s="25">
        <v>1631</v>
      </c>
      <c r="B1082" s="25" t="s">
        <v>191</v>
      </c>
      <c r="C1082" s="25" t="s">
        <v>84</v>
      </c>
      <c r="D1082" s="25">
        <v>0</v>
      </c>
      <c r="E1082" s="25">
        <v>0</v>
      </c>
      <c r="F1082" s="25">
        <v>0</v>
      </c>
      <c r="G1082" s="25">
        <v>9845.3799999999992</v>
      </c>
    </row>
    <row r="1083" spans="1:7" x14ac:dyDescent="0.4">
      <c r="A1083" s="25">
        <v>1631</v>
      </c>
      <c r="B1083" s="25" t="s">
        <v>191</v>
      </c>
      <c r="C1083" s="25" t="s">
        <v>91</v>
      </c>
      <c r="D1083" s="25">
        <v>0</v>
      </c>
      <c r="E1083" s="25">
        <v>0</v>
      </c>
      <c r="F1083" s="25">
        <v>0</v>
      </c>
      <c r="G1083" s="25">
        <v>34538.32</v>
      </c>
    </row>
    <row r="1084" spans="1:7" x14ac:dyDescent="0.4">
      <c r="A1084" s="25">
        <v>1631</v>
      </c>
      <c r="B1084" s="25" t="s">
        <v>191</v>
      </c>
      <c r="C1084" s="25" t="s">
        <v>86</v>
      </c>
      <c r="D1084" s="25">
        <v>0</v>
      </c>
      <c r="E1084" s="25">
        <v>0</v>
      </c>
      <c r="F1084" s="25">
        <v>0</v>
      </c>
      <c r="G1084" s="25">
        <v>2066.77</v>
      </c>
    </row>
    <row r="1085" spans="1:7" x14ac:dyDescent="0.4">
      <c r="A1085" s="25">
        <v>1638</v>
      </c>
      <c r="B1085" s="25" t="s">
        <v>192</v>
      </c>
      <c r="C1085" s="25" t="s">
        <v>88</v>
      </c>
      <c r="D1085" s="25">
        <v>97881.51</v>
      </c>
      <c r="E1085" s="25">
        <v>0</v>
      </c>
      <c r="F1085" s="25">
        <v>3029.01</v>
      </c>
      <c r="G1085" s="25">
        <v>4031.58</v>
      </c>
    </row>
    <row r="1086" spans="1:7" x14ac:dyDescent="0.4">
      <c r="A1086" s="25">
        <v>1638</v>
      </c>
      <c r="B1086" s="25" t="s">
        <v>192</v>
      </c>
      <c r="C1086" s="25" t="s">
        <v>80</v>
      </c>
      <c r="D1086" s="25">
        <v>712219.43</v>
      </c>
      <c r="E1086" s="25">
        <v>0</v>
      </c>
      <c r="F1086" s="25">
        <v>48224.19</v>
      </c>
      <c r="G1086" s="25">
        <v>23951.01</v>
      </c>
    </row>
    <row r="1087" spans="1:7" x14ac:dyDescent="0.4">
      <c r="A1087" s="25">
        <v>1638</v>
      </c>
      <c r="B1087" s="25" t="s">
        <v>192</v>
      </c>
      <c r="C1087" s="25" t="s">
        <v>81</v>
      </c>
      <c r="D1087" s="25">
        <v>1654365.9</v>
      </c>
      <c r="E1087" s="25">
        <v>0</v>
      </c>
      <c r="F1087" s="25">
        <v>85648.87</v>
      </c>
      <c r="G1087" s="25">
        <v>340679.87</v>
      </c>
    </row>
    <row r="1088" spans="1:7" x14ac:dyDescent="0.4">
      <c r="A1088" s="25">
        <v>1638</v>
      </c>
      <c r="B1088" s="25" t="s">
        <v>192</v>
      </c>
      <c r="C1088" s="25" t="s">
        <v>89</v>
      </c>
      <c r="D1088" s="25">
        <v>908734.1</v>
      </c>
      <c r="E1088" s="25">
        <v>0</v>
      </c>
      <c r="F1088" s="25">
        <v>80535.789999999994</v>
      </c>
      <c r="G1088" s="25">
        <v>166752.32000000001</v>
      </c>
    </row>
    <row r="1089" spans="1:7" x14ac:dyDescent="0.4">
      <c r="A1089" s="25">
        <v>1638</v>
      </c>
      <c r="B1089" s="25" t="s">
        <v>192</v>
      </c>
      <c r="C1089" s="25" t="s">
        <v>90</v>
      </c>
      <c r="D1089" s="25">
        <v>124499.58</v>
      </c>
      <c r="E1089" s="25">
        <v>0</v>
      </c>
      <c r="F1089" s="25">
        <v>8607.73</v>
      </c>
      <c r="G1089" s="25">
        <v>0</v>
      </c>
    </row>
    <row r="1090" spans="1:7" x14ac:dyDescent="0.4">
      <c r="A1090" s="25">
        <v>1638</v>
      </c>
      <c r="B1090" s="25" t="s">
        <v>192</v>
      </c>
      <c r="C1090" s="25" t="s">
        <v>82</v>
      </c>
      <c r="D1090" s="25">
        <v>89559.55</v>
      </c>
      <c r="E1090" s="25">
        <v>0</v>
      </c>
      <c r="F1090" s="25">
        <v>0</v>
      </c>
      <c r="G1090" s="25">
        <v>0</v>
      </c>
    </row>
    <row r="1091" spans="1:7" x14ac:dyDescent="0.4">
      <c r="A1091" s="25">
        <v>1638</v>
      </c>
      <c r="B1091" s="25" t="s">
        <v>192</v>
      </c>
      <c r="C1091" s="25" t="s">
        <v>83</v>
      </c>
      <c r="D1091" s="25">
        <v>33071.18</v>
      </c>
      <c r="E1091" s="25">
        <v>0</v>
      </c>
      <c r="F1091" s="25">
        <v>0</v>
      </c>
      <c r="G1091" s="25">
        <v>0</v>
      </c>
    </row>
    <row r="1092" spans="1:7" x14ac:dyDescent="0.4">
      <c r="A1092" s="25">
        <v>1638</v>
      </c>
      <c r="B1092" s="25" t="s">
        <v>192</v>
      </c>
      <c r="C1092" s="25" t="s">
        <v>84</v>
      </c>
      <c r="D1092" s="25">
        <v>357400.18</v>
      </c>
      <c r="E1092" s="25">
        <v>0</v>
      </c>
      <c r="F1092" s="25">
        <v>3582.9</v>
      </c>
      <c r="G1092" s="25">
        <v>2625.77</v>
      </c>
    </row>
    <row r="1093" spans="1:7" x14ac:dyDescent="0.4">
      <c r="A1093" s="25">
        <v>1638</v>
      </c>
      <c r="B1093" s="25" t="s">
        <v>192</v>
      </c>
      <c r="C1093" s="25" t="s">
        <v>91</v>
      </c>
      <c r="D1093" s="25">
        <v>291835.40000000002</v>
      </c>
      <c r="E1093" s="25">
        <v>0</v>
      </c>
      <c r="F1093" s="25">
        <v>3003.79</v>
      </c>
      <c r="G1093" s="25">
        <v>654.27</v>
      </c>
    </row>
    <row r="1094" spans="1:7" x14ac:dyDescent="0.4">
      <c r="A1094" s="25">
        <v>1638</v>
      </c>
      <c r="B1094" s="25" t="s">
        <v>192</v>
      </c>
      <c r="C1094" s="25" t="s">
        <v>85</v>
      </c>
      <c r="D1094" s="25">
        <v>671529.34</v>
      </c>
      <c r="E1094" s="25">
        <v>0</v>
      </c>
      <c r="F1094" s="25">
        <v>629.91</v>
      </c>
      <c r="G1094" s="25">
        <v>20725.5</v>
      </c>
    </row>
    <row r="1095" spans="1:7" x14ac:dyDescent="0.4">
      <c r="A1095" s="25">
        <v>1638</v>
      </c>
      <c r="B1095" s="25" t="s">
        <v>192</v>
      </c>
      <c r="C1095" s="25" t="s">
        <v>86</v>
      </c>
      <c r="D1095" s="25">
        <v>0</v>
      </c>
      <c r="E1095" s="25">
        <v>136213.26</v>
      </c>
      <c r="F1095" s="25">
        <v>108311.34</v>
      </c>
      <c r="G1095" s="25">
        <v>108508.54</v>
      </c>
    </row>
    <row r="1096" spans="1:7" x14ac:dyDescent="0.4">
      <c r="A1096" s="25">
        <v>1659</v>
      </c>
      <c r="B1096" s="25" t="s">
        <v>193</v>
      </c>
      <c r="C1096" s="25" t="s">
        <v>88</v>
      </c>
      <c r="D1096" s="25">
        <v>57199.37</v>
      </c>
      <c r="E1096" s="25">
        <v>0</v>
      </c>
      <c r="F1096" s="25">
        <v>0</v>
      </c>
      <c r="G1096" s="25">
        <v>8077.02</v>
      </c>
    </row>
    <row r="1097" spans="1:7" x14ac:dyDescent="0.4">
      <c r="A1097" s="25">
        <v>1659</v>
      </c>
      <c r="B1097" s="25" t="s">
        <v>193</v>
      </c>
      <c r="C1097" s="25" t="s">
        <v>80</v>
      </c>
      <c r="D1097" s="25">
        <v>231084.64</v>
      </c>
      <c r="E1097" s="25">
        <v>0</v>
      </c>
      <c r="F1097" s="25">
        <v>0</v>
      </c>
      <c r="G1097" s="25">
        <v>675</v>
      </c>
    </row>
    <row r="1098" spans="1:7" x14ac:dyDescent="0.4">
      <c r="A1098" s="25">
        <v>1659</v>
      </c>
      <c r="B1098" s="25" t="s">
        <v>193</v>
      </c>
      <c r="C1098" s="25" t="s">
        <v>81</v>
      </c>
      <c r="D1098" s="25">
        <v>989999.54</v>
      </c>
      <c r="E1098" s="25">
        <v>0</v>
      </c>
      <c r="F1098" s="25">
        <v>400</v>
      </c>
      <c r="G1098" s="25">
        <v>129490.42</v>
      </c>
    </row>
    <row r="1099" spans="1:7" x14ac:dyDescent="0.4">
      <c r="A1099" s="25">
        <v>1659</v>
      </c>
      <c r="B1099" s="25" t="s">
        <v>193</v>
      </c>
      <c r="C1099" s="25" t="s">
        <v>89</v>
      </c>
      <c r="D1099" s="25">
        <v>988946.29</v>
      </c>
      <c r="E1099" s="25">
        <v>0</v>
      </c>
      <c r="F1099" s="25">
        <v>0</v>
      </c>
      <c r="G1099" s="25">
        <v>57637.86</v>
      </c>
    </row>
    <row r="1100" spans="1:7" x14ac:dyDescent="0.4">
      <c r="A1100" s="25">
        <v>1659</v>
      </c>
      <c r="B1100" s="25" t="s">
        <v>193</v>
      </c>
      <c r="C1100" s="25" t="s">
        <v>82</v>
      </c>
      <c r="D1100" s="25">
        <v>56902.879999999997</v>
      </c>
      <c r="E1100" s="25">
        <v>0</v>
      </c>
      <c r="F1100" s="25">
        <v>0</v>
      </c>
      <c r="G1100" s="25">
        <v>3432</v>
      </c>
    </row>
    <row r="1101" spans="1:7" x14ac:dyDescent="0.4">
      <c r="A1101" s="25">
        <v>1659</v>
      </c>
      <c r="B1101" s="25" t="s">
        <v>193</v>
      </c>
      <c r="C1101" s="25" t="s">
        <v>83</v>
      </c>
      <c r="D1101" s="25">
        <v>25903.93</v>
      </c>
      <c r="E1101" s="25">
        <v>0</v>
      </c>
      <c r="F1101" s="25">
        <v>0</v>
      </c>
      <c r="G1101" s="25">
        <v>0</v>
      </c>
    </row>
    <row r="1102" spans="1:7" x14ac:dyDescent="0.4">
      <c r="A1102" s="25">
        <v>1659</v>
      </c>
      <c r="B1102" s="25" t="s">
        <v>193</v>
      </c>
      <c r="C1102" s="25" t="s">
        <v>84</v>
      </c>
      <c r="D1102" s="25">
        <v>152139.57999999999</v>
      </c>
      <c r="E1102" s="25">
        <v>0</v>
      </c>
      <c r="F1102" s="25">
        <v>21481.439999999999</v>
      </c>
      <c r="G1102" s="25">
        <v>510</v>
      </c>
    </row>
    <row r="1103" spans="1:7" x14ac:dyDescent="0.4">
      <c r="A1103" s="25">
        <v>1659</v>
      </c>
      <c r="B1103" s="25" t="s">
        <v>193</v>
      </c>
      <c r="C1103" s="25" t="s">
        <v>91</v>
      </c>
      <c r="D1103" s="25">
        <v>220981.45</v>
      </c>
      <c r="E1103" s="25">
        <v>0</v>
      </c>
      <c r="F1103" s="25">
        <v>8130.7</v>
      </c>
      <c r="G1103" s="25">
        <v>0</v>
      </c>
    </row>
    <row r="1104" spans="1:7" x14ac:dyDescent="0.4">
      <c r="A1104" s="25">
        <v>1659</v>
      </c>
      <c r="B1104" s="25" t="s">
        <v>193</v>
      </c>
      <c r="C1104" s="25" t="s">
        <v>85</v>
      </c>
      <c r="D1104" s="25">
        <v>123081.84</v>
      </c>
      <c r="E1104" s="25">
        <v>0</v>
      </c>
      <c r="F1104" s="25">
        <v>0</v>
      </c>
      <c r="G1104" s="25">
        <v>25650.03</v>
      </c>
    </row>
    <row r="1105" spans="1:7" x14ac:dyDescent="0.4">
      <c r="A1105" s="25">
        <v>1659</v>
      </c>
      <c r="B1105" s="25" t="s">
        <v>193</v>
      </c>
      <c r="C1105" s="25" t="s">
        <v>86</v>
      </c>
      <c r="D1105" s="25">
        <v>0</v>
      </c>
      <c r="E1105" s="25">
        <v>19302</v>
      </c>
      <c r="F1105" s="25">
        <v>39113.4</v>
      </c>
      <c r="G1105" s="25">
        <v>0</v>
      </c>
    </row>
    <row r="1106" spans="1:7" x14ac:dyDescent="0.4">
      <c r="A1106" s="25">
        <v>714</v>
      </c>
      <c r="B1106" s="25" t="s">
        <v>194</v>
      </c>
      <c r="C1106" s="25" t="s">
        <v>88</v>
      </c>
      <c r="D1106" s="25">
        <v>250415.06</v>
      </c>
      <c r="E1106" s="25">
        <v>0</v>
      </c>
      <c r="F1106" s="25">
        <v>0</v>
      </c>
      <c r="G1106" s="25">
        <v>50294.37</v>
      </c>
    </row>
    <row r="1107" spans="1:7" x14ac:dyDescent="0.4">
      <c r="A1107" s="25">
        <v>714</v>
      </c>
      <c r="B1107" s="25" t="s">
        <v>194</v>
      </c>
      <c r="C1107" s="25" t="s">
        <v>80</v>
      </c>
      <c r="D1107" s="25">
        <v>2623568.0099999998</v>
      </c>
      <c r="E1107" s="25">
        <v>0</v>
      </c>
      <c r="F1107" s="25">
        <v>34312.1</v>
      </c>
      <c r="G1107" s="25">
        <v>137563.54</v>
      </c>
    </row>
    <row r="1108" spans="1:7" x14ac:dyDescent="0.4">
      <c r="A1108" s="25">
        <v>714</v>
      </c>
      <c r="B1108" s="25" t="s">
        <v>194</v>
      </c>
      <c r="C1108" s="25" t="s">
        <v>81</v>
      </c>
      <c r="D1108" s="25">
        <v>5040095.66</v>
      </c>
      <c r="E1108" s="25">
        <v>0</v>
      </c>
      <c r="F1108" s="25">
        <v>58425.13</v>
      </c>
      <c r="G1108" s="25">
        <v>488659.54</v>
      </c>
    </row>
    <row r="1109" spans="1:7" x14ac:dyDescent="0.4">
      <c r="A1109" s="25">
        <v>714</v>
      </c>
      <c r="B1109" s="25" t="s">
        <v>194</v>
      </c>
      <c r="C1109" s="25" t="s">
        <v>89</v>
      </c>
      <c r="D1109" s="25">
        <v>3011286.91</v>
      </c>
      <c r="E1109" s="25">
        <v>0</v>
      </c>
      <c r="F1109" s="25">
        <v>0</v>
      </c>
      <c r="G1109" s="25">
        <v>320226.61</v>
      </c>
    </row>
    <row r="1110" spans="1:7" x14ac:dyDescent="0.4">
      <c r="A1110" s="25">
        <v>714</v>
      </c>
      <c r="B1110" s="25" t="s">
        <v>194</v>
      </c>
      <c r="C1110" s="25" t="s">
        <v>90</v>
      </c>
      <c r="D1110" s="25">
        <v>169806.73</v>
      </c>
      <c r="E1110" s="25">
        <v>0</v>
      </c>
      <c r="F1110" s="25">
        <v>0</v>
      </c>
      <c r="G1110" s="25">
        <v>460.76</v>
      </c>
    </row>
    <row r="1111" spans="1:7" x14ac:dyDescent="0.4">
      <c r="A1111" s="25">
        <v>714</v>
      </c>
      <c r="B1111" s="25" t="s">
        <v>194</v>
      </c>
      <c r="C1111" s="25" t="s">
        <v>82</v>
      </c>
      <c r="D1111" s="25">
        <v>150419.73000000001</v>
      </c>
      <c r="E1111" s="25">
        <v>0</v>
      </c>
      <c r="F1111" s="25">
        <v>0</v>
      </c>
      <c r="G1111" s="25">
        <v>0</v>
      </c>
    </row>
    <row r="1112" spans="1:7" x14ac:dyDescent="0.4">
      <c r="A1112" s="25">
        <v>714</v>
      </c>
      <c r="B1112" s="25" t="s">
        <v>194</v>
      </c>
      <c r="C1112" s="25" t="s">
        <v>83</v>
      </c>
      <c r="D1112" s="25">
        <v>99983.07</v>
      </c>
      <c r="E1112" s="25">
        <v>0</v>
      </c>
      <c r="F1112" s="25">
        <v>356.51</v>
      </c>
      <c r="G1112" s="25">
        <v>648.04999999999995</v>
      </c>
    </row>
    <row r="1113" spans="1:7" x14ac:dyDescent="0.4">
      <c r="A1113" s="25">
        <v>714</v>
      </c>
      <c r="B1113" s="25" t="s">
        <v>194</v>
      </c>
      <c r="C1113" s="25" t="s">
        <v>84</v>
      </c>
      <c r="D1113" s="25">
        <v>811642.45</v>
      </c>
      <c r="E1113" s="25">
        <v>0</v>
      </c>
      <c r="F1113" s="25">
        <v>0</v>
      </c>
      <c r="G1113" s="25">
        <v>74929.95</v>
      </c>
    </row>
    <row r="1114" spans="1:7" x14ac:dyDescent="0.4">
      <c r="A1114" s="25">
        <v>714</v>
      </c>
      <c r="B1114" s="25" t="s">
        <v>194</v>
      </c>
      <c r="C1114" s="25" t="s">
        <v>91</v>
      </c>
      <c r="D1114" s="25">
        <v>798845.41</v>
      </c>
      <c r="E1114" s="25">
        <v>0</v>
      </c>
      <c r="F1114" s="25">
        <v>0</v>
      </c>
      <c r="G1114" s="25">
        <v>17241.599999999999</v>
      </c>
    </row>
    <row r="1115" spans="1:7" x14ac:dyDescent="0.4">
      <c r="A1115" s="25">
        <v>714</v>
      </c>
      <c r="B1115" s="25" t="s">
        <v>194</v>
      </c>
      <c r="C1115" s="25" t="s">
        <v>85</v>
      </c>
      <c r="D1115" s="25">
        <v>547296.27</v>
      </c>
      <c r="E1115" s="25">
        <v>0</v>
      </c>
      <c r="F1115" s="25">
        <v>3857.29</v>
      </c>
      <c r="G1115" s="25">
        <v>5572.88</v>
      </c>
    </row>
    <row r="1116" spans="1:7" x14ac:dyDescent="0.4">
      <c r="A1116" s="25">
        <v>714</v>
      </c>
      <c r="B1116" s="25" t="s">
        <v>194</v>
      </c>
      <c r="C1116" s="25" t="s">
        <v>86</v>
      </c>
      <c r="D1116" s="25">
        <v>275616.90999999997</v>
      </c>
      <c r="E1116" s="25">
        <v>75170</v>
      </c>
      <c r="F1116" s="25">
        <v>604892.43000000005</v>
      </c>
      <c r="G1116" s="25">
        <v>96973.75</v>
      </c>
    </row>
    <row r="1117" spans="1:7" x14ac:dyDescent="0.4">
      <c r="A1117" s="25">
        <v>1666</v>
      </c>
      <c r="B1117" s="25" t="s">
        <v>195</v>
      </c>
      <c r="C1117" s="25" t="s">
        <v>80</v>
      </c>
      <c r="D1117" s="25">
        <v>0</v>
      </c>
      <c r="E1117" s="25">
        <v>0</v>
      </c>
      <c r="F1117" s="25">
        <v>0</v>
      </c>
      <c r="G1117" s="25">
        <v>29622.25</v>
      </c>
    </row>
    <row r="1118" spans="1:7" x14ac:dyDescent="0.4">
      <c r="A1118" s="25">
        <v>1666</v>
      </c>
      <c r="B1118" s="25" t="s">
        <v>195</v>
      </c>
      <c r="C1118" s="25" t="s">
        <v>81</v>
      </c>
      <c r="D1118" s="25">
        <v>173649.43</v>
      </c>
      <c r="E1118" s="25">
        <v>0</v>
      </c>
      <c r="F1118" s="25">
        <v>0</v>
      </c>
      <c r="G1118" s="25">
        <v>3262.91</v>
      </c>
    </row>
    <row r="1119" spans="1:7" x14ac:dyDescent="0.4">
      <c r="A1119" s="25">
        <v>1666</v>
      </c>
      <c r="B1119" s="25" t="s">
        <v>195</v>
      </c>
      <c r="C1119" s="25" t="s">
        <v>89</v>
      </c>
      <c r="D1119" s="25">
        <v>52291.519999999997</v>
      </c>
      <c r="E1119" s="25">
        <v>0</v>
      </c>
      <c r="F1119" s="25">
        <v>0</v>
      </c>
      <c r="G1119" s="25">
        <v>30476.57</v>
      </c>
    </row>
    <row r="1120" spans="1:7" x14ac:dyDescent="0.4">
      <c r="A1120" s="25">
        <v>1666</v>
      </c>
      <c r="B1120" s="25" t="s">
        <v>195</v>
      </c>
      <c r="C1120" s="25" t="s">
        <v>82</v>
      </c>
      <c r="D1120" s="25">
        <v>5515.64</v>
      </c>
      <c r="E1120" s="25">
        <v>0</v>
      </c>
      <c r="F1120" s="25">
        <v>0</v>
      </c>
      <c r="G1120" s="25">
        <v>0</v>
      </c>
    </row>
    <row r="1121" spans="1:7" x14ac:dyDescent="0.4">
      <c r="A1121" s="25">
        <v>1666</v>
      </c>
      <c r="B1121" s="25" t="s">
        <v>195</v>
      </c>
      <c r="C1121" s="25" t="s">
        <v>83</v>
      </c>
      <c r="D1121" s="25">
        <v>18531.27</v>
      </c>
      <c r="E1121" s="25">
        <v>0</v>
      </c>
      <c r="F1121" s="25">
        <v>0</v>
      </c>
      <c r="G1121" s="25">
        <v>0</v>
      </c>
    </row>
    <row r="1122" spans="1:7" x14ac:dyDescent="0.4">
      <c r="A1122" s="25">
        <v>1666</v>
      </c>
      <c r="B1122" s="25" t="s">
        <v>195</v>
      </c>
      <c r="C1122" s="25" t="s">
        <v>84</v>
      </c>
      <c r="D1122" s="25">
        <v>0</v>
      </c>
      <c r="E1122" s="25">
        <v>0</v>
      </c>
      <c r="F1122" s="25">
        <v>0</v>
      </c>
      <c r="G1122" s="25">
        <v>2448.8000000000002</v>
      </c>
    </row>
    <row r="1123" spans="1:7" x14ac:dyDescent="0.4">
      <c r="A1123" s="25">
        <v>1666</v>
      </c>
      <c r="B1123" s="25" t="s">
        <v>195</v>
      </c>
      <c r="C1123" s="25" t="s">
        <v>91</v>
      </c>
      <c r="D1123" s="25">
        <v>0</v>
      </c>
      <c r="E1123" s="25">
        <v>9439</v>
      </c>
      <c r="F1123" s="25">
        <v>0</v>
      </c>
      <c r="G1123" s="25">
        <v>0</v>
      </c>
    </row>
    <row r="1124" spans="1:7" x14ac:dyDescent="0.4">
      <c r="A1124" s="25">
        <v>1687</v>
      </c>
      <c r="B1124" s="25" t="s">
        <v>196</v>
      </c>
      <c r="C1124" s="25" t="s">
        <v>88</v>
      </c>
      <c r="D1124" s="25">
        <v>0</v>
      </c>
      <c r="E1124" s="25">
        <v>0</v>
      </c>
      <c r="F1124" s="25">
        <v>0</v>
      </c>
      <c r="G1124" s="25">
        <v>2179.58</v>
      </c>
    </row>
    <row r="1125" spans="1:7" x14ac:dyDescent="0.4">
      <c r="A1125" s="25">
        <v>1687</v>
      </c>
      <c r="B1125" s="25" t="s">
        <v>196</v>
      </c>
      <c r="C1125" s="25" t="s">
        <v>80</v>
      </c>
      <c r="D1125" s="25">
        <v>81679.61</v>
      </c>
      <c r="E1125" s="25">
        <v>0</v>
      </c>
      <c r="F1125" s="25">
        <v>0</v>
      </c>
      <c r="G1125" s="25">
        <v>3484.44</v>
      </c>
    </row>
    <row r="1126" spans="1:7" x14ac:dyDescent="0.4">
      <c r="A1126" s="25">
        <v>1687</v>
      </c>
      <c r="B1126" s="25" t="s">
        <v>196</v>
      </c>
      <c r="C1126" s="25" t="s">
        <v>81</v>
      </c>
      <c r="D1126" s="25">
        <v>149281.85999999999</v>
      </c>
      <c r="E1126" s="25">
        <v>0</v>
      </c>
      <c r="F1126" s="25">
        <v>0</v>
      </c>
      <c r="G1126" s="25">
        <v>31507.47</v>
      </c>
    </row>
    <row r="1127" spans="1:7" x14ac:dyDescent="0.4">
      <c r="A1127" s="25">
        <v>1687</v>
      </c>
      <c r="B1127" s="25" t="s">
        <v>196</v>
      </c>
      <c r="C1127" s="25" t="s">
        <v>89</v>
      </c>
      <c r="D1127" s="25">
        <v>131156.24</v>
      </c>
      <c r="E1127" s="25">
        <v>0</v>
      </c>
      <c r="F1127" s="25">
        <v>0</v>
      </c>
      <c r="G1127" s="25">
        <v>21530</v>
      </c>
    </row>
    <row r="1128" spans="1:7" x14ac:dyDescent="0.4">
      <c r="A1128" s="25">
        <v>1687</v>
      </c>
      <c r="B1128" s="25" t="s">
        <v>196</v>
      </c>
      <c r="C1128" s="25" t="s">
        <v>84</v>
      </c>
      <c r="D1128" s="25">
        <v>70528.490000000005</v>
      </c>
      <c r="E1128" s="25">
        <v>6386.91</v>
      </c>
      <c r="F1128" s="25">
        <v>0</v>
      </c>
      <c r="G1128" s="25">
        <v>14962.95</v>
      </c>
    </row>
    <row r="1129" spans="1:7" x14ac:dyDescent="0.4">
      <c r="A1129" s="25">
        <v>1687</v>
      </c>
      <c r="B1129" s="25" t="s">
        <v>196</v>
      </c>
      <c r="C1129" s="25" t="s">
        <v>91</v>
      </c>
      <c r="D1129" s="25">
        <v>2070.2800000000002</v>
      </c>
      <c r="E1129" s="25">
        <v>0</v>
      </c>
      <c r="F1129" s="25">
        <v>0</v>
      </c>
      <c r="G1129" s="25">
        <v>18000</v>
      </c>
    </row>
    <row r="1130" spans="1:7" x14ac:dyDescent="0.4">
      <c r="A1130" s="25">
        <v>1687</v>
      </c>
      <c r="B1130" s="25" t="s">
        <v>196</v>
      </c>
      <c r="C1130" s="25" t="s">
        <v>86</v>
      </c>
      <c r="D1130" s="25">
        <v>0</v>
      </c>
      <c r="E1130" s="25">
        <v>0</v>
      </c>
      <c r="F1130" s="25">
        <v>0</v>
      </c>
      <c r="G1130" s="25">
        <v>37538.43</v>
      </c>
    </row>
    <row r="1131" spans="1:7" x14ac:dyDescent="0.4">
      <c r="A1131" s="25">
        <v>8131</v>
      </c>
      <c r="B1131" s="25" t="s">
        <v>530</v>
      </c>
      <c r="C1131" s="25" t="s">
        <v>81</v>
      </c>
      <c r="D1131" s="25">
        <v>113606.29</v>
      </c>
      <c r="E1131" s="25">
        <v>0</v>
      </c>
      <c r="F1131" s="25">
        <v>0</v>
      </c>
      <c r="G1131" s="25">
        <v>0</v>
      </c>
    </row>
    <row r="1132" spans="1:7" x14ac:dyDescent="0.4">
      <c r="A1132" s="25">
        <v>8131</v>
      </c>
      <c r="B1132" s="25" t="s">
        <v>530</v>
      </c>
      <c r="C1132" s="25" t="s">
        <v>89</v>
      </c>
      <c r="D1132" s="25">
        <v>76112.039999999994</v>
      </c>
      <c r="E1132" s="25">
        <v>0</v>
      </c>
      <c r="F1132" s="25">
        <v>0</v>
      </c>
      <c r="G1132" s="25">
        <v>0</v>
      </c>
    </row>
    <row r="1133" spans="1:7" x14ac:dyDescent="0.4">
      <c r="A1133" s="25">
        <v>8131</v>
      </c>
      <c r="B1133" s="25" t="s">
        <v>530</v>
      </c>
      <c r="C1133" s="25" t="s">
        <v>86</v>
      </c>
      <c r="D1133" s="25">
        <v>0</v>
      </c>
      <c r="E1133" s="25">
        <v>20506.03</v>
      </c>
      <c r="F1133" s="25">
        <v>0</v>
      </c>
      <c r="G1133" s="25">
        <v>0</v>
      </c>
    </row>
    <row r="1134" spans="1:7" x14ac:dyDescent="0.4">
      <c r="A1134" s="25">
        <v>1694</v>
      </c>
      <c r="B1134" s="25" t="s">
        <v>197</v>
      </c>
      <c r="C1134" s="25" t="s">
        <v>88</v>
      </c>
      <c r="D1134" s="25">
        <v>81918.11</v>
      </c>
      <c r="E1134" s="25">
        <v>0</v>
      </c>
      <c r="F1134" s="25">
        <v>0</v>
      </c>
      <c r="G1134" s="25">
        <v>0</v>
      </c>
    </row>
    <row r="1135" spans="1:7" x14ac:dyDescent="0.4">
      <c r="A1135" s="25">
        <v>1694</v>
      </c>
      <c r="B1135" s="25" t="s">
        <v>197</v>
      </c>
      <c r="C1135" s="25" t="s">
        <v>80</v>
      </c>
      <c r="D1135" s="25">
        <v>335063.49</v>
      </c>
      <c r="E1135" s="25">
        <v>0</v>
      </c>
      <c r="F1135" s="25">
        <v>0</v>
      </c>
      <c r="G1135" s="25">
        <v>81262.12</v>
      </c>
    </row>
    <row r="1136" spans="1:7" x14ac:dyDescent="0.4">
      <c r="A1136" s="25">
        <v>1694</v>
      </c>
      <c r="B1136" s="25" t="s">
        <v>197</v>
      </c>
      <c r="C1136" s="25" t="s">
        <v>81</v>
      </c>
      <c r="D1136" s="25">
        <v>1177242.5900000001</v>
      </c>
      <c r="E1136" s="25">
        <v>0</v>
      </c>
      <c r="F1136" s="25">
        <v>244.06</v>
      </c>
      <c r="G1136" s="25">
        <v>15633.35</v>
      </c>
    </row>
    <row r="1137" spans="1:7" x14ac:dyDescent="0.4">
      <c r="A1137" s="25">
        <v>1694</v>
      </c>
      <c r="B1137" s="25" t="s">
        <v>197</v>
      </c>
      <c r="C1137" s="25" t="s">
        <v>89</v>
      </c>
      <c r="D1137" s="25">
        <v>1327955.5</v>
      </c>
      <c r="E1137" s="25">
        <v>0</v>
      </c>
      <c r="F1137" s="25">
        <v>0</v>
      </c>
      <c r="G1137" s="25">
        <v>93925.29</v>
      </c>
    </row>
    <row r="1138" spans="1:7" x14ac:dyDescent="0.4">
      <c r="A1138" s="25">
        <v>1694</v>
      </c>
      <c r="B1138" s="25" t="s">
        <v>197</v>
      </c>
      <c r="C1138" s="25" t="s">
        <v>90</v>
      </c>
      <c r="D1138" s="25">
        <v>44842.51</v>
      </c>
      <c r="E1138" s="25">
        <v>0</v>
      </c>
      <c r="F1138" s="25">
        <v>0</v>
      </c>
      <c r="G1138" s="25">
        <v>0</v>
      </c>
    </row>
    <row r="1139" spans="1:7" x14ac:dyDescent="0.4">
      <c r="A1139" s="25">
        <v>1694</v>
      </c>
      <c r="B1139" s="25" t="s">
        <v>197</v>
      </c>
      <c r="C1139" s="25" t="s">
        <v>82</v>
      </c>
      <c r="D1139" s="25">
        <v>40916.61</v>
      </c>
      <c r="E1139" s="25">
        <v>0</v>
      </c>
      <c r="F1139" s="25">
        <v>0</v>
      </c>
      <c r="G1139" s="25">
        <v>0</v>
      </c>
    </row>
    <row r="1140" spans="1:7" x14ac:dyDescent="0.4">
      <c r="A1140" s="25">
        <v>1694</v>
      </c>
      <c r="B1140" s="25" t="s">
        <v>197</v>
      </c>
      <c r="C1140" s="25" t="s">
        <v>83</v>
      </c>
      <c r="D1140" s="25">
        <v>22398.02</v>
      </c>
      <c r="E1140" s="25">
        <v>0</v>
      </c>
      <c r="F1140" s="25">
        <v>0</v>
      </c>
      <c r="G1140" s="25">
        <v>0</v>
      </c>
    </row>
    <row r="1141" spans="1:7" x14ac:dyDescent="0.4">
      <c r="A1141" s="25">
        <v>1694</v>
      </c>
      <c r="B1141" s="25" t="s">
        <v>197</v>
      </c>
      <c r="C1141" s="25" t="s">
        <v>84</v>
      </c>
      <c r="D1141" s="25">
        <v>162265.79999999999</v>
      </c>
      <c r="E1141" s="25">
        <v>0</v>
      </c>
      <c r="F1141" s="25">
        <v>0</v>
      </c>
      <c r="G1141" s="25">
        <v>0</v>
      </c>
    </row>
    <row r="1142" spans="1:7" x14ac:dyDescent="0.4">
      <c r="A1142" s="25">
        <v>1694</v>
      </c>
      <c r="B1142" s="25" t="s">
        <v>197</v>
      </c>
      <c r="C1142" s="25" t="s">
        <v>91</v>
      </c>
      <c r="D1142" s="25">
        <v>166752.9</v>
      </c>
      <c r="E1142" s="25">
        <v>0</v>
      </c>
      <c r="F1142" s="25">
        <v>0</v>
      </c>
      <c r="G1142" s="25">
        <v>84648.58</v>
      </c>
    </row>
    <row r="1143" spans="1:7" x14ac:dyDescent="0.4">
      <c r="A1143" s="25">
        <v>1694</v>
      </c>
      <c r="B1143" s="25" t="s">
        <v>197</v>
      </c>
      <c r="C1143" s="25" t="s">
        <v>85</v>
      </c>
      <c r="D1143" s="25">
        <v>46315.55</v>
      </c>
      <c r="E1143" s="25">
        <v>0</v>
      </c>
      <c r="F1143" s="25">
        <v>0</v>
      </c>
      <c r="G1143" s="25">
        <v>0</v>
      </c>
    </row>
    <row r="1144" spans="1:7" x14ac:dyDescent="0.4">
      <c r="A1144" s="25">
        <v>1694</v>
      </c>
      <c r="B1144" s="25" t="s">
        <v>197</v>
      </c>
      <c r="C1144" s="25" t="s">
        <v>86</v>
      </c>
      <c r="D1144" s="25">
        <v>42050.15</v>
      </c>
      <c r="E1144" s="25">
        <v>0</v>
      </c>
      <c r="F1144" s="25">
        <v>0</v>
      </c>
      <c r="G1144" s="25">
        <v>43826.73</v>
      </c>
    </row>
    <row r="1145" spans="1:7" x14ac:dyDescent="0.4">
      <c r="A1145" s="25">
        <v>1729</v>
      </c>
      <c r="B1145" s="25" t="s">
        <v>198</v>
      </c>
      <c r="C1145" s="25" t="s">
        <v>80</v>
      </c>
      <c r="D1145" s="25">
        <v>146736</v>
      </c>
      <c r="E1145" s="25">
        <v>0</v>
      </c>
      <c r="F1145" s="25">
        <v>0</v>
      </c>
      <c r="G1145" s="25">
        <v>9318.43</v>
      </c>
    </row>
    <row r="1146" spans="1:7" x14ac:dyDescent="0.4">
      <c r="A1146" s="25">
        <v>1729</v>
      </c>
      <c r="B1146" s="25" t="s">
        <v>198</v>
      </c>
      <c r="C1146" s="25" t="s">
        <v>81</v>
      </c>
      <c r="D1146" s="25">
        <v>253149.59</v>
      </c>
      <c r="E1146" s="25">
        <v>0</v>
      </c>
      <c r="F1146" s="25">
        <v>0</v>
      </c>
      <c r="G1146" s="25">
        <v>136043.91</v>
      </c>
    </row>
    <row r="1147" spans="1:7" x14ac:dyDescent="0.4">
      <c r="A1147" s="25">
        <v>1729</v>
      </c>
      <c r="B1147" s="25" t="s">
        <v>198</v>
      </c>
      <c r="C1147" s="25" t="s">
        <v>89</v>
      </c>
      <c r="D1147" s="25">
        <v>124762.65</v>
      </c>
      <c r="E1147" s="25">
        <v>0</v>
      </c>
      <c r="F1147" s="25">
        <v>0</v>
      </c>
      <c r="G1147" s="25">
        <v>666.15</v>
      </c>
    </row>
    <row r="1148" spans="1:7" x14ac:dyDescent="0.4">
      <c r="A1148" s="25">
        <v>1729</v>
      </c>
      <c r="B1148" s="25" t="s">
        <v>198</v>
      </c>
      <c r="C1148" s="25" t="s">
        <v>82</v>
      </c>
      <c r="D1148" s="25">
        <v>18253.509999999998</v>
      </c>
      <c r="E1148" s="25">
        <v>0</v>
      </c>
      <c r="F1148" s="25">
        <v>0</v>
      </c>
      <c r="G1148" s="25">
        <v>0</v>
      </c>
    </row>
    <row r="1149" spans="1:7" x14ac:dyDescent="0.4">
      <c r="A1149" s="25">
        <v>1729</v>
      </c>
      <c r="B1149" s="25" t="s">
        <v>198</v>
      </c>
      <c r="C1149" s="25" t="s">
        <v>83</v>
      </c>
      <c r="D1149" s="25">
        <v>2390.31</v>
      </c>
      <c r="E1149" s="25">
        <v>0</v>
      </c>
      <c r="F1149" s="25">
        <v>0</v>
      </c>
      <c r="G1149" s="25">
        <v>0</v>
      </c>
    </row>
    <row r="1150" spans="1:7" x14ac:dyDescent="0.4">
      <c r="A1150" s="25">
        <v>1729</v>
      </c>
      <c r="B1150" s="25" t="s">
        <v>198</v>
      </c>
      <c r="C1150" s="25" t="s">
        <v>84</v>
      </c>
      <c r="D1150" s="25">
        <v>42169.75</v>
      </c>
      <c r="E1150" s="25">
        <v>0</v>
      </c>
      <c r="F1150" s="25">
        <v>8066.16</v>
      </c>
      <c r="G1150" s="25">
        <v>1413.19</v>
      </c>
    </row>
    <row r="1151" spans="1:7" x14ac:dyDescent="0.4">
      <c r="A1151" s="25">
        <v>1729</v>
      </c>
      <c r="B1151" s="25" t="s">
        <v>198</v>
      </c>
      <c r="C1151" s="25" t="s">
        <v>91</v>
      </c>
      <c r="D1151" s="25">
        <v>33300</v>
      </c>
      <c r="E1151" s="25">
        <v>0</v>
      </c>
      <c r="F1151" s="25">
        <v>0</v>
      </c>
      <c r="G1151" s="25">
        <v>0</v>
      </c>
    </row>
    <row r="1152" spans="1:7" x14ac:dyDescent="0.4">
      <c r="A1152" s="25">
        <v>1729</v>
      </c>
      <c r="B1152" s="25" t="s">
        <v>198</v>
      </c>
      <c r="C1152" s="25" t="s">
        <v>85</v>
      </c>
      <c r="D1152" s="25">
        <v>0</v>
      </c>
      <c r="E1152" s="25">
        <v>0</v>
      </c>
      <c r="F1152" s="25">
        <v>817.5</v>
      </c>
      <c r="G1152" s="25">
        <v>25000</v>
      </c>
    </row>
    <row r="1153" spans="1:7" x14ac:dyDescent="0.4">
      <c r="A1153" s="25">
        <v>1729</v>
      </c>
      <c r="B1153" s="25" t="s">
        <v>198</v>
      </c>
      <c r="C1153" s="25" t="s">
        <v>86</v>
      </c>
      <c r="D1153" s="25">
        <v>0</v>
      </c>
      <c r="E1153" s="25">
        <v>83295.759999999995</v>
      </c>
      <c r="F1153" s="25">
        <v>0</v>
      </c>
      <c r="G1153" s="25">
        <v>10170.07</v>
      </c>
    </row>
    <row r="1154" spans="1:7" x14ac:dyDescent="0.4">
      <c r="A1154" s="25">
        <v>1736</v>
      </c>
      <c r="B1154" s="25" t="s">
        <v>199</v>
      </c>
      <c r="C1154" s="25" t="s">
        <v>88</v>
      </c>
      <c r="D1154" s="25">
        <v>15541.51</v>
      </c>
      <c r="E1154" s="25">
        <v>0</v>
      </c>
      <c r="F1154" s="25">
        <v>0</v>
      </c>
      <c r="G1154" s="25">
        <v>2865</v>
      </c>
    </row>
    <row r="1155" spans="1:7" x14ac:dyDescent="0.4">
      <c r="A1155" s="25">
        <v>1736</v>
      </c>
      <c r="B1155" s="25" t="s">
        <v>199</v>
      </c>
      <c r="C1155" s="25" t="s">
        <v>80</v>
      </c>
      <c r="D1155" s="25">
        <v>62185.71</v>
      </c>
      <c r="E1155" s="25">
        <v>0</v>
      </c>
      <c r="F1155" s="25">
        <v>0</v>
      </c>
      <c r="G1155" s="25">
        <v>4616.47</v>
      </c>
    </row>
    <row r="1156" spans="1:7" x14ac:dyDescent="0.4">
      <c r="A1156" s="25">
        <v>1736</v>
      </c>
      <c r="B1156" s="25" t="s">
        <v>199</v>
      </c>
      <c r="C1156" s="25" t="s">
        <v>81</v>
      </c>
      <c r="D1156" s="25">
        <v>231364.53</v>
      </c>
      <c r="E1156" s="25">
        <v>0</v>
      </c>
      <c r="F1156" s="25">
        <v>0</v>
      </c>
      <c r="G1156" s="25">
        <v>24702.79</v>
      </c>
    </row>
    <row r="1157" spans="1:7" x14ac:dyDescent="0.4">
      <c r="A1157" s="25">
        <v>1736</v>
      </c>
      <c r="B1157" s="25" t="s">
        <v>199</v>
      </c>
      <c r="C1157" s="25" t="s">
        <v>89</v>
      </c>
      <c r="D1157" s="25">
        <v>160018.45000000001</v>
      </c>
      <c r="E1157" s="25">
        <v>0</v>
      </c>
      <c r="F1157" s="25">
        <v>0</v>
      </c>
      <c r="G1157" s="25">
        <v>6871.75</v>
      </c>
    </row>
    <row r="1158" spans="1:7" x14ac:dyDescent="0.4">
      <c r="A1158" s="25">
        <v>1736</v>
      </c>
      <c r="B1158" s="25" t="s">
        <v>199</v>
      </c>
      <c r="C1158" s="25" t="s">
        <v>82</v>
      </c>
      <c r="D1158" s="25">
        <v>5656.64</v>
      </c>
      <c r="E1158" s="25">
        <v>0</v>
      </c>
      <c r="F1158" s="25">
        <v>0</v>
      </c>
      <c r="G1158" s="25">
        <v>0</v>
      </c>
    </row>
    <row r="1159" spans="1:7" x14ac:dyDescent="0.4">
      <c r="A1159" s="25">
        <v>1736</v>
      </c>
      <c r="B1159" s="25" t="s">
        <v>199</v>
      </c>
      <c r="C1159" s="25" t="s">
        <v>83</v>
      </c>
      <c r="D1159" s="25">
        <v>2187.2199999999998</v>
      </c>
      <c r="E1159" s="25">
        <v>0</v>
      </c>
      <c r="F1159" s="25">
        <v>0</v>
      </c>
      <c r="G1159" s="25">
        <v>3532.02</v>
      </c>
    </row>
    <row r="1160" spans="1:7" x14ac:dyDescent="0.4">
      <c r="A1160" s="25">
        <v>1736</v>
      </c>
      <c r="B1160" s="25" t="s">
        <v>199</v>
      </c>
      <c r="C1160" s="25" t="s">
        <v>84</v>
      </c>
      <c r="D1160" s="25">
        <v>47643.16</v>
      </c>
      <c r="E1160" s="25">
        <v>0</v>
      </c>
      <c r="F1160" s="25">
        <v>47643.16</v>
      </c>
      <c r="G1160" s="25">
        <v>7524.65</v>
      </c>
    </row>
    <row r="1161" spans="1:7" x14ac:dyDescent="0.4">
      <c r="A1161" s="25">
        <v>1736</v>
      </c>
      <c r="B1161" s="25" t="s">
        <v>199</v>
      </c>
      <c r="C1161" s="25" t="s">
        <v>85</v>
      </c>
      <c r="D1161" s="25">
        <v>0</v>
      </c>
      <c r="E1161" s="25">
        <v>0</v>
      </c>
      <c r="F1161" s="25">
        <v>0</v>
      </c>
      <c r="G1161" s="25">
        <v>14000</v>
      </c>
    </row>
    <row r="1162" spans="1:7" x14ac:dyDescent="0.4">
      <c r="A1162" s="25">
        <v>1736</v>
      </c>
      <c r="B1162" s="25" t="s">
        <v>199</v>
      </c>
      <c r="C1162" s="25" t="s">
        <v>86</v>
      </c>
      <c r="D1162" s="25">
        <v>0</v>
      </c>
      <c r="E1162" s="25">
        <v>150393.63</v>
      </c>
      <c r="F1162" s="25">
        <v>0</v>
      </c>
      <c r="G1162" s="25">
        <v>0</v>
      </c>
    </row>
    <row r="1163" spans="1:7" x14ac:dyDescent="0.4">
      <c r="A1163" s="25">
        <v>1813</v>
      </c>
      <c r="B1163" s="25" t="s">
        <v>200</v>
      </c>
      <c r="C1163" s="25" t="s">
        <v>88</v>
      </c>
      <c r="D1163" s="25">
        <v>58455.35</v>
      </c>
      <c r="E1163" s="25">
        <v>0</v>
      </c>
      <c r="F1163" s="25">
        <v>0</v>
      </c>
      <c r="G1163" s="25">
        <v>1847.75</v>
      </c>
    </row>
    <row r="1164" spans="1:7" x14ac:dyDescent="0.4">
      <c r="A1164" s="25">
        <v>1813</v>
      </c>
      <c r="B1164" s="25" t="s">
        <v>200</v>
      </c>
      <c r="C1164" s="25" t="s">
        <v>80</v>
      </c>
      <c r="D1164" s="25">
        <v>94820.85</v>
      </c>
      <c r="E1164" s="25">
        <v>0</v>
      </c>
      <c r="F1164" s="25">
        <v>0</v>
      </c>
      <c r="G1164" s="25">
        <v>2906.05</v>
      </c>
    </row>
    <row r="1165" spans="1:7" x14ac:dyDescent="0.4">
      <c r="A1165" s="25">
        <v>1813</v>
      </c>
      <c r="B1165" s="25" t="s">
        <v>200</v>
      </c>
      <c r="C1165" s="25" t="s">
        <v>81</v>
      </c>
      <c r="D1165" s="25">
        <v>680640.21</v>
      </c>
      <c r="E1165" s="25">
        <v>0</v>
      </c>
      <c r="F1165" s="25">
        <v>0</v>
      </c>
      <c r="G1165" s="25">
        <v>25394.94</v>
      </c>
    </row>
    <row r="1166" spans="1:7" x14ac:dyDescent="0.4">
      <c r="A1166" s="25">
        <v>1813</v>
      </c>
      <c r="B1166" s="25" t="s">
        <v>200</v>
      </c>
      <c r="C1166" s="25" t="s">
        <v>89</v>
      </c>
      <c r="D1166" s="25">
        <v>642540.98</v>
      </c>
      <c r="E1166" s="25">
        <v>0</v>
      </c>
      <c r="F1166" s="25">
        <v>0</v>
      </c>
      <c r="G1166" s="25">
        <v>0</v>
      </c>
    </row>
    <row r="1167" spans="1:7" x14ac:dyDescent="0.4">
      <c r="A1167" s="25">
        <v>1813</v>
      </c>
      <c r="B1167" s="25" t="s">
        <v>200</v>
      </c>
      <c r="C1167" s="25" t="s">
        <v>82</v>
      </c>
      <c r="D1167" s="25">
        <v>15315.81</v>
      </c>
      <c r="E1167" s="25">
        <v>0</v>
      </c>
      <c r="F1167" s="25">
        <v>0</v>
      </c>
      <c r="G1167" s="25">
        <v>0</v>
      </c>
    </row>
    <row r="1168" spans="1:7" x14ac:dyDescent="0.4">
      <c r="A1168" s="25">
        <v>1813</v>
      </c>
      <c r="B1168" s="25" t="s">
        <v>200</v>
      </c>
      <c r="C1168" s="25" t="s">
        <v>83</v>
      </c>
      <c r="D1168" s="25">
        <v>343.41</v>
      </c>
      <c r="E1168" s="25">
        <v>0</v>
      </c>
      <c r="F1168" s="25">
        <v>0</v>
      </c>
      <c r="G1168" s="25">
        <v>13509.11</v>
      </c>
    </row>
    <row r="1169" spans="1:7" x14ac:dyDescent="0.4">
      <c r="A1169" s="25">
        <v>1813</v>
      </c>
      <c r="B1169" s="25" t="s">
        <v>200</v>
      </c>
      <c r="C1169" s="25" t="s">
        <v>84</v>
      </c>
      <c r="D1169" s="25">
        <v>49402.83</v>
      </c>
      <c r="E1169" s="25">
        <v>0</v>
      </c>
      <c r="F1169" s="25">
        <v>0</v>
      </c>
      <c r="G1169" s="25">
        <v>150</v>
      </c>
    </row>
    <row r="1170" spans="1:7" x14ac:dyDescent="0.4">
      <c r="A1170" s="25">
        <v>1813</v>
      </c>
      <c r="B1170" s="25" t="s">
        <v>200</v>
      </c>
      <c r="C1170" s="25" t="s">
        <v>91</v>
      </c>
      <c r="D1170" s="25">
        <v>32832</v>
      </c>
      <c r="E1170" s="25">
        <v>0</v>
      </c>
      <c r="F1170" s="25">
        <v>0</v>
      </c>
      <c r="G1170" s="25">
        <v>72941</v>
      </c>
    </row>
    <row r="1171" spans="1:7" x14ac:dyDescent="0.4">
      <c r="A1171" s="25">
        <v>1813</v>
      </c>
      <c r="B1171" s="25" t="s">
        <v>200</v>
      </c>
      <c r="C1171" s="25" t="s">
        <v>85</v>
      </c>
      <c r="D1171" s="25">
        <v>24496.9</v>
      </c>
      <c r="E1171" s="25">
        <v>0</v>
      </c>
      <c r="F1171" s="25">
        <v>0</v>
      </c>
      <c r="G1171" s="25">
        <v>0</v>
      </c>
    </row>
    <row r="1172" spans="1:7" x14ac:dyDescent="0.4">
      <c r="A1172" s="25">
        <v>1813</v>
      </c>
      <c r="B1172" s="25" t="s">
        <v>200</v>
      </c>
      <c r="C1172" s="25" t="s">
        <v>86</v>
      </c>
      <c r="D1172" s="25">
        <v>0</v>
      </c>
      <c r="E1172" s="25">
        <v>81960</v>
      </c>
      <c r="F1172" s="25">
        <v>0</v>
      </c>
      <c r="G1172" s="25">
        <v>40916.400000000001</v>
      </c>
    </row>
    <row r="1173" spans="1:7" x14ac:dyDescent="0.4">
      <c r="A1173" s="25">
        <v>5757</v>
      </c>
      <c r="B1173" s="25" t="s">
        <v>201</v>
      </c>
      <c r="C1173" s="25" t="s">
        <v>88</v>
      </c>
      <c r="D1173" s="25">
        <v>0</v>
      </c>
      <c r="E1173" s="25">
        <v>0</v>
      </c>
      <c r="F1173" s="25">
        <v>0</v>
      </c>
      <c r="G1173" s="25">
        <v>39634.050000000003</v>
      </c>
    </row>
    <row r="1174" spans="1:7" x14ac:dyDescent="0.4">
      <c r="A1174" s="25">
        <v>5757</v>
      </c>
      <c r="B1174" s="25" t="s">
        <v>201</v>
      </c>
      <c r="C1174" s="25" t="s">
        <v>80</v>
      </c>
      <c r="D1174" s="25">
        <v>94782.18</v>
      </c>
      <c r="E1174" s="25">
        <v>0</v>
      </c>
      <c r="F1174" s="25">
        <v>159.77000000000001</v>
      </c>
      <c r="G1174" s="25">
        <v>1737.82</v>
      </c>
    </row>
    <row r="1175" spans="1:7" x14ac:dyDescent="0.4">
      <c r="A1175" s="25">
        <v>5757</v>
      </c>
      <c r="B1175" s="25" t="s">
        <v>201</v>
      </c>
      <c r="C1175" s="25" t="s">
        <v>81</v>
      </c>
      <c r="D1175" s="25">
        <v>342306.45</v>
      </c>
      <c r="E1175" s="25">
        <v>0</v>
      </c>
      <c r="F1175" s="25">
        <v>0</v>
      </c>
      <c r="G1175" s="25">
        <v>64927.44</v>
      </c>
    </row>
    <row r="1176" spans="1:7" x14ac:dyDescent="0.4">
      <c r="A1176" s="25">
        <v>5757</v>
      </c>
      <c r="B1176" s="25" t="s">
        <v>201</v>
      </c>
      <c r="C1176" s="25" t="s">
        <v>89</v>
      </c>
      <c r="D1176" s="25">
        <v>369452.35</v>
      </c>
      <c r="E1176" s="25">
        <v>0</v>
      </c>
      <c r="F1176" s="25">
        <v>0</v>
      </c>
      <c r="G1176" s="25">
        <v>23899.11</v>
      </c>
    </row>
    <row r="1177" spans="1:7" x14ac:dyDescent="0.4">
      <c r="A1177" s="25">
        <v>5757</v>
      </c>
      <c r="B1177" s="25" t="s">
        <v>201</v>
      </c>
      <c r="C1177" s="25" t="s">
        <v>84</v>
      </c>
      <c r="D1177" s="25">
        <v>24006.66</v>
      </c>
      <c r="E1177" s="25">
        <v>0</v>
      </c>
      <c r="F1177" s="25">
        <v>4572.7</v>
      </c>
      <c r="G1177" s="25">
        <v>3204.94</v>
      </c>
    </row>
    <row r="1178" spans="1:7" x14ac:dyDescent="0.4">
      <c r="A1178" s="25">
        <v>5757</v>
      </c>
      <c r="B1178" s="25" t="s">
        <v>201</v>
      </c>
      <c r="C1178" s="25" t="s">
        <v>91</v>
      </c>
      <c r="D1178" s="25">
        <v>0</v>
      </c>
      <c r="E1178" s="25">
        <v>26116</v>
      </c>
      <c r="F1178" s="25">
        <v>0</v>
      </c>
      <c r="G1178" s="25">
        <v>7486</v>
      </c>
    </row>
    <row r="1179" spans="1:7" x14ac:dyDescent="0.4">
      <c r="A1179" s="25">
        <v>5757</v>
      </c>
      <c r="B1179" s="25" t="s">
        <v>201</v>
      </c>
      <c r="C1179" s="25" t="s">
        <v>85</v>
      </c>
      <c r="D1179" s="25">
        <v>3018.83</v>
      </c>
      <c r="E1179" s="25">
        <v>0</v>
      </c>
      <c r="F1179" s="25">
        <v>0</v>
      </c>
      <c r="G1179" s="25">
        <v>0</v>
      </c>
    </row>
    <row r="1180" spans="1:7" x14ac:dyDescent="0.4">
      <c r="A1180" s="25">
        <v>5757</v>
      </c>
      <c r="B1180" s="25" t="s">
        <v>201</v>
      </c>
      <c r="C1180" s="25" t="s">
        <v>86</v>
      </c>
      <c r="D1180" s="25">
        <v>0</v>
      </c>
      <c r="E1180" s="25">
        <v>40081.199999999997</v>
      </c>
      <c r="F1180" s="25">
        <v>0</v>
      </c>
      <c r="G1180" s="25">
        <v>1500</v>
      </c>
    </row>
    <row r="1181" spans="1:7" x14ac:dyDescent="0.4">
      <c r="A1181" s="25">
        <v>1855</v>
      </c>
      <c r="B1181" s="25" t="s">
        <v>202</v>
      </c>
      <c r="C1181" s="25" t="s">
        <v>88</v>
      </c>
      <c r="D1181" s="25">
        <v>0</v>
      </c>
      <c r="E1181" s="25">
        <v>0</v>
      </c>
      <c r="F1181" s="25">
        <v>0</v>
      </c>
      <c r="G1181" s="25">
        <v>1872.11</v>
      </c>
    </row>
    <row r="1182" spans="1:7" x14ac:dyDescent="0.4">
      <c r="A1182" s="25">
        <v>1855</v>
      </c>
      <c r="B1182" s="25" t="s">
        <v>202</v>
      </c>
      <c r="C1182" s="25" t="s">
        <v>80</v>
      </c>
      <c r="D1182" s="25">
        <v>85161.5</v>
      </c>
      <c r="E1182" s="25">
        <v>0</v>
      </c>
      <c r="F1182" s="25">
        <v>990.03</v>
      </c>
      <c r="G1182" s="25">
        <v>9064.56</v>
      </c>
    </row>
    <row r="1183" spans="1:7" x14ac:dyDescent="0.4">
      <c r="A1183" s="25">
        <v>1855</v>
      </c>
      <c r="B1183" s="25" t="s">
        <v>202</v>
      </c>
      <c r="C1183" s="25" t="s">
        <v>81</v>
      </c>
      <c r="D1183" s="25">
        <v>272014.18</v>
      </c>
      <c r="E1183" s="25">
        <v>0</v>
      </c>
      <c r="F1183" s="25">
        <v>0</v>
      </c>
      <c r="G1183" s="25">
        <v>54427.51</v>
      </c>
    </row>
    <row r="1184" spans="1:7" x14ac:dyDescent="0.4">
      <c r="A1184" s="25">
        <v>1855</v>
      </c>
      <c r="B1184" s="25" t="s">
        <v>202</v>
      </c>
      <c r="C1184" s="25" t="s">
        <v>89</v>
      </c>
      <c r="D1184" s="25">
        <v>238876.79</v>
      </c>
      <c r="E1184" s="25">
        <v>0</v>
      </c>
      <c r="F1184" s="25">
        <v>3367.29</v>
      </c>
      <c r="G1184" s="25">
        <v>5789.81</v>
      </c>
    </row>
    <row r="1185" spans="1:7" x14ac:dyDescent="0.4">
      <c r="A1185" s="25">
        <v>1855</v>
      </c>
      <c r="B1185" s="25" t="s">
        <v>202</v>
      </c>
      <c r="C1185" s="25" t="s">
        <v>84</v>
      </c>
      <c r="D1185" s="25">
        <v>84598.87</v>
      </c>
      <c r="E1185" s="25">
        <v>0</v>
      </c>
      <c r="F1185" s="25">
        <v>851.97</v>
      </c>
      <c r="G1185" s="25">
        <v>0</v>
      </c>
    </row>
    <row r="1186" spans="1:7" x14ac:dyDescent="0.4">
      <c r="A1186" s="25">
        <v>1855</v>
      </c>
      <c r="B1186" s="25" t="s">
        <v>202</v>
      </c>
      <c r="C1186" s="25" t="s">
        <v>91</v>
      </c>
      <c r="D1186" s="25">
        <v>80530.52</v>
      </c>
      <c r="E1186" s="25">
        <v>12239.99</v>
      </c>
      <c r="F1186" s="25">
        <v>623.04</v>
      </c>
      <c r="G1186" s="25">
        <v>529.6</v>
      </c>
    </row>
    <row r="1187" spans="1:7" x14ac:dyDescent="0.4">
      <c r="A1187" s="25">
        <v>1855</v>
      </c>
      <c r="B1187" s="25" t="s">
        <v>202</v>
      </c>
      <c r="C1187" s="25" t="s">
        <v>86</v>
      </c>
      <c r="D1187" s="25">
        <v>0</v>
      </c>
      <c r="E1187" s="25">
        <v>97145.73</v>
      </c>
      <c r="F1187" s="25">
        <v>0</v>
      </c>
      <c r="G1187" s="25">
        <v>0</v>
      </c>
    </row>
    <row r="1188" spans="1:7" x14ac:dyDescent="0.4">
      <c r="A1188" s="25">
        <v>1862</v>
      </c>
      <c r="B1188" s="25" t="s">
        <v>203</v>
      </c>
      <c r="C1188" s="25" t="s">
        <v>88</v>
      </c>
      <c r="D1188" s="25">
        <v>520663.35</v>
      </c>
      <c r="E1188" s="25">
        <v>0</v>
      </c>
      <c r="F1188" s="25">
        <v>0</v>
      </c>
      <c r="G1188" s="25">
        <v>31240.21</v>
      </c>
    </row>
    <row r="1189" spans="1:7" x14ac:dyDescent="0.4">
      <c r="A1189" s="25">
        <v>1862</v>
      </c>
      <c r="B1189" s="25" t="s">
        <v>203</v>
      </c>
      <c r="C1189" s="25" t="s">
        <v>80</v>
      </c>
      <c r="D1189" s="25">
        <v>2040581.11</v>
      </c>
      <c r="E1189" s="25">
        <v>0</v>
      </c>
      <c r="F1189" s="25">
        <v>0</v>
      </c>
      <c r="G1189" s="25">
        <v>150880.54999999999</v>
      </c>
    </row>
    <row r="1190" spans="1:7" x14ac:dyDescent="0.4">
      <c r="A1190" s="25">
        <v>1862</v>
      </c>
      <c r="B1190" s="25" t="s">
        <v>203</v>
      </c>
      <c r="C1190" s="25" t="s">
        <v>81</v>
      </c>
      <c r="D1190" s="25">
        <v>5935528.5999999996</v>
      </c>
      <c r="E1190" s="25">
        <v>0</v>
      </c>
      <c r="F1190" s="25">
        <v>1712.26</v>
      </c>
      <c r="G1190" s="25">
        <v>769764</v>
      </c>
    </row>
    <row r="1191" spans="1:7" x14ac:dyDescent="0.4">
      <c r="A1191" s="25">
        <v>1862</v>
      </c>
      <c r="B1191" s="25" t="s">
        <v>203</v>
      </c>
      <c r="C1191" s="25" t="s">
        <v>89</v>
      </c>
      <c r="D1191" s="25">
        <v>3191888.91</v>
      </c>
      <c r="E1191" s="25">
        <v>0</v>
      </c>
      <c r="F1191" s="25">
        <v>113.03</v>
      </c>
      <c r="G1191" s="25">
        <v>185061.58</v>
      </c>
    </row>
    <row r="1192" spans="1:7" x14ac:dyDescent="0.4">
      <c r="A1192" s="25">
        <v>1862</v>
      </c>
      <c r="B1192" s="25" t="s">
        <v>203</v>
      </c>
      <c r="C1192" s="25" t="s">
        <v>90</v>
      </c>
      <c r="D1192" s="25">
        <v>131202.89000000001</v>
      </c>
      <c r="E1192" s="25">
        <v>0</v>
      </c>
      <c r="F1192" s="25">
        <v>0</v>
      </c>
      <c r="G1192" s="25">
        <v>0</v>
      </c>
    </row>
    <row r="1193" spans="1:7" x14ac:dyDescent="0.4">
      <c r="A1193" s="25">
        <v>1862</v>
      </c>
      <c r="B1193" s="25" t="s">
        <v>203</v>
      </c>
      <c r="C1193" s="25" t="s">
        <v>82</v>
      </c>
      <c r="D1193" s="25">
        <v>165977.79999999999</v>
      </c>
      <c r="E1193" s="25">
        <v>0</v>
      </c>
      <c r="F1193" s="25">
        <v>0</v>
      </c>
      <c r="G1193" s="25">
        <v>2078.21</v>
      </c>
    </row>
    <row r="1194" spans="1:7" x14ac:dyDescent="0.4">
      <c r="A1194" s="25">
        <v>1862</v>
      </c>
      <c r="B1194" s="25" t="s">
        <v>203</v>
      </c>
      <c r="C1194" s="25" t="s">
        <v>83</v>
      </c>
      <c r="D1194" s="25">
        <v>0</v>
      </c>
      <c r="E1194" s="25">
        <v>0</v>
      </c>
      <c r="F1194" s="25">
        <v>0</v>
      </c>
      <c r="G1194" s="25">
        <v>90153.51</v>
      </c>
    </row>
    <row r="1195" spans="1:7" x14ac:dyDescent="0.4">
      <c r="A1195" s="25">
        <v>1862</v>
      </c>
      <c r="B1195" s="25" t="s">
        <v>203</v>
      </c>
      <c r="C1195" s="25" t="s">
        <v>84</v>
      </c>
      <c r="D1195" s="25">
        <v>357031.49</v>
      </c>
      <c r="E1195" s="25">
        <v>0</v>
      </c>
      <c r="F1195" s="25">
        <v>0</v>
      </c>
      <c r="G1195" s="25">
        <v>3055.61</v>
      </c>
    </row>
    <row r="1196" spans="1:7" x14ac:dyDescent="0.4">
      <c r="A1196" s="25">
        <v>1862</v>
      </c>
      <c r="B1196" s="25" t="s">
        <v>203</v>
      </c>
      <c r="C1196" s="25" t="s">
        <v>109</v>
      </c>
      <c r="D1196" s="25">
        <v>0</v>
      </c>
      <c r="E1196" s="25">
        <v>0</v>
      </c>
      <c r="F1196" s="25">
        <v>0</v>
      </c>
      <c r="G1196" s="25">
        <v>3450</v>
      </c>
    </row>
    <row r="1197" spans="1:7" x14ac:dyDescent="0.4">
      <c r="A1197" s="25">
        <v>1862</v>
      </c>
      <c r="B1197" s="25" t="s">
        <v>203</v>
      </c>
      <c r="C1197" s="25" t="s">
        <v>91</v>
      </c>
      <c r="D1197" s="25">
        <v>329709.92</v>
      </c>
      <c r="E1197" s="25">
        <v>5816.25</v>
      </c>
      <c r="F1197" s="25">
        <v>0</v>
      </c>
      <c r="G1197" s="25">
        <v>7635.59</v>
      </c>
    </row>
    <row r="1198" spans="1:7" x14ac:dyDescent="0.4">
      <c r="A1198" s="25">
        <v>1862</v>
      </c>
      <c r="B1198" s="25" t="s">
        <v>203</v>
      </c>
      <c r="C1198" s="25" t="s">
        <v>85</v>
      </c>
      <c r="D1198" s="25">
        <v>606629.18000000005</v>
      </c>
      <c r="E1198" s="25">
        <v>0</v>
      </c>
      <c r="F1198" s="25">
        <v>0</v>
      </c>
      <c r="G1198" s="25">
        <v>3441.17</v>
      </c>
    </row>
    <row r="1199" spans="1:7" x14ac:dyDescent="0.4">
      <c r="A1199" s="25">
        <v>1862</v>
      </c>
      <c r="B1199" s="25" t="s">
        <v>203</v>
      </c>
      <c r="C1199" s="25" t="s">
        <v>86</v>
      </c>
      <c r="D1199" s="25">
        <v>0</v>
      </c>
      <c r="E1199" s="25">
        <v>0</v>
      </c>
      <c r="F1199" s="25">
        <v>1192</v>
      </c>
      <c r="G1199" s="25">
        <v>135723.25</v>
      </c>
    </row>
    <row r="1200" spans="1:7" x14ac:dyDescent="0.4">
      <c r="A1200" s="25">
        <v>1870</v>
      </c>
      <c r="B1200" s="25" t="s">
        <v>204</v>
      </c>
      <c r="C1200" s="25" t="s">
        <v>88</v>
      </c>
      <c r="D1200" s="25">
        <v>0</v>
      </c>
      <c r="E1200" s="25">
        <v>0</v>
      </c>
      <c r="F1200" s="25">
        <v>491.73</v>
      </c>
      <c r="G1200" s="25">
        <v>2656</v>
      </c>
    </row>
    <row r="1201" spans="1:7" x14ac:dyDescent="0.4">
      <c r="A1201" s="25">
        <v>1870</v>
      </c>
      <c r="B1201" s="25" t="s">
        <v>204</v>
      </c>
      <c r="C1201" s="25" t="s">
        <v>80</v>
      </c>
      <c r="D1201" s="25">
        <v>31587.29</v>
      </c>
      <c r="E1201" s="25">
        <v>0</v>
      </c>
      <c r="F1201" s="25">
        <v>193</v>
      </c>
      <c r="G1201" s="25">
        <v>3600</v>
      </c>
    </row>
    <row r="1202" spans="1:7" x14ac:dyDescent="0.4">
      <c r="A1202" s="25">
        <v>1870</v>
      </c>
      <c r="B1202" s="25" t="s">
        <v>204</v>
      </c>
      <c r="C1202" s="25" t="s">
        <v>81</v>
      </c>
      <c r="D1202" s="25">
        <v>126783.2</v>
      </c>
      <c r="E1202" s="25">
        <v>0</v>
      </c>
      <c r="F1202" s="25">
        <v>775.36</v>
      </c>
      <c r="G1202" s="25">
        <v>4428</v>
      </c>
    </row>
    <row r="1203" spans="1:7" x14ac:dyDescent="0.4">
      <c r="A1203" s="25">
        <v>1870</v>
      </c>
      <c r="B1203" s="25" t="s">
        <v>204</v>
      </c>
      <c r="C1203" s="25" t="s">
        <v>89</v>
      </c>
      <c r="D1203" s="25">
        <v>79299.7</v>
      </c>
      <c r="E1203" s="25">
        <v>0</v>
      </c>
      <c r="F1203" s="25">
        <v>0</v>
      </c>
      <c r="G1203" s="25">
        <v>0</v>
      </c>
    </row>
    <row r="1204" spans="1:7" x14ac:dyDescent="0.4">
      <c r="A1204" s="25">
        <v>1870</v>
      </c>
      <c r="B1204" s="25" t="s">
        <v>204</v>
      </c>
      <c r="C1204" s="25" t="s">
        <v>90</v>
      </c>
      <c r="D1204" s="25">
        <v>37054.57</v>
      </c>
      <c r="E1204" s="25">
        <v>0</v>
      </c>
      <c r="F1204" s="25">
        <v>0</v>
      </c>
      <c r="G1204" s="25">
        <v>0</v>
      </c>
    </row>
    <row r="1205" spans="1:7" x14ac:dyDescent="0.4">
      <c r="A1205" s="25">
        <v>1870</v>
      </c>
      <c r="B1205" s="25" t="s">
        <v>204</v>
      </c>
      <c r="C1205" s="25" t="s">
        <v>83</v>
      </c>
      <c r="D1205" s="25">
        <v>15063.07</v>
      </c>
      <c r="E1205" s="25">
        <v>0</v>
      </c>
      <c r="F1205" s="25">
        <v>0</v>
      </c>
      <c r="G1205" s="25">
        <v>0</v>
      </c>
    </row>
    <row r="1206" spans="1:7" x14ac:dyDescent="0.4">
      <c r="A1206" s="25">
        <v>1870</v>
      </c>
      <c r="B1206" s="25" t="s">
        <v>204</v>
      </c>
      <c r="C1206" s="25" t="s">
        <v>84</v>
      </c>
      <c r="D1206" s="25">
        <v>0</v>
      </c>
      <c r="E1206" s="25">
        <v>0</v>
      </c>
      <c r="F1206" s="25">
        <v>490</v>
      </c>
      <c r="G1206" s="25">
        <v>22276</v>
      </c>
    </row>
    <row r="1207" spans="1:7" x14ac:dyDescent="0.4">
      <c r="A1207" s="25">
        <v>1870</v>
      </c>
      <c r="B1207" s="25" t="s">
        <v>204</v>
      </c>
      <c r="C1207" s="25" t="s">
        <v>91</v>
      </c>
      <c r="D1207" s="25">
        <v>0</v>
      </c>
      <c r="E1207" s="25">
        <v>4411.5200000000004</v>
      </c>
      <c r="F1207" s="25">
        <v>0</v>
      </c>
      <c r="G1207" s="25">
        <v>10578</v>
      </c>
    </row>
    <row r="1208" spans="1:7" x14ac:dyDescent="0.4">
      <c r="A1208" s="25">
        <v>1870</v>
      </c>
      <c r="B1208" s="25" t="s">
        <v>204</v>
      </c>
      <c r="C1208" s="25" t="s">
        <v>85</v>
      </c>
      <c r="D1208" s="25">
        <v>12290.36</v>
      </c>
      <c r="E1208" s="25">
        <v>0</v>
      </c>
      <c r="F1208" s="25">
        <v>0</v>
      </c>
      <c r="G1208" s="25">
        <v>14694.61</v>
      </c>
    </row>
    <row r="1209" spans="1:7" x14ac:dyDescent="0.4">
      <c r="A1209" s="25">
        <v>1870</v>
      </c>
      <c r="B1209" s="25" t="s">
        <v>204</v>
      </c>
      <c r="C1209" s="25" t="s">
        <v>86</v>
      </c>
      <c r="D1209" s="25">
        <v>0</v>
      </c>
      <c r="E1209" s="25">
        <v>23580.080000000002</v>
      </c>
      <c r="F1209" s="25">
        <v>4965.6000000000004</v>
      </c>
      <c r="G1209" s="25">
        <v>12900</v>
      </c>
    </row>
    <row r="1210" spans="1:7" x14ac:dyDescent="0.4">
      <c r="A1210" s="25">
        <v>1883</v>
      </c>
      <c r="B1210" s="25" t="s">
        <v>205</v>
      </c>
      <c r="C1210" s="25" t="s">
        <v>88</v>
      </c>
      <c r="D1210" s="25">
        <v>208074.99</v>
      </c>
      <c r="E1210" s="25">
        <v>0</v>
      </c>
      <c r="F1210" s="25">
        <v>0</v>
      </c>
      <c r="G1210" s="25">
        <v>12633.9</v>
      </c>
    </row>
    <row r="1211" spans="1:7" x14ac:dyDescent="0.4">
      <c r="A1211" s="25">
        <v>1883</v>
      </c>
      <c r="B1211" s="25" t="s">
        <v>205</v>
      </c>
      <c r="C1211" s="25" t="s">
        <v>80</v>
      </c>
      <c r="D1211" s="25">
        <v>677983.81</v>
      </c>
      <c r="E1211" s="25">
        <v>0</v>
      </c>
      <c r="F1211" s="25">
        <v>0</v>
      </c>
      <c r="G1211" s="25">
        <v>51186.46</v>
      </c>
    </row>
    <row r="1212" spans="1:7" x14ac:dyDescent="0.4">
      <c r="A1212" s="25">
        <v>1883</v>
      </c>
      <c r="B1212" s="25" t="s">
        <v>205</v>
      </c>
      <c r="C1212" s="25" t="s">
        <v>81</v>
      </c>
      <c r="D1212" s="25">
        <v>2881295.92</v>
      </c>
      <c r="E1212" s="25">
        <v>0</v>
      </c>
      <c r="F1212" s="25">
        <v>20069.25</v>
      </c>
      <c r="G1212" s="25">
        <v>34757.440000000002</v>
      </c>
    </row>
    <row r="1213" spans="1:7" x14ac:dyDescent="0.4">
      <c r="A1213" s="25">
        <v>1883</v>
      </c>
      <c r="B1213" s="25" t="s">
        <v>205</v>
      </c>
      <c r="C1213" s="25" t="s">
        <v>89</v>
      </c>
      <c r="D1213" s="25">
        <v>1876495.84</v>
      </c>
      <c r="E1213" s="25">
        <v>0</v>
      </c>
      <c r="F1213" s="25">
        <v>0</v>
      </c>
      <c r="G1213" s="25">
        <v>500</v>
      </c>
    </row>
    <row r="1214" spans="1:7" x14ac:dyDescent="0.4">
      <c r="A1214" s="25">
        <v>1883</v>
      </c>
      <c r="B1214" s="25" t="s">
        <v>205</v>
      </c>
      <c r="C1214" s="25" t="s">
        <v>82</v>
      </c>
      <c r="D1214" s="25">
        <v>83568.990000000005</v>
      </c>
      <c r="E1214" s="25">
        <v>0</v>
      </c>
      <c r="F1214" s="25">
        <v>0</v>
      </c>
      <c r="G1214" s="25">
        <v>0</v>
      </c>
    </row>
    <row r="1215" spans="1:7" x14ac:dyDescent="0.4">
      <c r="A1215" s="25">
        <v>1883</v>
      </c>
      <c r="B1215" s="25" t="s">
        <v>205</v>
      </c>
      <c r="C1215" s="25" t="s">
        <v>83</v>
      </c>
      <c r="D1215" s="25">
        <v>0</v>
      </c>
      <c r="E1215" s="25">
        <v>0</v>
      </c>
      <c r="F1215" s="25">
        <v>36615.53</v>
      </c>
      <c r="G1215" s="25">
        <v>9456.7199999999993</v>
      </c>
    </row>
    <row r="1216" spans="1:7" x14ac:dyDescent="0.4">
      <c r="A1216" s="25">
        <v>1883</v>
      </c>
      <c r="B1216" s="25" t="s">
        <v>205</v>
      </c>
      <c r="C1216" s="25" t="s">
        <v>84</v>
      </c>
      <c r="D1216" s="25">
        <v>152502.09</v>
      </c>
      <c r="E1216" s="25">
        <v>30000</v>
      </c>
      <c r="F1216" s="25">
        <v>0</v>
      </c>
      <c r="G1216" s="25">
        <v>26849.8</v>
      </c>
    </row>
    <row r="1217" spans="1:7" x14ac:dyDescent="0.4">
      <c r="A1217" s="25">
        <v>1883</v>
      </c>
      <c r="B1217" s="25" t="s">
        <v>205</v>
      </c>
      <c r="C1217" s="25" t="s">
        <v>109</v>
      </c>
      <c r="D1217" s="25">
        <v>0</v>
      </c>
      <c r="E1217" s="25">
        <v>0</v>
      </c>
      <c r="F1217" s="25">
        <v>0</v>
      </c>
      <c r="G1217" s="25">
        <v>186.42</v>
      </c>
    </row>
    <row r="1218" spans="1:7" x14ac:dyDescent="0.4">
      <c r="A1218" s="25">
        <v>1883</v>
      </c>
      <c r="B1218" s="25" t="s">
        <v>205</v>
      </c>
      <c r="C1218" s="25" t="s">
        <v>91</v>
      </c>
      <c r="D1218" s="25">
        <v>347893.46</v>
      </c>
      <c r="E1218" s="25">
        <v>0</v>
      </c>
      <c r="F1218" s="25">
        <v>0</v>
      </c>
      <c r="G1218" s="25">
        <v>12724.4</v>
      </c>
    </row>
    <row r="1219" spans="1:7" x14ac:dyDescent="0.4">
      <c r="A1219" s="25">
        <v>1883</v>
      </c>
      <c r="B1219" s="25" t="s">
        <v>205</v>
      </c>
      <c r="C1219" s="25" t="s">
        <v>85</v>
      </c>
      <c r="D1219" s="25">
        <v>300647.28000000003</v>
      </c>
      <c r="E1219" s="25">
        <v>0</v>
      </c>
      <c r="F1219" s="25">
        <v>0</v>
      </c>
      <c r="G1219" s="25">
        <v>100013.25</v>
      </c>
    </row>
    <row r="1220" spans="1:7" x14ac:dyDescent="0.4">
      <c r="A1220" s="25">
        <v>1883</v>
      </c>
      <c r="B1220" s="25" t="s">
        <v>205</v>
      </c>
      <c r="C1220" s="25" t="s">
        <v>86</v>
      </c>
      <c r="D1220" s="25">
        <v>4490</v>
      </c>
      <c r="E1220" s="25">
        <v>143317</v>
      </c>
      <c r="F1220" s="25">
        <v>108477</v>
      </c>
      <c r="G1220" s="25">
        <v>167045.09</v>
      </c>
    </row>
    <row r="1221" spans="1:7" x14ac:dyDescent="0.4">
      <c r="A1221" s="25">
        <v>1890</v>
      </c>
      <c r="B1221" s="25" t="s">
        <v>206</v>
      </c>
      <c r="C1221" s="25" t="s">
        <v>88</v>
      </c>
      <c r="D1221" s="25">
        <v>0</v>
      </c>
      <c r="E1221" s="25">
        <v>0</v>
      </c>
      <c r="F1221" s="25">
        <v>0</v>
      </c>
      <c r="G1221" s="25">
        <v>10050.61</v>
      </c>
    </row>
    <row r="1222" spans="1:7" x14ac:dyDescent="0.4">
      <c r="A1222" s="25">
        <v>1890</v>
      </c>
      <c r="B1222" s="25" t="s">
        <v>206</v>
      </c>
      <c r="C1222" s="25" t="s">
        <v>80</v>
      </c>
      <c r="D1222" s="25">
        <v>165657.84</v>
      </c>
      <c r="E1222" s="25">
        <v>0</v>
      </c>
      <c r="F1222" s="25">
        <v>67</v>
      </c>
      <c r="G1222" s="25">
        <v>42679.35</v>
      </c>
    </row>
    <row r="1223" spans="1:7" x14ac:dyDescent="0.4">
      <c r="A1223" s="25">
        <v>1890</v>
      </c>
      <c r="B1223" s="25" t="s">
        <v>206</v>
      </c>
      <c r="C1223" s="25" t="s">
        <v>81</v>
      </c>
      <c r="D1223" s="25">
        <v>731290.26</v>
      </c>
      <c r="E1223" s="25">
        <v>0</v>
      </c>
      <c r="F1223" s="25">
        <v>0</v>
      </c>
      <c r="G1223" s="25">
        <v>7246.76</v>
      </c>
    </row>
    <row r="1224" spans="1:7" x14ac:dyDescent="0.4">
      <c r="A1224" s="25">
        <v>1890</v>
      </c>
      <c r="B1224" s="25" t="s">
        <v>206</v>
      </c>
      <c r="C1224" s="25" t="s">
        <v>89</v>
      </c>
      <c r="D1224" s="25">
        <v>403734.84</v>
      </c>
      <c r="E1224" s="25">
        <v>0</v>
      </c>
      <c r="F1224" s="25">
        <v>0</v>
      </c>
      <c r="G1224" s="25">
        <v>100</v>
      </c>
    </row>
    <row r="1225" spans="1:7" x14ac:dyDescent="0.4">
      <c r="A1225" s="25">
        <v>1890</v>
      </c>
      <c r="B1225" s="25" t="s">
        <v>206</v>
      </c>
      <c r="C1225" s="25" t="s">
        <v>82</v>
      </c>
      <c r="D1225" s="25">
        <v>19171.86</v>
      </c>
      <c r="E1225" s="25">
        <v>0</v>
      </c>
      <c r="F1225" s="25">
        <v>0</v>
      </c>
      <c r="G1225" s="25">
        <v>0</v>
      </c>
    </row>
    <row r="1226" spans="1:7" x14ac:dyDescent="0.4">
      <c r="A1226" s="25">
        <v>1890</v>
      </c>
      <c r="B1226" s="25" t="s">
        <v>206</v>
      </c>
      <c r="C1226" s="25" t="s">
        <v>83</v>
      </c>
      <c r="D1226" s="25">
        <v>15362.94</v>
      </c>
      <c r="E1226" s="25">
        <v>9615.41</v>
      </c>
      <c r="F1226" s="25">
        <v>0</v>
      </c>
      <c r="G1226" s="25">
        <v>0</v>
      </c>
    </row>
    <row r="1227" spans="1:7" x14ac:dyDescent="0.4">
      <c r="A1227" s="25">
        <v>1890</v>
      </c>
      <c r="B1227" s="25" t="s">
        <v>206</v>
      </c>
      <c r="C1227" s="25" t="s">
        <v>84</v>
      </c>
      <c r="D1227" s="25">
        <v>78409.77</v>
      </c>
      <c r="E1227" s="25">
        <v>6980</v>
      </c>
      <c r="F1227" s="25">
        <v>0</v>
      </c>
      <c r="G1227" s="25">
        <v>4867.74</v>
      </c>
    </row>
    <row r="1228" spans="1:7" x14ac:dyDescent="0.4">
      <c r="A1228" s="25">
        <v>1890</v>
      </c>
      <c r="B1228" s="25" t="s">
        <v>206</v>
      </c>
      <c r="C1228" s="25" t="s">
        <v>91</v>
      </c>
      <c r="D1228" s="25">
        <v>179502.23</v>
      </c>
      <c r="E1228" s="25">
        <v>0</v>
      </c>
      <c r="F1228" s="25">
        <v>382.23</v>
      </c>
      <c r="G1228" s="25">
        <v>4561.1099999999997</v>
      </c>
    </row>
    <row r="1229" spans="1:7" x14ac:dyDescent="0.4">
      <c r="A1229" s="25">
        <v>1890</v>
      </c>
      <c r="B1229" s="25" t="s">
        <v>206</v>
      </c>
      <c r="C1229" s="25" t="s">
        <v>85</v>
      </c>
      <c r="D1229" s="25">
        <v>48902.19</v>
      </c>
      <c r="E1229" s="25">
        <v>0</v>
      </c>
      <c r="F1229" s="25">
        <v>9912.67</v>
      </c>
      <c r="G1229" s="25">
        <v>0</v>
      </c>
    </row>
    <row r="1230" spans="1:7" x14ac:dyDescent="0.4">
      <c r="A1230" s="25">
        <v>1890</v>
      </c>
      <c r="B1230" s="25" t="s">
        <v>206</v>
      </c>
      <c r="C1230" s="25" t="s">
        <v>86</v>
      </c>
      <c r="D1230" s="25">
        <v>5568</v>
      </c>
      <c r="E1230" s="25">
        <v>53905.61</v>
      </c>
      <c r="F1230" s="25">
        <v>1776</v>
      </c>
      <c r="G1230" s="25">
        <v>22425.29</v>
      </c>
    </row>
    <row r="1231" spans="1:7" x14ac:dyDescent="0.4">
      <c r="A1231" s="25">
        <v>1900</v>
      </c>
      <c r="B1231" s="25" t="s">
        <v>207</v>
      </c>
      <c r="C1231" s="25" t="s">
        <v>88</v>
      </c>
      <c r="D1231" s="25">
        <v>37502.68</v>
      </c>
      <c r="E1231" s="25">
        <v>0</v>
      </c>
      <c r="F1231" s="25">
        <v>0</v>
      </c>
      <c r="G1231" s="25">
        <v>38930.019999999997</v>
      </c>
    </row>
    <row r="1232" spans="1:7" x14ac:dyDescent="0.4">
      <c r="A1232" s="25">
        <v>1900</v>
      </c>
      <c r="B1232" s="25" t="s">
        <v>207</v>
      </c>
      <c r="C1232" s="25" t="s">
        <v>80</v>
      </c>
      <c r="D1232" s="25">
        <v>783662.51</v>
      </c>
      <c r="E1232" s="25">
        <v>0</v>
      </c>
      <c r="F1232" s="25">
        <v>0</v>
      </c>
      <c r="G1232" s="25">
        <v>78104.31</v>
      </c>
    </row>
    <row r="1233" spans="1:7" x14ac:dyDescent="0.4">
      <c r="A1233" s="25">
        <v>1900</v>
      </c>
      <c r="B1233" s="25" t="s">
        <v>207</v>
      </c>
      <c r="C1233" s="25" t="s">
        <v>81</v>
      </c>
      <c r="D1233" s="25">
        <v>3452869.53</v>
      </c>
      <c r="E1233" s="25">
        <v>0</v>
      </c>
      <c r="F1233" s="25">
        <v>0</v>
      </c>
      <c r="G1233" s="25">
        <v>586128.42000000004</v>
      </c>
    </row>
    <row r="1234" spans="1:7" x14ac:dyDescent="0.4">
      <c r="A1234" s="25">
        <v>1900</v>
      </c>
      <c r="B1234" s="25" t="s">
        <v>207</v>
      </c>
      <c r="C1234" s="25" t="s">
        <v>89</v>
      </c>
      <c r="D1234" s="25">
        <v>805842.09</v>
      </c>
      <c r="E1234" s="25">
        <v>0</v>
      </c>
      <c r="F1234" s="25">
        <v>0</v>
      </c>
      <c r="G1234" s="25">
        <v>216146.18</v>
      </c>
    </row>
    <row r="1235" spans="1:7" x14ac:dyDescent="0.4">
      <c r="A1235" s="25">
        <v>1900</v>
      </c>
      <c r="B1235" s="25" t="s">
        <v>207</v>
      </c>
      <c r="C1235" s="25" t="s">
        <v>90</v>
      </c>
      <c r="D1235" s="25">
        <v>88081.1</v>
      </c>
      <c r="E1235" s="25">
        <v>0</v>
      </c>
      <c r="F1235" s="25">
        <v>0</v>
      </c>
      <c r="G1235" s="25">
        <v>0</v>
      </c>
    </row>
    <row r="1236" spans="1:7" x14ac:dyDescent="0.4">
      <c r="A1236" s="25">
        <v>1900</v>
      </c>
      <c r="B1236" s="25" t="s">
        <v>207</v>
      </c>
      <c r="C1236" s="25" t="s">
        <v>82</v>
      </c>
      <c r="D1236" s="25">
        <v>74387.8</v>
      </c>
      <c r="E1236" s="25">
        <v>0</v>
      </c>
      <c r="F1236" s="25">
        <v>0</v>
      </c>
      <c r="G1236" s="25">
        <v>0</v>
      </c>
    </row>
    <row r="1237" spans="1:7" x14ac:dyDescent="0.4">
      <c r="A1237" s="25">
        <v>1900</v>
      </c>
      <c r="B1237" s="25" t="s">
        <v>207</v>
      </c>
      <c r="C1237" s="25" t="s">
        <v>83</v>
      </c>
      <c r="D1237" s="25">
        <v>25665.64</v>
      </c>
      <c r="E1237" s="25">
        <v>0</v>
      </c>
      <c r="F1237" s="25">
        <v>0</v>
      </c>
      <c r="G1237" s="25">
        <v>979.32</v>
      </c>
    </row>
    <row r="1238" spans="1:7" x14ac:dyDescent="0.4">
      <c r="A1238" s="25">
        <v>1900</v>
      </c>
      <c r="B1238" s="25" t="s">
        <v>207</v>
      </c>
      <c r="C1238" s="25" t="s">
        <v>84</v>
      </c>
      <c r="D1238" s="25">
        <v>607392.27</v>
      </c>
      <c r="E1238" s="25">
        <v>0</v>
      </c>
      <c r="F1238" s="25">
        <v>0</v>
      </c>
      <c r="G1238" s="25">
        <v>7000</v>
      </c>
    </row>
    <row r="1239" spans="1:7" x14ac:dyDescent="0.4">
      <c r="A1239" s="25">
        <v>1900</v>
      </c>
      <c r="B1239" s="25" t="s">
        <v>207</v>
      </c>
      <c r="C1239" s="25" t="s">
        <v>91</v>
      </c>
      <c r="D1239" s="25">
        <v>349594.37</v>
      </c>
      <c r="E1239" s="25">
        <v>0</v>
      </c>
      <c r="F1239" s="25">
        <v>0</v>
      </c>
      <c r="G1239" s="25">
        <v>6625.89</v>
      </c>
    </row>
    <row r="1240" spans="1:7" x14ac:dyDescent="0.4">
      <c r="A1240" s="25">
        <v>1900</v>
      </c>
      <c r="B1240" s="25" t="s">
        <v>207</v>
      </c>
      <c r="C1240" s="25" t="s">
        <v>85</v>
      </c>
      <c r="D1240" s="25">
        <v>174788.16</v>
      </c>
      <c r="E1240" s="25">
        <v>0</v>
      </c>
      <c r="F1240" s="25">
        <v>0</v>
      </c>
      <c r="G1240" s="25">
        <v>335.58</v>
      </c>
    </row>
    <row r="1241" spans="1:7" x14ac:dyDescent="0.4">
      <c r="A1241" s="25">
        <v>1900</v>
      </c>
      <c r="B1241" s="25" t="s">
        <v>207</v>
      </c>
      <c r="C1241" s="25" t="s">
        <v>86</v>
      </c>
      <c r="D1241" s="25">
        <v>108022.94</v>
      </c>
      <c r="E1241" s="25">
        <v>56831.27</v>
      </c>
      <c r="F1241" s="25">
        <v>48001.26</v>
      </c>
      <c r="G1241" s="25">
        <v>318238.05</v>
      </c>
    </row>
    <row r="1242" spans="1:7" x14ac:dyDescent="0.4">
      <c r="A1242" s="25">
        <v>1939</v>
      </c>
      <c r="B1242" s="25" t="s">
        <v>208</v>
      </c>
      <c r="C1242" s="25" t="s">
        <v>88</v>
      </c>
      <c r="D1242" s="25">
        <v>0</v>
      </c>
      <c r="E1242" s="25">
        <v>0</v>
      </c>
      <c r="F1242" s="25">
        <v>0</v>
      </c>
      <c r="G1242" s="25">
        <v>314.18</v>
      </c>
    </row>
    <row r="1243" spans="1:7" x14ac:dyDescent="0.4">
      <c r="A1243" s="25">
        <v>1939</v>
      </c>
      <c r="B1243" s="25" t="s">
        <v>208</v>
      </c>
      <c r="C1243" s="25" t="s">
        <v>80</v>
      </c>
      <c r="D1243" s="25">
        <v>57361.19</v>
      </c>
      <c r="E1243" s="25">
        <v>0</v>
      </c>
      <c r="F1243" s="25">
        <v>0</v>
      </c>
      <c r="G1243" s="25">
        <v>1067.56</v>
      </c>
    </row>
    <row r="1244" spans="1:7" x14ac:dyDescent="0.4">
      <c r="A1244" s="25">
        <v>1939</v>
      </c>
      <c r="B1244" s="25" t="s">
        <v>208</v>
      </c>
      <c r="C1244" s="25" t="s">
        <v>81</v>
      </c>
      <c r="D1244" s="25">
        <v>248326.72</v>
      </c>
      <c r="E1244" s="25">
        <v>0</v>
      </c>
      <c r="F1244" s="25">
        <v>0</v>
      </c>
      <c r="G1244" s="25">
        <v>5876.05</v>
      </c>
    </row>
    <row r="1245" spans="1:7" x14ac:dyDescent="0.4">
      <c r="A1245" s="25">
        <v>1939</v>
      </c>
      <c r="B1245" s="25" t="s">
        <v>208</v>
      </c>
      <c r="C1245" s="25" t="s">
        <v>89</v>
      </c>
      <c r="D1245" s="25">
        <v>233488.62</v>
      </c>
      <c r="E1245" s="25">
        <v>0</v>
      </c>
      <c r="F1245" s="25">
        <v>0</v>
      </c>
      <c r="G1245" s="25">
        <v>15026.21</v>
      </c>
    </row>
    <row r="1246" spans="1:7" x14ac:dyDescent="0.4">
      <c r="A1246" s="25">
        <v>1939</v>
      </c>
      <c r="B1246" s="25" t="s">
        <v>208</v>
      </c>
      <c r="C1246" s="25" t="s">
        <v>84</v>
      </c>
      <c r="D1246" s="25">
        <v>0</v>
      </c>
      <c r="E1246" s="25">
        <v>0</v>
      </c>
      <c r="F1246" s="25">
        <v>0</v>
      </c>
      <c r="G1246" s="25">
        <v>25331.7</v>
      </c>
    </row>
    <row r="1247" spans="1:7" x14ac:dyDescent="0.4">
      <c r="A1247" s="25">
        <v>1939</v>
      </c>
      <c r="B1247" s="25" t="s">
        <v>208</v>
      </c>
      <c r="C1247" s="25" t="s">
        <v>91</v>
      </c>
      <c r="D1247" s="25">
        <v>9642.84</v>
      </c>
      <c r="E1247" s="25">
        <v>0</v>
      </c>
      <c r="F1247" s="25">
        <v>0</v>
      </c>
      <c r="G1247" s="25">
        <v>114.67</v>
      </c>
    </row>
    <row r="1248" spans="1:7" x14ac:dyDescent="0.4">
      <c r="A1248" s="25">
        <v>1939</v>
      </c>
      <c r="B1248" s="25" t="s">
        <v>208</v>
      </c>
      <c r="C1248" s="25" t="s">
        <v>85</v>
      </c>
      <c r="D1248" s="25">
        <v>25013.87</v>
      </c>
      <c r="E1248" s="25">
        <v>0</v>
      </c>
      <c r="F1248" s="25">
        <v>0</v>
      </c>
      <c r="G1248" s="25">
        <v>0</v>
      </c>
    </row>
    <row r="1249" spans="1:7" x14ac:dyDescent="0.4">
      <c r="A1249" s="25">
        <v>1939</v>
      </c>
      <c r="B1249" s="25" t="s">
        <v>208</v>
      </c>
      <c r="C1249" s="25" t="s">
        <v>86</v>
      </c>
      <c r="D1249" s="25">
        <v>0</v>
      </c>
      <c r="E1249" s="25">
        <v>0</v>
      </c>
      <c r="F1249" s="25">
        <v>0</v>
      </c>
      <c r="G1249" s="25">
        <v>2563</v>
      </c>
    </row>
    <row r="1250" spans="1:7" x14ac:dyDescent="0.4">
      <c r="A1250" s="25">
        <v>1953</v>
      </c>
      <c r="B1250" s="25" t="s">
        <v>209</v>
      </c>
      <c r="C1250" s="25" t="s">
        <v>88</v>
      </c>
      <c r="D1250" s="25">
        <v>92455.4</v>
      </c>
      <c r="E1250" s="25">
        <v>0</v>
      </c>
      <c r="F1250" s="25">
        <v>0</v>
      </c>
      <c r="G1250" s="25">
        <v>1153.24</v>
      </c>
    </row>
    <row r="1251" spans="1:7" x14ac:dyDescent="0.4">
      <c r="A1251" s="25">
        <v>1953</v>
      </c>
      <c r="B1251" s="25" t="s">
        <v>209</v>
      </c>
      <c r="C1251" s="25" t="s">
        <v>80</v>
      </c>
      <c r="D1251" s="25">
        <v>258882.15</v>
      </c>
      <c r="E1251" s="25">
        <v>0</v>
      </c>
      <c r="F1251" s="25">
        <v>0</v>
      </c>
      <c r="G1251" s="25">
        <v>8721.0499999999993</v>
      </c>
    </row>
    <row r="1252" spans="1:7" x14ac:dyDescent="0.4">
      <c r="A1252" s="25">
        <v>1953</v>
      </c>
      <c r="B1252" s="25" t="s">
        <v>209</v>
      </c>
      <c r="C1252" s="25" t="s">
        <v>81</v>
      </c>
      <c r="D1252" s="25">
        <v>1025420.27</v>
      </c>
      <c r="E1252" s="25">
        <v>0</v>
      </c>
      <c r="F1252" s="25">
        <v>175</v>
      </c>
      <c r="G1252" s="25">
        <v>88814.57</v>
      </c>
    </row>
    <row r="1253" spans="1:7" x14ac:dyDescent="0.4">
      <c r="A1253" s="25">
        <v>1953</v>
      </c>
      <c r="B1253" s="25" t="s">
        <v>209</v>
      </c>
      <c r="C1253" s="25" t="s">
        <v>89</v>
      </c>
      <c r="D1253" s="25">
        <v>600933.74</v>
      </c>
      <c r="E1253" s="25">
        <v>0</v>
      </c>
      <c r="F1253" s="25">
        <v>0</v>
      </c>
      <c r="G1253" s="25">
        <v>76362.19</v>
      </c>
    </row>
    <row r="1254" spans="1:7" x14ac:dyDescent="0.4">
      <c r="A1254" s="25">
        <v>1953</v>
      </c>
      <c r="B1254" s="25" t="s">
        <v>209</v>
      </c>
      <c r="C1254" s="25" t="s">
        <v>82</v>
      </c>
      <c r="D1254" s="25">
        <v>24919.33</v>
      </c>
      <c r="E1254" s="25">
        <v>0</v>
      </c>
      <c r="F1254" s="25">
        <v>0</v>
      </c>
      <c r="G1254" s="25">
        <v>0</v>
      </c>
    </row>
    <row r="1255" spans="1:7" x14ac:dyDescent="0.4">
      <c r="A1255" s="25">
        <v>1953</v>
      </c>
      <c r="B1255" s="25" t="s">
        <v>209</v>
      </c>
      <c r="C1255" s="25" t="s">
        <v>83</v>
      </c>
      <c r="D1255" s="25">
        <v>11939</v>
      </c>
      <c r="E1255" s="25">
        <v>0</v>
      </c>
      <c r="F1255" s="25">
        <v>0</v>
      </c>
      <c r="G1255" s="25">
        <v>0</v>
      </c>
    </row>
    <row r="1256" spans="1:7" x14ac:dyDescent="0.4">
      <c r="A1256" s="25">
        <v>1953</v>
      </c>
      <c r="B1256" s="25" t="s">
        <v>209</v>
      </c>
      <c r="C1256" s="25" t="s">
        <v>84</v>
      </c>
      <c r="D1256" s="25">
        <v>102047.78</v>
      </c>
      <c r="E1256" s="25">
        <v>0</v>
      </c>
      <c r="F1256" s="25">
        <v>0</v>
      </c>
      <c r="G1256" s="25">
        <v>3610.43</v>
      </c>
    </row>
    <row r="1257" spans="1:7" x14ac:dyDescent="0.4">
      <c r="A1257" s="25">
        <v>1953</v>
      </c>
      <c r="B1257" s="25" t="s">
        <v>209</v>
      </c>
      <c r="C1257" s="25" t="s">
        <v>91</v>
      </c>
      <c r="D1257" s="25">
        <v>102114.9</v>
      </c>
      <c r="E1257" s="25">
        <v>0</v>
      </c>
      <c r="F1257" s="25">
        <v>0</v>
      </c>
      <c r="G1257" s="25">
        <v>660.22</v>
      </c>
    </row>
    <row r="1258" spans="1:7" x14ac:dyDescent="0.4">
      <c r="A1258" s="25">
        <v>1953</v>
      </c>
      <c r="B1258" s="25" t="s">
        <v>209</v>
      </c>
      <c r="C1258" s="25" t="s">
        <v>85</v>
      </c>
      <c r="D1258" s="25">
        <v>96279.87</v>
      </c>
      <c r="E1258" s="25">
        <v>0</v>
      </c>
      <c r="F1258" s="25">
        <v>0</v>
      </c>
      <c r="G1258" s="25">
        <v>1743.02</v>
      </c>
    </row>
    <row r="1259" spans="1:7" x14ac:dyDescent="0.4">
      <c r="A1259" s="25">
        <v>1953</v>
      </c>
      <c r="B1259" s="25" t="s">
        <v>209</v>
      </c>
      <c r="C1259" s="25" t="s">
        <v>86</v>
      </c>
      <c r="D1259" s="25">
        <v>0</v>
      </c>
      <c r="E1259" s="25">
        <v>30430.25</v>
      </c>
      <c r="F1259" s="25">
        <v>0</v>
      </c>
      <c r="G1259" s="25">
        <v>49312.5</v>
      </c>
    </row>
    <row r="1260" spans="1:7" x14ac:dyDescent="0.4">
      <c r="A1260" s="25">
        <v>2009</v>
      </c>
      <c r="B1260" s="25" t="s">
        <v>210</v>
      </c>
      <c r="C1260" s="25" t="s">
        <v>88</v>
      </c>
      <c r="D1260" s="25">
        <v>24753.17</v>
      </c>
      <c r="E1260" s="25">
        <v>0</v>
      </c>
      <c r="F1260" s="25">
        <v>2038.91</v>
      </c>
      <c r="G1260" s="25">
        <v>15198.05</v>
      </c>
    </row>
    <row r="1261" spans="1:7" x14ac:dyDescent="0.4">
      <c r="A1261" s="25">
        <v>2009</v>
      </c>
      <c r="B1261" s="25" t="s">
        <v>210</v>
      </c>
      <c r="C1261" s="25" t="s">
        <v>80</v>
      </c>
      <c r="D1261" s="25">
        <v>202253.26</v>
      </c>
      <c r="E1261" s="25">
        <v>0</v>
      </c>
      <c r="F1261" s="25">
        <v>0</v>
      </c>
      <c r="G1261" s="25">
        <v>9673.94</v>
      </c>
    </row>
    <row r="1262" spans="1:7" x14ac:dyDescent="0.4">
      <c r="A1262" s="25">
        <v>2009</v>
      </c>
      <c r="B1262" s="25" t="s">
        <v>210</v>
      </c>
      <c r="C1262" s="25" t="s">
        <v>81</v>
      </c>
      <c r="D1262" s="25">
        <v>960888.11</v>
      </c>
      <c r="E1262" s="25">
        <v>0</v>
      </c>
      <c r="F1262" s="25">
        <v>415.77</v>
      </c>
      <c r="G1262" s="25">
        <v>18061.97</v>
      </c>
    </row>
    <row r="1263" spans="1:7" x14ac:dyDescent="0.4">
      <c r="A1263" s="25">
        <v>2009</v>
      </c>
      <c r="B1263" s="25" t="s">
        <v>210</v>
      </c>
      <c r="C1263" s="25" t="s">
        <v>89</v>
      </c>
      <c r="D1263" s="25">
        <v>366408.84</v>
      </c>
      <c r="E1263" s="25">
        <v>0</v>
      </c>
      <c r="F1263" s="25">
        <v>46359.75</v>
      </c>
      <c r="G1263" s="25">
        <v>227994.39</v>
      </c>
    </row>
    <row r="1264" spans="1:7" x14ac:dyDescent="0.4">
      <c r="A1264" s="25">
        <v>2009</v>
      </c>
      <c r="B1264" s="25" t="s">
        <v>210</v>
      </c>
      <c r="C1264" s="25" t="s">
        <v>90</v>
      </c>
      <c r="D1264" s="25">
        <v>20258.79</v>
      </c>
      <c r="E1264" s="25">
        <v>0</v>
      </c>
      <c r="F1264" s="25">
        <v>340.2</v>
      </c>
      <c r="G1264" s="25">
        <v>0</v>
      </c>
    </row>
    <row r="1265" spans="1:7" x14ac:dyDescent="0.4">
      <c r="A1265" s="25">
        <v>2009</v>
      </c>
      <c r="B1265" s="25" t="s">
        <v>210</v>
      </c>
      <c r="C1265" s="25" t="s">
        <v>82</v>
      </c>
      <c r="D1265" s="25">
        <v>33933.699999999997</v>
      </c>
      <c r="E1265" s="25">
        <v>0</v>
      </c>
      <c r="F1265" s="25">
        <v>0</v>
      </c>
      <c r="G1265" s="25">
        <v>0</v>
      </c>
    </row>
    <row r="1266" spans="1:7" x14ac:dyDescent="0.4">
      <c r="A1266" s="25">
        <v>2009</v>
      </c>
      <c r="B1266" s="25" t="s">
        <v>210</v>
      </c>
      <c r="C1266" s="25" t="s">
        <v>83</v>
      </c>
      <c r="D1266" s="25">
        <v>22934.799999999999</v>
      </c>
      <c r="E1266" s="25">
        <v>0</v>
      </c>
      <c r="F1266" s="25">
        <v>0</v>
      </c>
      <c r="G1266" s="25">
        <v>0</v>
      </c>
    </row>
    <row r="1267" spans="1:7" x14ac:dyDescent="0.4">
      <c r="A1267" s="25">
        <v>2009</v>
      </c>
      <c r="B1267" s="25" t="s">
        <v>210</v>
      </c>
      <c r="C1267" s="25" t="s">
        <v>84</v>
      </c>
      <c r="D1267" s="25">
        <v>173327.84</v>
      </c>
      <c r="E1267" s="25">
        <v>0</v>
      </c>
      <c r="F1267" s="25">
        <v>33014.83</v>
      </c>
      <c r="G1267" s="25">
        <v>4413.12</v>
      </c>
    </row>
    <row r="1268" spans="1:7" x14ac:dyDescent="0.4">
      <c r="A1268" s="25">
        <v>2009</v>
      </c>
      <c r="B1268" s="25" t="s">
        <v>210</v>
      </c>
      <c r="C1268" s="25" t="s">
        <v>91</v>
      </c>
      <c r="D1268" s="25">
        <v>0</v>
      </c>
      <c r="E1268" s="25">
        <v>58417.15</v>
      </c>
      <c r="F1268" s="25">
        <v>0</v>
      </c>
      <c r="G1268" s="25">
        <v>0</v>
      </c>
    </row>
    <row r="1269" spans="1:7" x14ac:dyDescent="0.4">
      <c r="A1269" s="25">
        <v>2009</v>
      </c>
      <c r="B1269" s="25" t="s">
        <v>210</v>
      </c>
      <c r="C1269" s="25" t="s">
        <v>85</v>
      </c>
      <c r="D1269" s="25">
        <v>41268.519999999997</v>
      </c>
      <c r="E1269" s="25">
        <v>0</v>
      </c>
      <c r="F1269" s="25">
        <v>0</v>
      </c>
      <c r="G1269" s="25">
        <v>0</v>
      </c>
    </row>
    <row r="1270" spans="1:7" x14ac:dyDescent="0.4">
      <c r="A1270" s="25">
        <v>2009</v>
      </c>
      <c r="B1270" s="25" t="s">
        <v>210</v>
      </c>
      <c r="C1270" s="25" t="s">
        <v>86</v>
      </c>
      <c r="D1270" s="25">
        <v>0</v>
      </c>
      <c r="E1270" s="25">
        <v>26802.73</v>
      </c>
      <c r="F1270" s="25">
        <v>32500</v>
      </c>
      <c r="G1270" s="25">
        <v>59055</v>
      </c>
    </row>
    <row r="1271" spans="1:7" x14ac:dyDescent="0.4">
      <c r="A1271" s="25">
        <v>2044</v>
      </c>
      <c r="B1271" s="25" t="s">
        <v>211</v>
      </c>
      <c r="C1271" s="25" t="s">
        <v>80</v>
      </c>
      <c r="D1271" s="25">
        <v>69449.75</v>
      </c>
      <c r="E1271" s="25">
        <v>0</v>
      </c>
      <c r="F1271" s="25">
        <v>1950.67</v>
      </c>
      <c r="G1271" s="25">
        <v>1821.55</v>
      </c>
    </row>
    <row r="1272" spans="1:7" x14ac:dyDescent="0.4">
      <c r="A1272" s="25">
        <v>2044</v>
      </c>
      <c r="B1272" s="25" t="s">
        <v>211</v>
      </c>
      <c r="C1272" s="25" t="s">
        <v>89</v>
      </c>
      <c r="D1272" s="25">
        <v>39305.19</v>
      </c>
      <c r="E1272" s="25">
        <v>0</v>
      </c>
      <c r="F1272" s="25">
        <v>100</v>
      </c>
      <c r="G1272" s="25">
        <v>0</v>
      </c>
    </row>
    <row r="1273" spans="1:7" x14ac:dyDescent="0.4">
      <c r="A1273" s="25">
        <v>2044</v>
      </c>
      <c r="B1273" s="25" t="s">
        <v>211</v>
      </c>
      <c r="C1273" s="25" t="s">
        <v>82</v>
      </c>
      <c r="D1273" s="25">
        <v>6298.32</v>
      </c>
      <c r="E1273" s="25">
        <v>0</v>
      </c>
      <c r="F1273" s="25">
        <v>0</v>
      </c>
      <c r="G1273" s="25">
        <v>0</v>
      </c>
    </row>
    <row r="1274" spans="1:7" x14ac:dyDescent="0.4">
      <c r="A1274" s="25">
        <v>2044</v>
      </c>
      <c r="B1274" s="25" t="s">
        <v>211</v>
      </c>
      <c r="C1274" s="25" t="s">
        <v>83</v>
      </c>
      <c r="D1274" s="25">
        <v>10987.5</v>
      </c>
      <c r="E1274" s="25">
        <v>0</v>
      </c>
      <c r="F1274" s="25">
        <v>0</v>
      </c>
      <c r="G1274" s="25">
        <v>0</v>
      </c>
    </row>
    <row r="1275" spans="1:7" x14ac:dyDescent="0.4">
      <c r="A1275" s="25">
        <v>2044</v>
      </c>
      <c r="B1275" s="25" t="s">
        <v>211</v>
      </c>
      <c r="C1275" s="25" t="s">
        <v>109</v>
      </c>
      <c r="D1275" s="25">
        <v>0</v>
      </c>
      <c r="E1275" s="25">
        <v>0</v>
      </c>
      <c r="F1275" s="25">
        <v>5083.1899999999996</v>
      </c>
      <c r="G1275" s="25">
        <v>0</v>
      </c>
    </row>
    <row r="1276" spans="1:7" x14ac:dyDescent="0.4">
      <c r="A1276" s="25">
        <v>2044</v>
      </c>
      <c r="B1276" s="25" t="s">
        <v>211</v>
      </c>
      <c r="C1276" s="25" t="s">
        <v>91</v>
      </c>
      <c r="D1276" s="25">
        <v>0</v>
      </c>
      <c r="E1276" s="25">
        <v>0</v>
      </c>
      <c r="F1276" s="25">
        <v>0</v>
      </c>
      <c r="G1276" s="25">
        <v>21360</v>
      </c>
    </row>
    <row r="1277" spans="1:7" x14ac:dyDescent="0.4">
      <c r="A1277" s="25">
        <v>2051</v>
      </c>
      <c r="B1277" s="25" t="s">
        <v>212</v>
      </c>
      <c r="C1277" s="25" t="s">
        <v>88</v>
      </c>
      <c r="D1277" s="25">
        <v>77190.12</v>
      </c>
      <c r="E1277" s="25">
        <v>0</v>
      </c>
      <c r="F1277" s="25">
        <v>0</v>
      </c>
      <c r="G1277" s="25">
        <v>1285.68</v>
      </c>
    </row>
    <row r="1278" spans="1:7" x14ac:dyDescent="0.4">
      <c r="A1278" s="25">
        <v>2051</v>
      </c>
      <c r="B1278" s="25" t="s">
        <v>212</v>
      </c>
      <c r="C1278" s="25" t="s">
        <v>80</v>
      </c>
      <c r="D1278" s="25">
        <v>97125.53</v>
      </c>
      <c r="E1278" s="25">
        <v>0</v>
      </c>
      <c r="F1278" s="25">
        <v>810.51</v>
      </c>
      <c r="G1278" s="25">
        <v>434.82</v>
      </c>
    </row>
    <row r="1279" spans="1:7" x14ac:dyDescent="0.4">
      <c r="A1279" s="25">
        <v>2051</v>
      </c>
      <c r="B1279" s="25" t="s">
        <v>212</v>
      </c>
      <c r="C1279" s="25" t="s">
        <v>81</v>
      </c>
      <c r="D1279" s="25">
        <v>158559.73000000001</v>
      </c>
      <c r="E1279" s="25">
        <v>0</v>
      </c>
      <c r="F1279" s="25">
        <v>236</v>
      </c>
      <c r="G1279" s="25">
        <v>3429.66</v>
      </c>
    </row>
    <row r="1280" spans="1:7" x14ac:dyDescent="0.4">
      <c r="A1280" s="25">
        <v>2051</v>
      </c>
      <c r="B1280" s="25" t="s">
        <v>212</v>
      </c>
      <c r="C1280" s="25" t="s">
        <v>89</v>
      </c>
      <c r="D1280" s="25">
        <v>170726.1</v>
      </c>
      <c r="E1280" s="25">
        <v>0</v>
      </c>
      <c r="F1280" s="25">
        <v>0</v>
      </c>
      <c r="G1280" s="25">
        <v>0</v>
      </c>
    </row>
    <row r="1281" spans="1:7" x14ac:dyDescent="0.4">
      <c r="A1281" s="25">
        <v>2051</v>
      </c>
      <c r="B1281" s="25" t="s">
        <v>212</v>
      </c>
      <c r="C1281" s="25" t="s">
        <v>84</v>
      </c>
      <c r="D1281" s="25">
        <v>0</v>
      </c>
      <c r="E1281" s="25">
        <v>31106.19</v>
      </c>
      <c r="F1281" s="25">
        <v>0</v>
      </c>
      <c r="G1281" s="25">
        <v>0</v>
      </c>
    </row>
    <row r="1282" spans="1:7" x14ac:dyDescent="0.4">
      <c r="A1282" s="25">
        <v>2051</v>
      </c>
      <c r="B1282" s="25" t="s">
        <v>212</v>
      </c>
      <c r="C1282" s="25" t="s">
        <v>109</v>
      </c>
      <c r="D1282" s="25">
        <v>0</v>
      </c>
      <c r="E1282" s="25">
        <v>0</v>
      </c>
      <c r="F1282" s="25">
        <v>0</v>
      </c>
      <c r="G1282" s="25">
        <v>1955</v>
      </c>
    </row>
    <row r="1283" spans="1:7" x14ac:dyDescent="0.4">
      <c r="A1283" s="25">
        <v>2051</v>
      </c>
      <c r="B1283" s="25" t="s">
        <v>212</v>
      </c>
      <c r="C1283" s="25" t="s">
        <v>91</v>
      </c>
      <c r="D1283" s="25">
        <v>93771.1</v>
      </c>
      <c r="E1283" s="25">
        <v>0</v>
      </c>
      <c r="F1283" s="25">
        <v>225</v>
      </c>
      <c r="G1283" s="25">
        <v>27930.22</v>
      </c>
    </row>
    <row r="1284" spans="1:7" x14ac:dyDescent="0.4">
      <c r="A1284" s="25">
        <v>2051</v>
      </c>
      <c r="B1284" s="25" t="s">
        <v>212</v>
      </c>
      <c r="C1284" s="25" t="s">
        <v>85</v>
      </c>
      <c r="D1284" s="25">
        <v>35203.160000000003</v>
      </c>
      <c r="E1284" s="25">
        <v>0</v>
      </c>
      <c r="F1284" s="25">
        <v>0</v>
      </c>
      <c r="G1284" s="25">
        <v>0</v>
      </c>
    </row>
    <row r="1285" spans="1:7" x14ac:dyDescent="0.4">
      <c r="A1285" s="25">
        <v>2051</v>
      </c>
      <c r="B1285" s="25" t="s">
        <v>212</v>
      </c>
      <c r="C1285" s="25" t="s">
        <v>86</v>
      </c>
      <c r="D1285" s="25">
        <v>0</v>
      </c>
      <c r="E1285" s="25">
        <v>0</v>
      </c>
      <c r="F1285" s="25">
        <v>0</v>
      </c>
      <c r="G1285" s="25">
        <v>54258.47</v>
      </c>
    </row>
    <row r="1286" spans="1:7" x14ac:dyDescent="0.4">
      <c r="A1286" s="25">
        <v>2058</v>
      </c>
      <c r="B1286" s="25" t="s">
        <v>213</v>
      </c>
      <c r="C1286" s="25" t="s">
        <v>88</v>
      </c>
      <c r="D1286" s="25">
        <v>285638.18</v>
      </c>
      <c r="E1286" s="25">
        <v>0</v>
      </c>
      <c r="F1286" s="25">
        <v>2196.48</v>
      </c>
      <c r="G1286" s="25">
        <v>3885.52</v>
      </c>
    </row>
    <row r="1287" spans="1:7" x14ac:dyDescent="0.4">
      <c r="A1287" s="25">
        <v>2058</v>
      </c>
      <c r="B1287" s="25" t="s">
        <v>213</v>
      </c>
      <c r="C1287" s="25" t="s">
        <v>80</v>
      </c>
      <c r="D1287" s="25">
        <v>975451.27</v>
      </c>
      <c r="E1287" s="25">
        <v>0</v>
      </c>
      <c r="F1287" s="25">
        <v>0</v>
      </c>
      <c r="G1287" s="25">
        <v>39625.25</v>
      </c>
    </row>
    <row r="1288" spans="1:7" x14ac:dyDescent="0.4">
      <c r="A1288" s="25">
        <v>2058</v>
      </c>
      <c r="B1288" s="25" t="s">
        <v>213</v>
      </c>
      <c r="C1288" s="25" t="s">
        <v>81</v>
      </c>
      <c r="D1288" s="25">
        <v>3011107.91</v>
      </c>
      <c r="E1288" s="25">
        <v>0</v>
      </c>
      <c r="F1288" s="25">
        <v>693.53</v>
      </c>
      <c r="G1288" s="25">
        <v>97388.37</v>
      </c>
    </row>
    <row r="1289" spans="1:7" x14ac:dyDescent="0.4">
      <c r="A1289" s="25">
        <v>2058</v>
      </c>
      <c r="B1289" s="25" t="s">
        <v>213</v>
      </c>
      <c r="C1289" s="25" t="s">
        <v>89</v>
      </c>
      <c r="D1289" s="25">
        <v>1831957.58</v>
      </c>
      <c r="E1289" s="25">
        <v>0</v>
      </c>
      <c r="F1289" s="25">
        <v>15506.93</v>
      </c>
      <c r="G1289" s="25">
        <v>0</v>
      </c>
    </row>
    <row r="1290" spans="1:7" x14ac:dyDescent="0.4">
      <c r="A1290" s="25">
        <v>2058</v>
      </c>
      <c r="B1290" s="25" t="s">
        <v>213</v>
      </c>
      <c r="C1290" s="25" t="s">
        <v>90</v>
      </c>
      <c r="D1290" s="25">
        <v>113709.32</v>
      </c>
      <c r="E1290" s="25">
        <v>0</v>
      </c>
      <c r="F1290" s="25">
        <v>0</v>
      </c>
      <c r="G1290" s="25">
        <v>335.65</v>
      </c>
    </row>
    <row r="1291" spans="1:7" x14ac:dyDescent="0.4">
      <c r="A1291" s="25">
        <v>2058</v>
      </c>
      <c r="B1291" s="25" t="s">
        <v>213</v>
      </c>
      <c r="C1291" s="25" t="s">
        <v>82</v>
      </c>
      <c r="D1291" s="25">
        <v>96281.71</v>
      </c>
      <c r="E1291" s="25">
        <v>0</v>
      </c>
      <c r="F1291" s="25">
        <v>0</v>
      </c>
      <c r="G1291" s="25">
        <v>0</v>
      </c>
    </row>
    <row r="1292" spans="1:7" x14ac:dyDescent="0.4">
      <c r="A1292" s="25">
        <v>2058</v>
      </c>
      <c r="B1292" s="25" t="s">
        <v>213</v>
      </c>
      <c r="C1292" s="25" t="s">
        <v>83</v>
      </c>
      <c r="D1292" s="25">
        <v>28354.880000000001</v>
      </c>
      <c r="E1292" s="25">
        <v>0</v>
      </c>
      <c r="F1292" s="25">
        <v>0</v>
      </c>
      <c r="G1292" s="25">
        <v>30355.88</v>
      </c>
    </row>
    <row r="1293" spans="1:7" x14ac:dyDescent="0.4">
      <c r="A1293" s="25">
        <v>2058</v>
      </c>
      <c r="B1293" s="25" t="s">
        <v>213</v>
      </c>
      <c r="C1293" s="25" t="s">
        <v>84</v>
      </c>
      <c r="D1293" s="25">
        <v>322530.49</v>
      </c>
      <c r="E1293" s="25">
        <v>0</v>
      </c>
      <c r="F1293" s="25">
        <v>0</v>
      </c>
      <c r="G1293" s="25">
        <v>1017.02</v>
      </c>
    </row>
    <row r="1294" spans="1:7" x14ac:dyDescent="0.4">
      <c r="A1294" s="25">
        <v>2058</v>
      </c>
      <c r="B1294" s="25" t="s">
        <v>213</v>
      </c>
      <c r="C1294" s="25" t="s">
        <v>91</v>
      </c>
      <c r="D1294" s="25">
        <v>237118.27</v>
      </c>
      <c r="E1294" s="25">
        <v>0</v>
      </c>
      <c r="F1294" s="25">
        <v>0</v>
      </c>
      <c r="G1294" s="25">
        <v>591.48</v>
      </c>
    </row>
    <row r="1295" spans="1:7" x14ac:dyDescent="0.4">
      <c r="A1295" s="25">
        <v>2058</v>
      </c>
      <c r="B1295" s="25" t="s">
        <v>213</v>
      </c>
      <c r="C1295" s="25" t="s">
        <v>85</v>
      </c>
      <c r="D1295" s="25">
        <v>66256.41</v>
      </c>
      <c r="E1295" s="25">
        <v>0</v>
      </c>
      <c r="F1295" s="25">
        <v>0</v>
      </c>
      <c r="G1295" s="25">
        <v>250615.29</v>
      </c>
    </row>
    <row r="1296" spans="1:7" x14ac:dyDescent="0.4">
      <c r="A1296" s="25">
        <v>2058</v>
      </c>
      <c r="B1296" s="25" t="s">
        <v>213</v>
      </c>
      <c r="C1296" s="25" t="s">
        <v>86</v>
      </c>
      <c r="D1296" s="25">
        <v>58499.39</v>
      </c>
      <c r="E1296" s="25">
        <v>0</v>
      </c>
      <c r="F1296" s="25">
        <v>0</v>
      </c>
      <c r="G1296" s="25">
        <v>468033.02</v>
      </c>
    </row>
    <row r="1297" spans="1:7" x14ac:dyDescent="0.4">
      <c r="A1297" s="25">
        <v>2114</v>
      </c>
      <c r="B1297" s="25" t="s">
        <v>214</v>
      </c>
      <c r="C1297" s="25" t="s">
        <v>88</v>
      </c>
      <c r="D1297" s="25">
        <v>98523.29</v>
      </c>
      <c r="E1297" s="25">
        <v>0</v>
      </c>
      <c r="F1297" s="25">
        <v>0</v>
      </c>
      <c r="G1297" s="25">
        <v>1862.09</v>
      </c>
    </row>
    <row r="1298" spans="1:7" x14ac:dyDescent="0.4">
      <c r="A1298" s="25">
        <v>2114</v>
      </c>
      <c r="B1298" s="25" t="s">
        <v>214</v>
      </c>
      <c r="C1298" s="25" t="s">
        <v>80</v>
      </c>
      <c r="D1298" s="25">
        <v>78195.63</v>
      </c>
      <c r="E1298" s="25">
        <v>0</v>
      </c>
      <c r="F1298" s="25">
        <v>0</v>
      </c>
      <c r="G1298" s="25">
        <v>0</v>
      </c>
    </row>
    <row r="1299" spans="1:7" x14ac:dyDescent="0.4">
      <c r="A1299" s="25">
        <v>2114</v>
      </c>
      <c r="B1299" s="25" t="s">
        <v>214</v>
      </c>
      <c r="C1299" s="25" t="s">
        <v>81</v>
      </c>
      <c r="D1299" s="25">
        <v>663487.74</v>
      </c>
      <c r="E1299" s="25">
        <v>0</v>
      </c>
      <c r="F1299" s="25">
        <v>34.770000000000003</v>
      </c>
      <c r="G1299" s="25">
        <v>10349.56</v>
      </c>
    </row>
    <row r="1300" spans="1:7" x14ac:dyDescent="0.4">
      <c r="A1300" s="25">
        <v>2114</v>
      </c>
      <c r="B1300" s="25" t="s">
        <v>214</v>
      </c>
      <c r="C1300" s="25" t="s">
        <v>89</v>
      </c>
      <c r="D1300" s="25">
        <v>553377.82999999996</v>
      </c>
      <c r="E1300" s="25">
        <v>0</v>
      </c>
      <c r="F1300" s="25">
        <v>43416.73</v>
      </c>
      <c r="G1300" s="25">
        <v>0</v>
      </c>
    </row>
    <row r="1301" spans="1:7" x14ac:dyDescent="0.4">
      <c r="A1301" s="25">
        <v>2114</v>
      </c>
      <c r="B1301" s="25" t="s">
        <v>214</v>
      </c>
      <c r="C1301" s="25" t="s">
        <v>82</v>
      </c>
      <c r="D1301" s="25">
        <v>19353.810000000001</v>
      </c>
      <c r="E1301" s="25">
        <v>0</v>
      </c>
      <c r="F1301" s="25">
        <v>0</v>
      </c>
      <c r="G1301" s="25">
        <v>0</v>
      </c>
    </row>
    <row r="1302" spans="1:7" x14ac:dyDescent="0.4">
      <c r="A1302" s="25">
        <v>2114</v>
      </c>
      <c r="B1302" s="25" t="s">
        <v>214</v>
      </c>
      <c r="C1302" s="25" t="s">
        <v>83</v>
      </c>
      <c r="D1302" s="25">
        <v>0</v>
      </c>
      <c r="E1302" s="25">
        <v>0</v>
      </c>
      <c r="F1302" s="25">
        <v>44013.25</v>
      </c>
      <c r="G1302" s="25">
        <v>0</v>
      </c>
    </row>
    <row r="1303" spans="1:7" x14ac:dyDescent="0.4">
      <c r="A1303" s="25">
        <v>2114</v>
      </c>
      <c r="B1303" s="25" t="s">
        <v>214</v>
      </c>
      <c r="C1303" s="25" t="s">
        <v>84</v>
      </c>
      <c r="D1303" s="25">
        <v>0</v>
      </c>
      <c r="E1303" s="25">
        <v>0</v>
      </c>
      <c r="F1303" s="25">
        <v>0</v>
      </c>
      <c r="G1303" s="25">
        <v>6662.5</v>
      </c>
    </row>
    <row r="1304" spans="1:7" x14ac:dyDescent="0.4">
      <c r="A1304" s="25">
        <v>2114</v>
      </c>
      <c r="B1304" s="25" t="s">
        <v>214</v>
      </c>
      <c r="C1304" s="25" t="s">
        <v>109</v>
      </c>
      <c r="D1304" s="25">
        <v>0</v>
      </c>
      <c r="E1304" s="25">
        <v>0</v>
      </c>
      <c r="F1304" s="25">
        <v>0</v>
      </c>
      <c r="G1304" s="25">
        <v>2430</v>
      </c>
    </row>
    <row r="1305" spans="1:7" x14ac:dyDescent="0.4">
      <c r="A1305" s="25">
        <v>2114</v>
      </c>
      <c r="B1305" s="25" t="s">
        <v>214</v>
      </c>
      <c r="C1305" s="25" t="s">
        <v>91</v>
      </c>
      <c r="D1305" s="25">
        <v>0</v>
      </c>
      <c r="E1305" s="25">
        <v>0</v>
      </c>
      <c r="F1305" s="25">
        <v>0</v>
      </c>
      <c r="G1305" s="25">
        <v>93229.14</v>
      </c>
    </row>
    <row r="1306" spans="1:7" x14ac:dyDescent="0.4">
      <c r="A1306" s="25">
        <v>2128</v>
      </c>
      <c r="B1306" s="25" t="s">
        <v>215</v>
      </c>
      <c r="C1306" s="25" t="s">
        <v>80</v>
      </c>
      <c r="D1306" s="25">
        <v>155240.18</v>
      </c>
      <c r="E1306" s="25">
        <v>0</v>
      </c>
      <c r="F1306" s="25">
        <v>0</v>
      </c>
      <c r="G1306" s="25">
        <v>1342.9</v>
      </c>
    </row>
    <row r="1307" spans="1:7" x14ac:dyDescent="0.4">
      <c r="A1307" s="25">
        <v>2128</v>
      </c>
      <c r="B1307" s="25" t="s">
        <v>215</v>
      </c>
      <c r="C1307" s="25" t="s">
        <v>81</v>
      </c>
      <c r="D1307" s="25">
        <v>396958.71999999997</v>
      </c>
      <c r="E1307" s="25">
        <v>0</v>
      </c>
      <c r="F1307" s="25">
        <v>0</v>
      </c>
      <c r="G1307" s="25">
        <v>10538.29</v>
      </c>
    </row>
    <row r="1308" spans="1:7" x14ac:dyDescent="0.4">
      <c r="A1308" s="25">
        <v>2128</v>
      </c>
      <c r="B1308" s="25" t="s">
        <v>215</v>
      </c>
      <c r="C1308" s="25" t="s">
        <v>89</v>
      </c>
      <c r="D1308" s="25">
        <v>475471.18</v>
      </c>
      <c r="E1308" s="25">
        <v>0</v>
      </c>
      <c r="F1308" s="25">
        <v>0</v>
      </c>
      <c r="G1308" s="25">
        <v>58701.94</v>
      </c>
    </row>
    <row r="1309" spans="1:7" x14ac:dyDescent="0.4">
      <c r="A1309" s="25">
        <v>2128</v>
      </c>
      <c r="B1309" s="25" t="s">
        <v>215</v>
      </c>
      <c r="C1309" s="25" t="s">
        <v>82</v>
      </c>
      <c r="D1309" s="25">
        <v>14716.69</v>
      </c>
      <c r="E1309" s="25">
        <v>0</v>
      </c>
      <c r="F1309" s="25">
        <v>0</v>
      </c>
      <c r="G1309" s="25">
        <v>0</v>
      </c>
    </row>
    <row r="1310" spans="1:7" x14ac:dyDescent="0.4">
      <c r="A1310" s="25">
        <v>2128</v>
      </c>
      <c r="B1310" s="25" t="s">
        <v>215</v>
      </c>
      <c r="C1310" s="25" t="s">
        <v>84</v>
      </c>
      <c r="D1310" s="25">
        <v>70724.289999999994</v>
      </c>
      <c r="E1310" s="25">
        <v>0</v>
      </c>
      <c r="F1310" s="25">
        <v>0</v>
      </c>
      <c r="G1310" s="25">
        <v>13952.42</v>
      </c>
    </row>
    <row r="1311" spans="1:7" x14ac:dyDescent="0.4">
      <c r="A1311" s="25">
        <v>2128</v>
      </c>
      <c r="B1311" s="25" t="s">
        <v>215</v>
      </c>
      <c r="C1311" s="25" t="s">
        <v>91</v>
      </c>
      <c r="D1311" s="25">
        <v>0</v>
      </c>
      <c r="E1311" s="25">
        <v>141602.97</v>
      </c>
      <c r="F1311" s="25">
        <v>0</v>
      </c>
      <c r="G1311" s="25">
        <v>782.65</v>
      </c>
    </row>
    <row r="1312" spans="1:7" x14ac:dyDescent="0.4">
      <c r="A1312" s="25">
        <v>2128</v>
      </c>
      <c r="B1312" s="25" t="s">
        <v>215</v>
      </c>
      <c r="C1312" s="25" t="s">
        <v>85</v>
      </c>
      <c r="D1312" s="25">
        <v>31775.51</v>
      </c>
      <c r="E1312" s="25">
        <v>0</v>
      </c>
      <c r="F1312" s="25">
        <v>0</v>
      </c>
      <c r="G1312" s="25">
        <v>0</v>
      </c>
    </row>
    <row r="1313" spans="1:7" x14ac:dyDescent="0.4">
      <c r="A1313" s="25">
        <v>2128</v>
      </c>
      <c r="B1313" s="25" t="s">
        <v>215</v>
      </c>
      <c r="C1313" s="25" t="s">
        <v>86</v>
      </c>
      <c r="D1313" s="25">
        <v>0</v>
      </c>
      <c r="E1313" s="25">
        <v>0</v>
      </c>
      <c r="F1313" s="25">
        <v>0</v>
      </c>
      <c r="G1313" s="25">
        <v>10287.4</v>
      </c>
    </row>
    <row r="1314" spans="1:7" x14ac:dyDescent="0.4">
      <c r="A1314" s="25">
        <v>2135</v>
      </c>
      <c r="B1314" s="25" t="s">
        <v>216</v>
      </c>
      <c r="C1314" s="25" t="s">
        <v>80</v>
      </c>
      <c r="D1314" s="25">
        <v>0</v>
      </c>
      <c r="E1314" s="25">
        <v>0</v>
      </c>
      <c r="F1314" s="25">
        <v>0</v>
      </c>
      <c r="G1314" s="25">
        <v>4660.3999999999996</v>
      </c>
    </row>
    <row r="1315" spans="1:7" x14ac:dyDescent="0.4">
      <c r="A1315" s="25">
        <v>2135</v>
      </c>
      <c r="B1315" s="25" t="s">
        <v>216</v>
      </c>
      <c r="C1315" s="25" t="s">
        <v>81</v>
      </c>
      <c r="D1315" s="25">
        <v>211225.49</v>
      </c>
      <c r="E1315" s="25">
        <v>0</v>
      </c>
      <c r="F1315" s="25">
        <v>3140.35</v>
      </c>
      <c r="G1315" s="25">
        <v>7303.42</v>
      </c>
    </row>
    <row r="1316" spans="1:7" x14ac:dyDescent="0.4">
      <c r="A1316" s="25">
        <v>2135</v>
      </c>
      <c r="B1316" s="25" t="s">
        <v>216</v>
      </c>
      <c r="C1316" s="25" t="s">
        <v>89</v>
      </c>
      <c r="D1316" s="25">
        <v>172493.51</v>
      </c>
      <c r="E1316" s="25">
        <v>0</v>
      </c>
      <c r="F1316" s="25">
        <v>0</v>
      </c>
      <c r="G1316" s="25">
        <v>35870.589999999997</v>
      </c>
    </row>
    <row r="1317" spans="1:7" x14ac:dyDescent="0.4">
      <c r="A1317" s="25">
        <v>2135</v>
      </c>
      <c r="B1317" s="25" t="s">
        <v>216</v>
      </c>
      <c r="C1317" s="25" t="s">
        <v>82</v>
      </c>
      <c r="D1317" s="25">
        <v>8796.94</v>
      </c>
      <c r="E1317" s="25">
        <v>0</v>
      </c>
      <c r="F1317" s="25">
        <v>0</v>
      </c>
      <c r="G1317" s="25">
        <v>0</v>
      </c>
    </row>
    <row r="1318" spans="1:7" x14ac:dyDescent="0.4">
      <c r="A1318" s="25">
        <v>2135</v>
      </c>
      <c r="B1318" s="25" t="s">
        <v>216</v>
      </c>
      <c r="C1318" s="25" t="s">
        <v>84</v>
      </c>
      <c r="D1318" s="25">
        <v>0</v>
      </c>
      <c r="E1318" s="25">
        <v>43429.8</v>
      </c>
      <c r="F1318" s="25">
        <v>0</v>
      </c>
      <c r="G1318" s="25">
        <v>9267.33</v>
      </c>
    </row>
    <row r="1319" spans="1:7" x14ac:dyDescent="0.4">
      <c r="A1319" s="25">
        <v>2135</v>
      </c>
      <c r="B1319" s="25" t="s">
        <v>216</v>
      </c>
      <c r="C1319" s="25" t="s">
        <v>91</v>
      </c>
      <c r="D1319" s="25">
        <v>0</v>
      </c>
      <c r="E1319" s="25">
        <v>8991</v>
      </c>
      <c r="F1319" s="25">
        <v>0</v>
      </c>
      <c r="G1319" s="25">
        <v>5907.5</v>
      </c>
    </row>
    <row r="1320" spans="1:7" x14ac:dyDescent="0.4">
      <c r="A1320" s="25">
        <v>2135</v>
      </c>
      <c r="B1320" s="25" t="s">
        <v>216</v>
      </c>
      <c r="C1320" s="25" t="s">
        <v>85</v>
      </c>
      <c r="D1320" s="25">
        <v>7239.18</v>
      </c>
      <c r="E1320" s="25">
        <v>0</v>
      </c>
      <c r="F1320" s="25">
        <v>0</v>
      </c>
      <c r="G1320" s="25">
        <v>0</v>
      </c>
    </row>
    <row r="1321" spans="1:7" x14ac:dyDescent="0.4">
      <c r="A1321" s="25">
        <v>2135</v>
      </c>
      <c r="B1321" s="25" t="s">
        <v>216</v>
      </c>
      <c r="C1321" s="25" t="s">
        <v>86</v>
      </c>
      <c r="D1321" s="25">
        <v>0</v>
      </c>
      <c r="E1321" s="25">
        <v>110040.99</v>
      </c>
      <c r="F1321" s="25">
        <v>0</v>
      </c>
      <c r="G1321" s="25">
        <v>25297</v>
      </c>
    </row>
    <row r="1322" spans="1:7" x14ac:dyDescent="0.4">
      <c r="A1322" s="25">
        <v>2142</v>
      </c>
      <c r="B1322" s="25" t="s">
        <v>217</v>
      </c>
      <c r="C1322" s="25" t="s">
        <v>80</v>
      </c>
      <c r="D1322" s="25">
        <v>0</v>
      </c>
      <c r="E1322" s="25">
        <v>0</v>
      </c>
      <c r="F1322" s="25">
        <v>0</v>
      </c>
      <c r="G1322" s="25">
        <v>622.61</v>
      </c>
    </row>
    <row r="1323" spans="1:7" x14ac:dyDescent="0.4">
      <c r="A1323" s="25">
        <v>2142</v>
      </c>
      <c r="B1323" s="25" t="s">
        <v>217</v>
      </c>
      <c r="C1323" s="25" t="s">
        <v>81</v>
      </c>
      <c r="D1323" s="25">
        <v>66617.88</v>
      </c>
      <c r="E1323" s="25">
        <v>0</v>
      </c>
      <c r="F1323" s="25">
        <v>0</v>
      </c>
      <c r="G1323" s="25">
        <v>2089.08</v>
      </c>
    </row>
    <row r="1324" spans="1:7" x14ac:dyDescent="0.4">
      <c r="A1324" s="25">
        <v>2142</v>
      </c>
      <c r="B1324" s="25" t="s">
        <v>217</v>
      </c>
      <c r="C1324" s="25" t="s">
        <v>82</v>
      </c>
      <c r="D1324" s="25">
        <v>4835.5</v>
      </c>
      <c r="E1324" s="25">
        <v>0</v>
      </c>
      <c r="F1324" s="25">
        <v>0</v>
      </c>
      <c r="G1324" s="25">
        <v>689.4</v>
      </c>
    </row>
    <row r="1325" spans="1:7" x14ac:dyDescent="0.4">
      <c r="A1325" s="25">
        <v>2142</v>
      </c>
      <c r="B1325" s="25" t="s">
        <v>217</v>
      </c>
      <c r="C1325" s="25" t="s">
        <v>83</v>
      </c>
      <c r="D1325" s="25">
        <v>2523.7600000000002</v>
      </c>
      <c r="E1325" s="25">
        <v>0</v>
      </c>
      <c r="F1325" s="25">
        <v>0</v>
      </c>
      <c r="G1325" s="25">
        <v>0</v>
      </c>
    </row>
    <row r="1326" spans="1:7" x14ac:dyDescent="0.4">
      <c r="A1326" s="25">
        <v>2142</v>
      </c>
      <c r="B1326" s="25" t="s">
        <v>217</v>
      </c>
      <c r="C1326" s="25" t="s">
        <v>84</v>
      </c>
      <c r="D1326" s="25">
        <v>0</v>
      </c>
      <c r="E1326" s="25">
        <v>26800</v>
      </c>
      <c r="F1326" s="25">
        <v>0</v>
      </c>
      <c r="G1326" s="25">
        <v>0</v>
      </c>
    </row>
    <row r="1327" spans="1:7" x14ac:dyDescent="0.4">
      <c r="A1327" s="25">
        <v>2142</v>
      </c>
      <c r="B1327" s="25" t="s">
        <v>217</v>
      </c>
      <c r="C1327" s="25" t="s">
        <v>91</v>
      </c>
      <c r="D1327" s="25">
        <v>0</v>
      </c>
      <c r="E1327" s="25">
        <v>266</v>
      </c>
      <c r="F1327" s="25">
        <v>0</v>
      </c>
      <c r="G1327" s="25">
        <v>500</v>
      </c>
    </row>
    <row r="1328" spans="1:7" x14ac:dyDescent="0.4">
      <c r="A1328" s="25">
        <v>2142</v>
      </c>
      <c r="B1328" s="25" t="s">
        <v>217</v>
      </c>
      <c r="C1328" s="25" t="s">
        <v>85</v>
      </c>
      <c r="D1328" s="25">
        <v>14491.9</v>
      </c>
      <c r="E1328" s="25">
        <v>0</v>
      </c>
      <c r="F1328" s="25">
        <v>0</v>
      </c>
      <c r="G1328" s="25">
        <v>2830.47</v>
      </c>
    </row>
    <row r="1329" spans="1:7" x14ac:dyDescent="0.4">
      <c r="A1329" s="25">
        <v>2142</v>
      </c>
      <c r="B1329" s="25" t="s">
        <v>217</v>
      </c>
      <c r="C1329" s="25" t="s">
        <v>86</v>
      </c>
      <c r="D1329" s="25">
        <v>0</v>
      </c>
      <c r="E1329" s="25">
        <v>29816.42</v>
      </c>
      <c r="F1329" s="25">
        <v>0</v>
      </c>
      <c r="G1329" s="25">
        <v>26916.35</v>
      </c>
    </row>
    <row r="1330" spans="1:7" x14ac:dyDescent="0.4">
      <c r="A1330" s="25">
        <v>2184</v>
      </c>
      <c r="B1330" s="25" t="s">
        <v>218</v>
      </c>
      <c r="C1330" s="25" t="s">
        <v>88</v>
      </c>
      <c r="D1330" s="25">
        <v>88564.03</v>
      </c>
      <c r="E1330" s="25">
        <v>0</v>
      </c>
      <c r="F1330" s="25">
        <v>0</v>
      </c>
      <c r="G1330" s="25">
        <v>445.36</v>
      </c>
    </row>
    <row r="1331" spans="1:7" x14ac:dyDescent="0.4">
      <c r="A1331" s="25">
        <v>2184</v>
      </c>
      <c r="B1331" s="25" t="s">
        <v>218</v>
      </c>
      <c r="C1331" s="25" t="s">
        <v>80</v>
      </c>
      <c r="D1331" s="25">
        <v>323995.28999999998</v>
      </c>
      <c r="E1331" s="25">
        <v>0</v>
      </c>
      <c r="F1331" s="25">
        <v>0</v>
      </c>
      <c r="G1331" s="25">
        <v>0</v>
      </c>
    </row>
    <row r="1332" spans="1:7" x14ac:dyDescent="0.4">
      <c r="A1332" s="25">
        <v>2184</v>
      </c>
      <c r="B1332" s="25" t="s">
        <v>218</v>
      </c>
      <c r="C1332" s="25" t="s">
        <v>81</v>
      </c>
      <c r="D1332" s="25">
        <v>1121852.82</v>
      </c>
      <c r="E1332" s="25">
        <v>0</v>
      </c>
      <c r="F1332" s="25">
        <v>24276.16</v>
      </c>
      <c r="G1332" s="25">
        <v>13571.85</v>
      </c>
    </row>
    <row r="1333" spans="1:7" x14ac:dyDescent="0.4">
      <c r="A1333" s="25">
        <v>2184</v>
      </c>
      <c r="B1333" s="25" t="s">
        <v>218</v>
      </c>
      <c r="C1333" s="25" t="s">
        <v>89</v>
      </c>
      <c r="D1333" s="25">
        <v>442405.48</v>
      </c>
      <c r="E1333" s="25">
        <v>0</v>
      </c>
      <c r="F1333" s="25">
        <v>1679.85</v>
      </c>
      <c r="G1333" s="25">
        <v>0</v>
      </c>
    </row>
    <row r="1334" spans="1:7" x14ac:dyDescent="0.4">
      <c r="A1334" s="25">
        <v>2184</v>
      </c>
      <c r="B1334" s="25" t="s">
        <v>218</v>
      </c>
      <c r="C1334" s="25" t="s">
        <v>90</v>
      </c>
      <c r="D1334" s="25">
        <v>73780.87</v>
      </c>
      <c r="E1334" s="25">
        <v>0</v>
      </c>
      <c r="F1334" s="25">
        <v>51271.45</v>
      </c>
      <c r="G1334" s="25">
        <v>0</v>
      </c>
    </row>
    <row r="1335" spans="1:7" x14ac:dyDescent="0.4">
      <c r="A1335" s="25">
        <v>2184</v>
      </c>
      <c r="B1335" s="25" t="s">
        <v>218</v>
      </c>
      <c r="C1335" s="25" t="s">
        <v>84</v>
      </c>
      <c r="D1335" s="25">
        <v>116846.65</v>
      </c>
      <c r="E1335" s="25">
        <v>0</v>
      </c>
      <c r="F1335" s="25">
        <v>22256.5</v>
      </c>
      <c r="G1335" s="25">
        <v>3043.82</v>
      </c>
    </row>
    <row r="1336" spans="1:7" x14ac:dyDescent="0.4">
      <c r="A1336" s="25">
        <v>2184</v>
      </c>
      <c r="B1336" s="25" t="s">
        <v>218</v>
      </c>
      <c r="C1336" s="25" t="s">
        <v>91</v>
      </c>
      <c r="D1336" s="25">
        <v>243851</v>
      </c>
      <c r="E1336" s="25">
        <v>0</v>
      </c>
      <c r="F1336" s="25">
        <v>0</v>
      </c>
      <c r="G1336" s="25">
        <v>0</v>
      </c>
    </row>
    <row r="1337" spans="1:7" x14ac:dyDescent="0.4">
      <c r="A1337" s="25">
        <v>2184</v>
      </c>
      <c r="B1337" s="25" t="s">
        <v>218</v>
      </c>
      <c r="C1337" s="25" t="s">
        <v>85</v>
      </c>
      <c r="D1337" s="25">
        <v>203755.56</v>
      </c>
      <c r="E1337" s="25">
        <v>0</v>
      </c>
      <c r="F1337" s="25">
        <v>0</v>
      </c>
      <c r="G1337" s="25">
        <v>0</v>
      </c>
    </row>
    <row r="1338" spans="1:7" x14ac:dyDescent="0.4">
      <c r="A1338" s="25">
        <v>2184</v>
      </c>
      <c r="B1338" s="25" t="s">
        <v>218</v>
      </c>
      <c r="C1338" s="25" t="s">
        <v>86</v>
      </c>
      <c r="D1338" s="25">
        <v>16834.310000000001</v>
      </c>
      <c r="E1338" s="25">
        <v>5065.09</v>
      </c>
      <c r="F1338" s="25">
        <v>0</v>
      </c>
      <c r="G1338" s="25">
        <v>14162.63</v>
      </c>
    </row>
    <row r="1339" spans="1:7" x14ac:dyDescent="0.4">
      <c r="A1339" s="25">
        <v>2198</v>
      </c>
      <c r="B1339" s="25" t="s">
        <v>219</v>
      </c>
      <c r="C1339" s="25" t="s">
        <v>88</v>
      </c>
      <c r="D1339" s="25">
        <v>36935.050000000003</v>
      </c>
      <c r="E1339" s="25">
        <v>0</v>
      </c>
      <c r="F1339" s="25">
        <v>0</v>
      </c>
      <c r="G1339" s="25">
        <v>4156.22</v>
      </c>
    </row>
    <row r="1340" spans="1:7" x14ac:dyDescent="0.4">
      <c r="A1340" s="25">
        <v>2198</v>
      </c>
      <c r="B1340" s="25" t="s">
        <v>219</v>
      </c>
      <c r="C1340" s="25" t="s">
        <v>80</v>
      </c>
      <c r="D1340" s="25">
        <v>65490.66</v>
      </c>
      <c r="E1340" s="25">
        <v>0</v>
      </c>
      <c r="F1340" s="25">
        <v>0</v>
      </c>
      <c r="G1340" s="25">
        <v>380.99</v>
      </c>
    </row>
    <row r="1341" spans="1:7" x14ac:dyDescent="0.4">
      <c r="A1341" s="25">
        <v>2198</v>
      </c>
      <c r="B1341" s="25" t="s">
        <v>219</v>
      </c>
      <c r="C1341" s="25" t="s">
        <v>81</v>
      </c>
      <c r="D1341" s="25">
        <v>408764.27</v>
      </c>
      <c r="E1341" s="25">
        <v>0</v>
      </c>
      <c r="F1341" s="25">
        <v>0</v>
      </c>
      <c r="G1341" s="25">
        <v>1447.93</v>
      </c>
    </row>
    <row r="1342" spans="1:7" x14ac:dyDescent="0.4">
      <c r="A1342" s="25">
        <v>2198</v>
      </c>
      <c r="B1342" s="25" t="s">
        <v>219</v>
      </c>
      <c r="C1342" s="25" t="s">
        <v>89</v>
      </c>
      <c r="D1342" s="25">
        <v>330331.15999999997</v>
      </c>
      <c r="E1342" s="25">
        <v>0</v>
      </c>
      <c r="F1342" s="25">
        <v>0</v>
      </c>
      <c r="G1342" s="25">
        <v>36024.660000000003</v>
      </c>
    </row>
    <row r="1343" spans="1:7" x14ac:dyDescent="0.4">
      <c r="A1343" s="25">
        <v>2198</v>
      </c>
      <c r="B1343" s="25" t="s">
        <v>219</v>
      </c>
      <c r="C1343" s="25" t="s">
        <v>82</v>
      </c>
      <c r="D1343" s="25">
        <v>15756.29</v>
      </c>
      <c r="E1343" s="25">
        <v>0</v>
      </c>
      <c r="F1343" s="25">
        <v>0</v>
      </c>
      <c r="G1343" s="25">
        <v>0</v>
      </c>
    </row>
    <row r="1344" spans="1:7" x14ac:dyDescent="0.4">
      <c r="A1344" s="25">
        <v>2198</v>
      </c>
      <c r="B1344" s="25" t="s">
        <v>219</v>
      </c>
      <c r="C1344" s="25" t="s">
        <v>83</v>
      </c>
      <c r="D1344" s="25">
        <v>13993.55</v>
      </c>
      <c r="E1344" s="25">
        <v>0</v>
      </c>
      <c r="F1344" s="25">
        <v>0</v>
      </c>
      <c r="G1344" s="25">
        <v>0</v>
      </c>
    </row>
    <row r="1345" spans="1:7" x14ac:dyDescent="0.4">
      <c r="A1345" s="25">
        <v>2198</v>
      </c>
      <c r="B1345" s="25" t="s">
        <v>219</v>
      </c>
      <c r="C1345" s="25" t="s">
        <v>84</v>
      </c>
      <c r="D1345" s="25">
        <v>0</v>
      </c>
      <c r="E1345" s="25">
        <v>0</v>
      </c>
      <c r="F1345" s="25">
        <v>0</v>
      </c>
      <c r="G1345" s="25">
        <v>17700.310000000001</v>
      </c>
    </row>
    <row r="1346" spans="1:7" x14ac:dyDescent="0.4">
      <c r="A1346" s="25">
        <v>2198</v>
      </c>
      <c r="B1346" s="25" t="s">
        <v>219</v>
      </c>
      <c r="C1346" s="25" t="s">
        <v>91</v>
      </c>
      <c r="D1346" s="25">
        <v>0</v>
      </c>
      <c r="E1346" s="25">
        <v>0</v>
      </c>
      <c r="F1346" s="25">
        <v>0</v>
      </c>
      <c r="G1346" s="25">
        <v>60056.54</v>
      </c>
    </row>
    <row r="1347" spans="1:7" x14ac:dyDescent="0.4">
      <c r="A1347" s="25">
        <v>2198</v>
      </c>
      <c r="B1347" s="25" t="s">
        <v>219</v>
      </c>
      <c r="C1347" s="25" t="s">
        <v>85</v>
      </c>
      <c r="D1347" s="25">
        <v>0</v>
      </c>
      <c r="E1347" s="25">
        <v>0</v>
      </c>
      <c r="F1347" s="25">
        <v>0</v>
      </c>
      <c r="G1347" s="25">
        <v>7905.61</v>
      </c>
    </row>
    <row r="1348" spans="1:7" x14ac:dyDescent="0.4">
      <c r="A1348" s="25">
        <v>2212</v>
      </c>
      <c r="B1348" s="25" t="s">
        <v>220</v>
      </c>
      <c r="C1348" s="25" t="s">
        <v>81</v>
      </c>
      <c r="D1348" s="25">
        <v>155130.42000000001</v>
      </c>
      <c r="E1348" s="25">
        <v>0</v>
      </c>
      <c r="F1348" s="25">
        <v>604.79999999999995</v>
      </c>
      <c r="G1348" s="25">
        <v>3524.03</v>
      </c>
    </row>
    <row r="1349" spans="1:7" x14ac:dyDescent="0.4">
      <c r="A1349" s="25">
        <v>2212</v>
      </c>
      <c r="B1349" s="25" t="s">
        <v>220</v>
      </c>
      <c r="C1349" s="25" t="s">
        <v>89</v>
      </c>
      <c r="D1349" s="25">
        <v>71326.11</v>
      </c>
      <c r="E1349" s="25">
        <v>0</v>
      </c>
      <c r="F1349" s="25">
        <v>0</v>
      </c>
      <c r="G1349" s="25">
        <v>18511.189999999999</v>
      </c>
    </row>
    <row r="1350" spans="1:7" x14ac:dyDescent="0.4">
      <c r="A1350" s="25">
        <v>2212</v>
      </c>
      <c r="B1350" s="25" t="s">
        <v>220</v>
      </c>
      <c r="C1350" s="25" t="s">
        <v>84</v>
      </c>
      <c r="D1350" s="25">
        <v>0</v>
      </c>
      <c r="E1350" s="25">
        <v>1871.05</v>
      </c>
      <c r="F1350" s="25">
        <v>0</v>
      </c>
      <c r="G1350" s="25">
        <v>0</v>
      </c>
    </row>
    <row r="1351" spans="1:7" x14ac:dyDescent="0.4">
      <c r="A1351" s="25">
        <v>2212</v>
      </c>
      <c r="B1351" s="25" t="s">
        <v>220</v>
      </c>
      <c r="C1351" s="25" t="s">
        <v>91</v>
      </c>
      <c r="D1351" s="25">
        <v>0</v>
      </c>
      <c r="E1351" s="25">
        <v>19474.18</v>
      </c>
      <c r="F1351" s="25">
        <v>0</v>
      </c>
      <c r="G1351" s="25">
        <v>0</v>
      </c>
    </row>
    <row r="1352" spans="1:7" x14ac:dyDescent="0.4">
      <c r="A1352" s="25">
        <v>2212</v>
      </c>
      <c r="B1352" s="25" t="s">
        <v>220</v>
      </c>
      <c r="C1352" s="25" t="s">
        <v>85</v>
      </c>
      <c r="D1352" s="25">
        <v>1465.81</v>
      </c>
      <c r="E1352" s="25">
        <v>0</v>
      </c>
      <c r="F1352" s="25">
        <v>0</v>
      </c>
      <c r="G1352" s="25">
        <v>0</v>
      </c>
    </row>
    <row r="1353" spans="1:7" x14ac:dyDescent="0.4">
      <c r="A1353" s="25">
        <v>2212</v>
      </c>
      <c r="B1353" s="25" t="s">
        <v>220</v>
      </c>
      <c r="C1353" s="25" t="s">
        <v>86</v>
      </c>
      <c r="D1353" s="25">
        <v>13231.6</v>
      </c>
      <c r="E1353" s="25">
        <v>19152.13</v>
      </c>
      <c r="F1353" s="25">
        <v>0</v>
      </c>
      <c r="G1353" s="25">
        <v>3246.69</v>
      </c>
    </row>
    <row r="1354" spans="1:7" x14ac:dyDescent="0.4">
      <c r="A1354" s="25">
        <v>2217</v>
      </c>
      <c r="B1354" s="25" t="s">
        <v>221</v>
      </c>
      <c r="C1354" s="25" t="s">
        <v>88</v>
      </c>
      <c r="D1354" s="25">
        <v>91582.99</v>
      </c>
      <c r="E1354" s="25">
        <v>0</v>
      </c>
      <c r="F1354" s="25">
        <v>0</v>
      </c>
      <c r="G1354" s="25">
        <v>4231.34</v>
      </c>
    </row>
    <row r="1355" spans="1:7" x14ac:dyDescent="0.4">
      <c r="A1355" s="25">
        <v>2217</v>
      </c>
      <c r="B1355" s="25" t="s">
        <v>221</v>
      </c>
      <c r="C1355" s="25" t="s">
        <v>80</v>
      </c>
      <c r="D1355" s="25">
        <v>581022.88</v>
      </c>
      <c r="E1355" s="25">
        <v>0</v>
      </c>
      <c r="F1355" s="25">
        <v>32463.58</v>
      </c>
      <c r="G1355" s="25">
        <v>32238.66</v>
      </c>
    </row>
    <row r="1356" spans="1:7" x14ac:dyDescent="0.4">
      <c r="A1356" s="25">
        <v>2217</v>
      </c>
      <c r="B1356" s="25" t="s">
        <v>221</v>
      </c>
      <c r="C1356" s="25" t="s">
        <v>81</v>
      </c>
      <c r="D1356" s="25">
        <v>1277452.07</v>
      </c>
      <c r="E1356" s="25">
        <v>0</v>
      </c>
      <c r="F1356" s="25">
        <v>0</v>
      </c>
      <c r="G1356" s="25">
        <v>275844.32</v>
      </c>
    </row>
    <row r="1357" spans="1:7" x14ac:dyDescent="0.4">
      <c r="A1357" s="25">
        <v>2217</v>
      </c>
      <c r="B1357" s="25" t="s">
        <v>221</v>
      </c>
      <c r="C1357" s="25" t="s">
        <v>89</v>
      </c>
      <c r="D1357" s="25">
        <v>774610.19</v>
      </c>
      <c r="E1357" s="25">
        <v>0</v>
      </c>
      <c r="F1357" s="25">
        <v>5976</v>
      </c>
      <c r="G1357" s="25">
        <v>0</v>
      </c>
    </row>
    <row r="1358" spans="1:7" x14ac:dyDescent="0.4">
      <c r="A1358" s="25">
        <v>2217</v>
      </c>
      <c r="B1358" s="25" t="s">
        <v>221</v>
      </c>
      <c r="C1358" s="25" t="s">
        <v>82</v>
      </c>
      <c r="D1358" s="25">
        <v>29872.78</v>
      </c>
      <c r="E1358" s="25">
        <v>0</v>
      </c>
      <c r="F1358" s="25">
        <v>0</v>
      </c>
      <c r="G1358" s="25">
        <v>0</v>
      </c>
    </row>
    <row r="1359" spans="1:7" x14ac:dyDescent="0.4">
      <c r="A1359" s="25">
        <v>2217</v>
      </c>
      <c r="B1359" s="25" t="s">
        <v>221</v>
      </c>
      <c r="C1359" s="25" t="s">
        <v>83</v>
      </c>
      <c r="D1359" s="25">
        <v>22472.65</v>
      </c>
      <c r="E1359" s="25">
        <v>0</v>
      </c>
      <c r="F1359" s="25">
        <v>0.04</v>
      </c>
      <c r="G1359" s="25">
        <v>19372.8</v>
      </c>
    </row>
    <row r="1360" spans="1:7" x14ac:dyDescent="0.4">
      <c r="A1360" s="25">
        <v>2217</v>
      </c>
      <c r="B1360" s="25" t="s">
        <v>221</v>
      </c>
      <c r="C1360" s="25" t="s">
        <v>84</v>
      </c>
      <c r="D1360" s="25">
        <v>358281.24</v>
      </c>
      <c r="E1360" s="25">
        <v>0</v>
      </c>
      <c r="F1360" s="25">
        <v>0</v>
      </c>
      <c r="G1360" s="25">
        <v>4312.3</v>
      </c>
    </row>
    <row r="1361" spans="1:7" x14ac:dyDescent="0.4">
      <c r="A1361" s="25">
        <v>2217</v>
      </c>
      <c r="B1361" s="25" t="s">
        <v>221</v>
      </c>
      <c r="C1361" s="25" t="s">
        <v>91</v>
      </c>
      <c r="D1361" s="25">
        <v>246456.09</v>
      </c>
      <c r="E1361" s="25">
        <v>0</v>
      </c>
      <c r="F1361" s="25">
        <v>0</v>
      </c>
      <c r="G1361" s="25">
        <v>2608.2399999999998</v>
      </c>
    </row>
    <row r="1362" spans="1:7" x14ac:dyDescent="0.4">
      <c r="A1362" s="25">
        <v>2217</v>
      </c>
      <c r="B1362" s="25" t="s">
        <v>221</v>
      </c>
      <c r="C1362" s="25" t="s">
        <v>85</v>
      </c>
      <c r="D1362" s="25">
        <v>195614.56</v>
      </c>
      <c r="E1362" s="25">
        <v>0</v>
      </c>
      <c r="F1362" s="25">
        <v>0</v>
      </c>
      <c r="G1362" s="25">
        <v>26450.639999999999</v>
      </c>
    </row>
    <row r="1363" spans="1:7" x14ac:dyDescent="0.4">
      <c r="A1363" s="25">
        <v>2217</v>
      </c>
      <c r="B1363" s="25" t="s">
        <v>221</v>
      </c>
      <c r="C1363" s="25" t="s">
        <v>86</v>
      </c>
      <c r="D1363" s="25">
        <v>52373.03</v>
      </c>
      <c r="E1363" s="25">
        <v>32124.75</v>
      </c>
      <c r="F1363" s="25">
        <v>0</v>
      </c>
      <c r="G1363" s="25">
        <v>104090</v>
      </c>
    </row>
    <row r="1364" spans="1:7" x14ac:dyDescent="0.4">
      <c r="A1364" s="25">
        <v>2226</v>
      </c>
      <c r="B1364" s="25" t="s">
        <v>222</v>
      </c>
      <c r="C1364" s="25" t="s">
        <v>81</v>
      </c>
      <c r="D1364" s="25">
        <v>91142.98</v>
      </c>
      <c r="E1364" s="25">
        <v>0</v>
      </c>
      <c r="F1364" s="25">
        <v>0</v>
      </c>
      <c r="G1364" s="25">
        <v>60717.03</v>
      </c>
    </row>
    <row r="1365" spans="1:7" x14ac:dyDescent="0.4">
      <c r="A1365" s="25">
        <v>2226</v>
      </c>
      <c r="B1365" s="25" t="s">
        <v>222</v>
      </c>
      <c r="C1365" s="25" t="s">
        <v>89</v>
      </c>
      <c r="D1365" s="25">
        <v>36751.31</v>
      </c>
      <c r="E1365" s="25">
        <v>0</v>
      </c>
      <c r="F1365" s="25">
        <v>0</v>
      </c>
      <c r="G1365" s="25">
        <v>23964.87</v>
      </c>
    </row>
    <row r="1366" spans="1:7" x14ac:dyDescent="0.4">
      <c r="A1366" s="25">
        <v>2226</v>
      </c>
      <c r="B1366" s="25" t="s">
        <v>222</v>
      </c>
      <c r="C1366" s="25" t="s">
        <v>82</v>
      </c>
      <c r="D1366" s="25">
        <v>825.82</v>
      </c>
      <c r="E1366" s="25">
        <v>0</v>
      </c>
      <c r="F1366" s="25">
        <v>7065.58</v>
      </c>
      <c r="G1366" s="25">
        <v>0</v>
      </c>
    </row>
    <row r="1367" spans="1:7" x14ac:dyDescent="0.4">
      <c r="A1367" s="25">
        <v>2226</v>
      </c>
      <c r="B1367" s="25" t="s">
        <v>222</v>
      </c>
      <c r="C1367" s="25" t="s">
        <v>84</v>
      </c>
      <c r="D1367" s="25">
        <v>0</v>
      </c>
      <c r="E1367" s="25">
        <v>0</v>
      </c>
      <c r="F1367" s="25">
        <v>0</v>
      </c>
      <c r="G1367" s="25">
        <v>1650</v>
      </c>
    </row>
    <row r="1368" spans="1:7" x14ac:dyDescent="0.4">
      <c r="A1368" s="25">
        <v>2226</v>
      </c>
      <c r="B1368" s="25" t="s">
        <v>222</v>
      </c>
      <c r="C1368" s="25" t="s">
        <v>91</v>
      </c>
      <c r="D1368" s="25">
        <v>0</v>
      </c>
      <c r="E1368" s="25">
        <v>23593</v>
      </c>
      <c r="F1368" s="25">
        <v>0</v>
      </c>
      <c r="G1368" s="25">
        <v>0</v>
      </c>
    </row>
    <row r="1369" spans="1:7" x14ac:dyDescent="0.4">
      <c r="A1369" s="25">
        <v>2226</v>
      </c>
      <c r="B1369" s="25" t="s">
        <v>222</v>
      </c>
      <c r="C1369" s="25" t="s">
        <v>85</v>
      </c>
      <c r="D1369" s="25">
        <v>574.99</v>
      </c>
      <c r="E1369" s="25">
        <v>0</v>
      </c>
      <c r="F1369" s="25">
        <v>0</v>
      </c>
      <c r="G1369" s="25">
        <v>0</v>
      </c>
    </row>
    <row r="1370" spans="1:7" x14ac:dyDescent="0.4">
      <c r="A1370" s="25">
        <v>2226</v>
      </c>
      <c r="B1370" s="25" t="s">
        <v>222</v>
      </c>
      <c r="C1370" s="25" t="s">
        <v>86</v>
      </c>
      <c r="D1370" s="25">
        <v>0</v>
      </c>
      <c r="E1370" s="25">
        <v>102110.1</v>
      </c>
      <c r="F1370" s="25">
        <v>0</v>
      </c>
      <c r="G1370" s="25">
        <v>16842.5</v>
      </c>
    </row>
    <row r="1371" spans="1:7" x14ac:dyDescent="0.4">
      <c r="A1371" s="25">
        <v>2233</v>
      </c>
      <c r="B1371" s="25" t="s">
        <v>223</v>
      </c>
      <c r="C1371" s="25" t="s">
        <v>88</v>
      </c>
      <c r="D1371" s="25">
        <v>134645.23000000001</v>
      </c>
      <c r="E1371" s="25">
        <v>0</v>
      </c>
      <c r="F1371" s="25">
        <v>0</v>
      </c>
      <c r="G1371" s="25">
        <v>7667.29</v>
      </c>
    </row>
    <row r="1372" spans="1:7" x14ac:dyDescent="0.4">
      <c r="A1372" s="25">
        <v>2233</v>
      </c>
      <c r="B1372" s="25" t="s">
        <v>223</v>
      </c>
      <c r="C1372" s="25" t="s">
        <v>80</v>
      </c>
      <c r="D1372" s="25">
        <v>71020.240000000005</v>
      </c>
      <c r="E1372" s="25">
        <v>0</v>
      </c>
      <c r="F1372" s="25">
        <v>0</v>
      </c>
      <c r="G1372" s="25">
        <v>978.81</v>
      </c>
    </row>
    <row r="1373" spans="1:7" x14ac:dyDescent="0.4">
      <c r="A1373" s="25">
        <v>2233</v>
      </c>
      <c r="B1373" s="25" t="s">
        <v>223</v>
      </c>
      <c r="C1373" s="25" t="s">
        <v>81</v>
      </c>
      <c r="D1373" s="25">
        <v>768448.4</v>
      </c>
      <c r="E1373" s="25">
        <v>0</v>
      </c>
      <c r="F1373" s="25">
        <v>613.91999999999996</v>
      </c>
      <c r="G1373" s="25">
        <v>41160.239999999998</v>
      </c>
    </row>
    <row r="1374" spans="1:7" x14ac:dyDescent="0.4">
      <c r="A1374" s="25">
        <v>2233</v>
      </c>
      <c r="B1374" s="25" t="s">
        <v>223</v>
      </c>
      <c r="C1374" s="25" t="s">
        <v>89</v>
      </c>
      <c r="D1374" s="25">
        <v>520004.51</v>
      </c>
      <c r="E1374" s="25">
        <v>0</v>
      </c>
      <c r="F1374" s="25">
        <v>0</v>
      </c>
      <c r="G1374" s="25">
        <v>0</v>
      </c>
    </row>
    <row r="1375" spans="1:7" x14ac:dyDescent="0.4">
      <c r="A1375" s="25">
        <v>2233</v>
      </c>
      <c r="B1375" s="25" t="s">
        <v>223</v>
      </c>
      <c r="C1375" s="25" t="s">
        <v>90</v>
      </c>
      <c r="D1375" s="25">
        <v>40363.35</v>
      </c>
      <c r="E1375" s="25">
        <v>0</v>
      </c>
      <c r="F1375" s="25">
        <v>0</v>
      </c>
      <c r="G1375" s="25">
        <v>16555.71</v>
      </c>
    </row>
    <row r="1376" spans="1:7" x14ac:dyDescent="0.4">
      <c r="A1376" s="25">
        <v>2233</v>
      </c>
      <c r="B1376" s="25" t="s">
        <v>223</v>
      </c>
      <c r="C1376" s="25" t="s">
        <v>82</v>
      </c>
      <c r="D1376" s="25">
        <v>45701.61</v>
      </c>
      <c r="E1376" s="25">
        <v>0</v>
      </c>
      <c r="F1376" s="25">
        <v>0</v>
      </c>
      <c r="G1376" s="25">
        <v>4988.91</v>
      </c>
    </row>
    <row r="1377" spans="1:7" x14ac:dyDescent="0.4">
      <c r="A1377" s="25">
        <v>2233</v>
      </c>
      <c r="B1377" s="25" t="s">
        <v>223</v>
      </c>
      <c r="C1377" s="25" t="s">
        <v>83</v>
      </c>
      <c r="D1377" s="25">
        <v>17680.71</v>
      </c>
      <c r="E1377" s="25">
        <v>0</v>
      </c>
      <c r="F1377" s="25">
        <v>0</v>
      </c>
      <c r="G1377" s="25">
        <v>0</v>
      </c>
    </row>
    <row r="1378" spans="1:7" x14ac:dyDescent="0.4">
      <c r="A1378" s="25">
        <v>2233</v>
      </c>
      <c r="B1378" s="25" t="s">
        <v>223</v>
      </c>
      <c r="C1378" s="25" t="s">
        <v>84</v>
      </c>
      <c r="D1378" s="25">
        <v>0</v>
      </c>
      <c r="E1378" s="25">
        <v>63307</v>
      </c>
      <c r="F1378" s="25">
        <v>0</v>
      </c>
      <c r="G1378" s="25">
        <v>0</v>
      </c>
    </row>
    <row r="1379" spans="1:7" x14ac:dyDescent="0.4">
      <c r="A1379" s="25">
        <v>2233</v>
      </c>
      <c r="B1379" s="25" t="s">
        <v>223</v>
      </c>
      <c r="C1379" s="25" t="s">
        <v>91</v>
      </c>
      <c r="D1379" s="25">
        <v>28765.27</v>
      </c>
      <c r="E1379" s="25">
        <v>25470</v>
      </c>
      <c r="F1379" s="25">
        <v>0</v>
      </c>
      <c r="G1379" s="25">
        <v>632.88</v>
      </c>
    </row>
    <row r="1380" spans="1:7" x14ac:dyDescent="0.4">
      <c r="A1380" s="25">
        <v>2233</v>
      </c>
      <c r="B1380" s="25" t="s">
        <v>223</v>
      </c>
      <c r="C1380" s="25" t="s">
        <v>85</v>
      </c>
      <c r="D1380" s="25">
        <v>12575.62</v>
      </c>
      <c r="E1380" s="25">
        <v>0</v>
      </c>
      <c r="F1380" s="25">
        <v>0</v>
      </c>
      <c r="G1380" s="25">
        <v>0</v>
      </c>
    </row>
    <row r="1381" spans="1:7" x14ac:dyDescent="0.4">
      <c r="A1381" s="25">
        <v>2233</v>
      </c>
      <c r="B1381" s="25" t="s">
        <v>223</v>
      </c>
      <c r="C1381" s="25" t="s">
        <v>86</v>
      </c>
      <c r="D1381" s="25">
        <v>0</v>
      </c>
      <c r="E1381" s="25">
        <v>64909.8</v>
      </c>
      <c r="F1381" s="25">
        <v>0</v>
      </c>
      <c r="G1381" s="25">
        <v>0</v>
      </c>
    </row>
    <row r="1382" spans="1:7" x14ac:dyDescent="0.4">
      <c r="A1382" s="25">
        <v>2289</v>
      </c>
      <c r="B1382" s="25" t="s">
        <v>224</v>
      </c>
      <c r="C1382" s="25" t="s">
        <v>88</v>
      </c>
      <c r="D1382" s="25">
        <v>1453832.82</v>
      </c>
      <c r="E1382" s="25">
        <v>0</v>
      </c>
      <c r="F1382" s="25">
        <v>0</v>
      </c>
      <c r="G1382" s="25">
        <v>246556.89</v>
      </c>
    </row>
    <row r="1383" spans="1:7" x14ac:dyDescent="0.4">
      <c r="A1383" s="25">
        <v>2289</v>
      </c>
      <c r="B1383" s="25" t="s">
        <v>224</v>
      </c>
      <c r="C1383" s="25" t="s">
        <v>80</v>
      </c>
      <c r="D1383" s="25">
        <v>5534438.79</v>
      </c>
      <c r="E1383" s="25">
        <v>0</v>
      </c>
      <c r="F1383" s="25">
        <v>62504.22</v>
      </c>
      <c r="G1383" s="25">
        <v>158970.01</v>
      </c>
    </row>
    <row r="1384" spans="1:7" x14ac:dyDescent="0.4">
      <c r="A1384" s="25">
        <v>2289</v>
      </c>
      <c r="B1384" s="25" t="s">
        <v>224</v>
      </c>
      <c r="C1384" s="25" t="s">
        <v>81</v>
      </c>
      <c r="D1384" s="25">
        <v>15549084.4</v>
      </c>
      <c r="E1384" s="25">
        <v>0</v>
      </c>
      <c r="F1384" s="25">
        <v>1036.74</v>
      </c>
      <c r="G1384" s="25">
        <v>3011805.34</v>
      </c>
    </row>
    <row r="1385" spans="1:7" x14ac:dyDescent="0.4">
      <c r="A1385" s="25">
        <v>2289</v>
      </c>
      <c r="B1385" s="25" t="s">
        <v>224</v>
      </c>
      <c r="C1385" s="25" t="s">
        <v>89</v>
      </c>
      <c r="D1385" s="25">
        <v>10218299.24</v>
      </c>
      <c r="E1385" s="25">
        <v>0</v>
      </c>
      <c r="F1385" s="25">
        <v>0</v>
      </c>
      <c r="G1385" s="25">
        <v>188339.36</v>
      </c>
    </row>
    <row r="1386" spans="1:7" x14ac:dyDescent="0.4">
      <c r="A1386" s="25">
        <v>2289</v>
      </c>
      <c r="B1386" s="25" t="s">
        <v>224</v>
      </c>
      <c r="C1386" s="25" t="s">
        <v>90</v>
      </c>
      <c r="D1386" s="25">
        <v>1591120.38</v>
      </c>
      <c r="E1386" s="25">
        <v>0</v>
      </c>
      <c r="F1386" s="25">
        <v>0</v>
      </c>
      <c r="G1386" s="25">
        <v>0</v>
      </c>
    </row>
    <row r="1387" spans="1:7" x14ac:dyDescent="0.4">
      <c r="A1387" s="25">
        <v>2289</v>
      </c>
      <c r="B1387" s="25" t="s">
        <v>224</v>
      </c>
      <c r="C1387" s="25" t="s">
        <v>82</v>
      </c>
      <c r="D1387" s="25">
        <v>431126.2</v>
      </c>
      <c r="E1387" s="25">
        <v>0</v>
      </c>
      <c r="F1387" s="25">
        <v>0</v>
      </c>
      <c r="G1387" s="25">
        <v>38324.83</v>
      </c>
    </row>
    <row r="1388" spans="1:7" x14ac:dyDescent="0.4">
      <c r="A1388" s="25">
        <v>2289</v>
      </c>
      <c r="B1388" s="25" t="s">
        <v>224</v>
      </c>
      <c r="C1388" s="25" t="s">
        <v>83</v>
      </c>
      <c r="D1388" s="25">
        <v>281477.46000000002</v>
      </c>
      <c r="E1388" s="25">
        <v>0</v>
      </c>
      <c r="F1388" s="25">
        <v>22710.73</v>
      </c>
      <c r="G1388" s="25">
        <v>0</v>
      </c>
    </row>
    <row r="1389" spans="1:7" x14ac:dyDescent="0.4">
      <c r="A1389" s="25">
        <v>2289</v>
      </c>
      <c r="B1389" s="25" t="s">
        <v>224</v>
      </c>
      <c r="C1389" s="25" t="s">
        <v>84</v>
      </c>
      <c r="D1389" s="25">
        <v>2139751.63</v>
      </c>
      <c r="E1389" s="25">
        <v>0</v>
      </c>
      <c r="F1389" s="25">
        <v>21188.65</v>
      </c>
      <c r="G1389" s="25">
        <v>64697.73</v>
      </c>
    </row>
    <row r="1390" spans="1:7" x14ac:dyDescent="0.4">
      <c r="A1390" s="25">
        <v>2289</v>
      </c>
      <c r="B1390" s="25" t="s">
        <v>224</v>
      </c>
      <c r="C1390" s="25" t="s">
        <v>91</v>
      </c>
      <c r="D1390" s="25">
        <v>2122112.7799999998</v>
      </c>
      <c r="E1390" s="25">
        <v>0</v>
      </c>
      <c r="F1390" s="25">
        <v>45.2</v>
      </c>
      <c r="G1390" s="25">
        <v>111593.21</v>
      </c>
    </row>
    <row r="1391" spans="1:7" x14ac:dyDescent="0.4">
      <c r="A1391" s="25">
        <v>2289</v>
      </c>
      <c r="B1391" s="25" t="s">
        <v>224</v>
      </c>
      <c r="C1391" s="25" t="s">
        <v>85</v>
      </c>
      <c r="D1391" s="25">
        <v>2136317.85</v>
      </c>
      <c r="E1391" s="25">
        <v>0</v>
      </c>
      <c r="F1391" s="25">
        <v>0</v>
      </c>
      <c r="G1391" s="25">
        <v>0</v>
      </c>
    </row>
    <row r="1392" spans="1:7" x14ac:dyDescent="0.4">
      <c r="A1392" s="25">
        <v>2289</v>
      </c>
      <c r="B1392" s="25" t="s">
        <v>224</v>
      </c>
      <c r="C1392" s="25" t="s">
        <v>86</v>
      </c>
      <c r="D1392" s="25">
        <v>0</v>
      </c>
      <c r="E1392" s="25">
        <v>0</v>
      </c>
      <c r="F1392" s="25">
        <v>484.05</v>
      </c>
      <c r="G1392" s="25">
        <v>883422.52</v>
      </c>
    </row>
    <row r="1393" spans="1:7" x14ac:dyDescent="0.4">
      <c r="A1393" s="25">
        <v>2310</v>
      </c>
      <c r="B1393" s="25" t="s">
        <v>225</v>
      </c>
      <c r="C1393" s="25" t="s">
        <v>80</v>
      </c>
      <c r="D1393" s="25">
        <v>54392.160000000003</v>
      </c>
      <c r="E1393" s="25">
        <v>0</v>
      </c>
      <c r="F1393" s="25">
        <v>0</v>
      </c>
      <c r="G1393" s="25">
        <v>1140.3699999999999</v>
      </c>
    </row>
    <row r="1394" spans="1:7" x14ac:dyDescent="0.4">
      <c r="A1394" s="25">
        <v>2310</v>
      </c>
      <c r="B1394" s="25" t="s">
        <v>225</v>
      </c>
      <c r="C1394" s="25" t="s">
        <v>81</v>
      </c>
      <c r="D1394" s="25">
        <v>164194.9</v>
      </c>
      <c r="E1394" s="25">
        <v>0</v>
      </c>
      <c r="F1394" s="25">
        <v>0</v>
      </c>
      <c r="G1394" s="25">
        <v>5642.9</v>
      </c>
    </row>
    <row r="1395" spans="1:7" x14ac:dyDescent="0.4">
      <c r="A1395" s="25">
        <v>2310</v>
      </c>
      <c r="B1395" s="25" t="s">
        <v>225</v>
      </c>
      <c r="C1395" s="25" t="s">
        <v>89</v>
      </c>
      <c r="D1395" s="25">
        <v>114388.72</v>
      </c>
      <c r="E1395" s="25">
        <v>0</v>
      </c>
      <c r="F1395" s="25">
        <v>0</v>
      </c>
      <c r="G1395" s="25">
        <v>24276.49</v>
      </c>
    </row>
    <row r="1396" spans="1:7" x14ac:dyDescent="0.4">
      <c r="A1396" s="25">
        <v>2310</v>
      </c>
      <c r="B1396" s="25" t="s">
        <v>225</v>
      </c>
      <c r="C1396" s="25" t="s">
        <v>82</v>
      </c>
      <c r="D1396" s="25">
        <v>12156.77</v>
      </c>
      <c r="E1396" s="25">
        <v>0</v>
      </c>
      <c r="F1396" s="25">
        <v>0</v>
      </c>
      <c r="G1396" s="25">
        <v>11766.3</v>
      </c>
    </row>
    <row r="1397" spans="1:7" x14ac:dyDescent="0.4">
      <c r="A1397" s="25">
        <v>2310</v>
      </c>
      <c r="B1397" s="25" t="s">
        <v>225</v>
      </c>
      <c r="C1397" s="25" t="s">
        <v>83</v>
      </c>
      <c r="D1397" s="25">
        <v>0</v>
      </c>
      <c r="E1397" s="25">
        <v>1671.31</v>
      </c>
      <c r="F1397" s="25">
        <v>0</v>
      </c>
      <c r="G1397" s="25">
        <v>0</v>
      </c>
    </row>
    <row r="1398" spans="1:7" x14ac:dyDescent="0.4">
      <c r="A1398" s="25">
        <v>2310</v>
      </c>
      <c r="B1398" s="25" t="s">
        <v>225</v>
      </c>
      <c r="C1398" s="25" t="s">
        <v>84</v>
      </c>
      <c r="D1398" s="25">
        <v>37637.83</v>
      </c>
      <c r="E1398" s="25">
        <v>0</v>
      </c>
      <c r="F1398" s="25">
        <v>0</v>
      </c>
      <c r="G1398" s="25">
        <v>1884.82</v>
      </c>
    </row>
    <row r="1399" spans="1:7" x14ac:dyDescent="0.4">
      <c r="A1399" s="25">
        <v>2310</v>
      </c>
      <c r="B1399" s="25" t="s">
        <v>225</v>
      </c>
      <c r="C1399" s="25" t="s">
        <v>91</v>
      </c>
      <c r="D1399" s="25">
        <v>0</v>
      </c>
      <c r="E1399" s="25">
        <v>22192</v>
      </c>
      <c r="F1399" s="25">
        <v>0</v>
      </c>
      <c r="G1399" s="25">
        <v>0</v>
      </c>
    </row>
    <row r="1400" spans="1:7" x14ac:dyDescent="0.4">
      <c r="A1400" s="25">
        <v>2310</v>
      </c>
      <c r="B1400" s="25" t="s">
        <v>225</v>
      </c>
      <c r="C1400" s="25" t="s">
        <v>86</v>
      </c>
      <c r="D1400" s="25">
        <v>0</v>
      </c>
      <c r="E1400" s="25">
        <v>23123.75</v>
      </c>
      <c r="F1400" s="25">
        <v>0</v>
      </c>
      <c r="G1400" s="25">
        <v>150</v>
      </c>
    </row>
    <row r="1401" spans="1:7" x14ac:dyDescent="0.4">
      <c r="A1401" s="25">
        <v>2296</v>
      </c>
      <c r="B1401" s="25" t="s">
        <v>226</v>
      </c>
      <c r="C1401" s="25" t="s">
        <v>88</v>
      </c>
      <c r="D1401" s="25">
        <v>149789.78</v>
      </c>
      <c r="E1401" s="25">
        <v>0</v>
      </c>
      <c r="F1401" s="25">
        <v>0</v>
      </c>
      <c r="G1401" s="25">
        <v>1282.21</v>
      </c>
    </row>
    <row r="1402" spans="1:7" x14ac:dyDescent="0.4">
      <c r="A1402" s="25">
        <v>2296</v>
      </c>
      <c r="B1402" s="25" t="s">
        <v>226</v>
      </c>
      <c r="C1402" s="25" t="s">
        <v>80</v>
      </c>
      <c r="D1402" s="25">
        <v>534294.72</v>
      </c>
      <c r="E1402" s="25">
        <v>0</v>
      </c>
      <c r="F1402" s="25">
        <v>81.05</v>
      </c>
      <c r="G1402" s="25">
        <v>29601.77</v>
      </c>
    </row>
    <row r="1403" spans="1:7" x14ac:dyDescent="0.4">
      <c r="A1403" s="25">
        <v>2296</v>
      </c>
      <c r="B1403" s="25" t="s">
        <v>226</v>
      </c>
      <c r="C1403" s="25" t="s">
        <v>81</v>
      </c>
      <c r="D1403" s="25">
        <v>2059640.42</v>
      </c>
      <c r="E1403" s="25">
        <v>0</v>
      </c>
      <c r="F1403" s="25">
        <v>7422.66</v>
      </c>
      <c r="G1403" s="25">
        <v>269565.87</v>
      </c>
    </row>
    <row r="1404" spans="1:7" x14ac:dyDescent="0.4">
      <c r="A1404" s="25">
        <v>2296</v>
      </c>
      <c r="B1404" s="25" t="s">
        <v>226</v>
      </c>
      <c r="C1404" s="25" t="s">
        <v>89</v>
      </c>
      <c r="D1404" s="25">
        <v>829514.86</v>
      </c>
      <c r="E1404" s="25">
        <v>0</v>
      </c>
      <c r="F1404" s="25">
        <v>0</v>
      </c>
      <c r="G1404" s="25">
        <v>10207.77</v>
      </c>
    </row>
    <row r="1405" spans="1:7" x14ac:dyDescent="0.4">
      <c r="A1405" s="25">
        <v>2296</v>
      </c>
      <c r="B1405" s="25" t="s">
        <v>226</v>
      </c>
      <c r="C1405" s="25" t="s">
        <v>90</v>
      </c>
      <c r="D1405" s="25">
        <v>197322.34</v>
      </c>
      <c r="E1405" s="25">
        <v>0</v>
      </c>
      <c r="F1405" s="25">
        <v>2640</v>
      </c>
      <c r="G1405" s="25">
        <v>0</v>
      </c>
    </row>
    <row r="1406" spans="1:7" x14ac:dyDescent="0.4">
      <c r="A1406" s="25">
        <v>2296</v>
      </c>
      <c r="B1406" s="25" t="s">
        <v>226</v>
      </c>
      <c r="C1406" s="25" t="s">
        <v>82</v>
      </c>
      <c r="D1406" s="25">
        <v>53003.33</v>
      </c>
      <c r="E1406" s="25">
        <v>0</v>
      </c>
      <c r="F1406" s="25">
        <v>442.5</v>
      </c>
      <c r="G1406" s="25">
        <v>0</v>
      </c>
    </row>
    <row r="1407" spans="1:7" x14ac:dyDescent="0.4">
      <c r="A1407" s="25">
        <v>2296</v>
      </c>
      <c r="B1407" s="25" t="s">
        <v>226</v>
      </c>
      <c r="C1407" s="25" t="s">
        <v>83</v>
      </c>
      <c r="D1407" s="25">
        <v>26493.46</v>
      </c>
      <c r="E1407" s="25">
        <v>0</v>
      </c>
      <c r="F1407" s="25">
        <v>0</v>
      </c>
      <c r="G1407" s="25">
        <v>0</v>
      </c>
    </row>
    <row r="1408" spans="1:7" x14ac:dyDescent="0.4">
      <c r="A1408" s="25">
        <v>2296</v>
      </c>
      <c r="B1408" s="25" t="s">
        <v>226</v>
      </c>
      <c r="C1408" s="25" t="s">
        <v>84</v>
      </c>
      <c r="D1408" s="25">
        <v>257425.24</v>
      </c>
      <c r="E1408" s="25">
        <v>0</v>
      </c>
      <c r="F1408" s="25">
        <v>0</v>
      </c>
      <c r="G1408" s="25">
        <v>1970.92</v>
      </c>
    </row>
    <row r="1409" spans="1:7" x14ac:dyDescent="0.4">
      <c r="A1409" s="25">
        <v>2296</v>
      </c>
      <c r="B1409" s="25" t="s">
        <v>226</v>
      </c>
      <c r="C1409" s="25" t="s">
        <v>91</v>
      </c>
      <c r="D1409" s="25">
        <v>236512.12</v>
      </c>
      <c r="E1409" s="25">
        <v>0</v>
      </c>
      <c r="F1409" s="25">
        <v>0</v>
      </c>
      <c r="G1409" s="25">
        <v>602.4</v>
      </c>
    </row>
    <row r="1410" spans="1:7" x14ac:dyDescent="0.4">
      <c r="A1410" s="25">
        <v>2296</v>
      </c>
      <c r="B1410" s="25" t="s">
        <v>226</v>
      </c>
      <c r="C1410" s="25" t="s">
        <v>85</v>
      </c>
      <c r="D1410" s="25">
        <v>73697.45</v>
      </c>
      <c r="E1410" s="25">
        <v>0</v>
      </c>
      <c r="F1410" s="25">
        <v>0</v>
      </c>
      <c r="G1410" s="25">
        <v>0</v>
      </c>
    </row>
    <row r="1411" spans="1:7" x14ac:dyDescent="0.4">
      <c r="A1411" s="25">
        <v>2296</v>
      </c>
      <c r="B1411" s="25" t="s">
        <v>226</v>
      </c>
      <c r="C1411" s="25" t="s">
        <v>86</v>
      </c>
      <c r="D1411" s="25">
        <v>35932.019999999997</v>
      </c>
      <c r="E1411" s="25">
        <v>21199.77</v>
      </c>
      <c r="F1411" s="25">
        <v>147341.21</v>
      </c>
      <c r="G1411" s="25">
        <v>190253.27</v>
      </c>
    </row>
    <row r="1412" spans="1:7" x14ac:dyDescent="0.4">
      <c r="A1412" s="25">
        <v>2303</v>
      </c>
      <c r="B1412" s="25" t="s">
        <v>227</v>
      </c>
      <c r="C1412" s="25" t="s">
        <v>88</v>
      </c>
      <c r="D1412" s="25">
        <v>285103.3</v>
      </c>
      <c r="E1412" s="25">
        <v>0</v>
      </c>
      <c r="F1412" s="25">
        <v>0</v>
      </c>
      <c r="G1412" s="25">
        <v>25007</v>
      </c>
    </row>
    <row r="1413" spans="1:7" x14ac:dyDescent="0.4">
      <c r="A1413" s="25">
        <v>2303</v>
      </c>
      <c r="B1413" s="25" t="s">
        <v>227</v>
      </c>
      <c r="C1413" s="25" t="s">
        <v>80</v>
      </c>
      <c r="D1413" s="25">
        <v>769771.81</v>
      </c>
      <c r="E1413" s="25">
        <v>0</v>
      </c>
      <c r="F1413" s="25">
        <v>0</v>
      </c>
      <c r="G1413" s="25">
        <v>3164</v>
      </c>
    </row>
    <row r="1414" spans="1:7" x14ac:dyDescent="0.4">
      <c r="A1414" s="25">
        <v>2303</v>
      </c>
      <c r="B1414" s="25" t="s">
        <v>227</v>
      </c>
      <c r="C1414" s="25" t="s">
        <v>81</v>
      </c>
      <c r="D1414" s="25">
        <v>2862323.56</v>
      </c>
      <c r="E1414" s="25">
        <v>0</v>
      </c>
      <c r="F1414" s="25">
        <v>0</v>
      </c>
      <c r="G1414" s="25">
        <v>90012.69</v>
      </c>
    </row>
    <row r="1415" spans="1:7" x14ac:dyDescent="0.4">
      <c r="A1415" s="25">
        <v>2303</v>
      </c>
      <c r="B1415" s="25" t="s">
        <v>227</v>
      </c>
      <c r="C1415" s="25" t="s">
        <v>89</v>
      </c>
      <c r="D1415" s="25">
        <v>1372694.52</v>
      </c>
      <c r="E1415" s="25">
        <v>0</v>
      </c>
      <c r="F1415" s="25">
        <v>54414.5</v>
      </c>
      <c r="G1415" s="25">
        <v>0</v>
      </c>
    </row>
    <row r="1416" spans="1:7" x14ac:dyDescent="0.4">
      <c r="A1416" s="25">
        <v>2303</v>
      </c>
      <c r="B1416" s="25" t="s">
        <v>227</v>
      </c>
      <c r="C1416" s="25" t="s">
        <v>82</v>
      </c>
      <c r="D1416" s="25">
        <v>89057.75</v>
      </c>
      <c r="E1416" s="25">
        <v>0</v>
      </c>
      <c r="F1416" s="25">
        <v>0</v>
      </c>
      <c r="G1416" s="25">
        <v>0</v>
      </c>
    </row>
    <row r="1417" spans="1:7" x14ac:dyDescent="0.4">
      <c r="A1417" s="25">
        <v>2303</v>
      </c>
      <c r="B1417" s="25" t="s">
        <v>227</v>
      </c>
      <c r="C1417" s="25" t="s">
        <v>83</v>
      </c>
      <c r="D1417" s="25">
        <v>24092.29</v>
      </c>
      <c r="E1417" s="25">
        <v>0</v>
      </c>
      <c r="F1417" s="25">
        <v>0</v>
      </c>
      <c r="G1417" s="25">
        <v>0</v>
      </c>
    </row>
    <row r="1418" spans="1:7" x14ac:dyDescent="0.4">
      <c r="A1418" s="25">
        <v>2303</v>
      </c>
      <c r="B1418" s="25" t="s">
        <v>227</v>
      </c>
      <c r="C1418" s="25" t="s">
        <v>84</v>
      </c>
      <c r="D1418" s="25">
        <v>358708.88</v>
      </c>
      <c r="E1418" s="25">
        <v>0</v>
      </c>
      <c r="F1418" s="25">
        <v>0</v>
      </c>
      <c r="G1418" s="25">
        <v>0</v>
      </c>
    </row>
    <row r="1419" spans="1:7" x14ac:dyDescent="0.4">
      <c r="A1419" s="25">
        <v>2303</v>
      </c>
      <c r="B1419" s="25" t="s">
        <v>227</v>
      </c>
      <c r="C1419" s="25" t="s">
        <v>91</v>
      </c>
      <c r="D1419" s="25">
        <v>82532.850000000006</v>
      </c>
      <c r="E1419" s="25">
        <v>0</v>
      </c>
      <c r="F1419" s="25">
        <v>0</v>
      </c>
      <c r="G1419" s="25">
        <v>95750.45</v>
      </c>
    </row>
    <row r="1420" spans="1:7" x14ac:dyDescent="0.4">
      <c r="A1420" s="25">
        <v>2303</v>
      </c>
      <c r="B1420" s="25" t="s">
        <v>227</v>
      </c>
      <c r="C1420" s="25" t="s">
        <v>85</v>
      </c>
      <c r="D1420" s="25">
        <v>194268.29</v>
      </c>
      <c r="E1420" s="25">
        <v>0</v>
      </c>
      <c r="F1420" s="25">
        <v>0</v>
      </c>
      <c r="G1420" s="25">
        <v>51408</v>
      </c>
    </row>
    <row r="1421" spans="1:7" x14ac:dyDescent="0.4">
      <c r="A1421" s="25">
        <v>2303</v>
      </c>
      <c r="B1421" s="25" t="s">
        <v>227</v>
      </c>
      <c r="C1421" s="25" t="s">
        <v>86</v>
      </c>
      <c r="D1421" s="25">
        <v>30405.99</v>
      </c>
      <c r="E1421" s="25">
        <v>0</v>
      </c>
      <c r="F1421" s="25">
        <v>89916.74</v>
      </c>
      <c r="G1421" s="25">
        <v>315659.49</v>
      </c>
    </row>
    <row r="1422" spans="1:7" x14ac:dyDescent="0.4">
      <c r="A1422" s="25">
        <v>2394</v>
      </c>
      <c r="B1422" s="25" t="s">
        <v>228</v>
      </c>
      <c r="C1422" s="25" t="s">
        <v>80</v>
      </c>
      <c r="D1422" s="25">
        <v>62198.559999999998</v>
      </c>
      <c r="E1422" s="25">
        <v>0</v>
      </c>
      <c r="F1422" s="25">
        <v>2986.31</v>
      </c>
      <c r="G1422" s="25">
        <v>26573.21</v>
      </c>
    </row>
    <row r="1423" spans="1:7" x14ac:dyDescent="0.4">
      <c r="A1423" s="25">
        <v>2394</v>
      </c>
      <c r="B1423" s="25" t="s">
        <v>228</v>
      </c>
      <c r="C1423" s="25" t="s">
        <v>81</v>
      </c>
      <c r="D1423" s="25">
        <v>239249.65</v>
      </c>
      <c r="E1423" s="25">
        <v>0</v>
      </c>
      <c r="F1423" s="25">
        <v>7310.09</v>
      </c>
      <c r="G1423" s="25">
        <v>2294.04</v>
      </c>
    </row>
    <row r="1424" spans="1:7" x14ac:dyDescent="0.4">
      <c r="A1424" s="25">
        <v>2394</v>
      </c>
      <c r="B1424" s="25" t="s">
        <v>228</v>
      </c>
      <c r="C1424" s="25" t="s">
        <v>89</v>
      </c>
      <c r="D1424" s="25">
        <v>184242.3</v>
      </c>
      <c r="E1424" s="25">
        <v>0</v>
      </c>
      <c r="F1424" s="25">
        <v>10083.17</v>
      </c>
      <c r="G1424" s="25">
        <v>0</v>
      </c>
    </row>
    <row r="1425" spans="1:7" x14ac:dyDescent="0.4">
      <c r="A1425" s="25">
        <v>2394</v>
      </c>
      <c r="B1425" s="25" t="s">
        <v>228</v>
      </c>
      <c r="C1425" s="25" t="s">
        <v>82</v>
      </c>
      <c r="D1425" s="25">
        <v>4810.1099999999997</v>
      </c>
      <c r="E1425" s="25">
        <v>0</v>
      </c>
      <c r="F1425" s="25">
        <v>0</v>
      </c>
      <c r="G1425" s="25">
        <v>0</v>
      </c>
    </row>
    <row r="1426" spans="1:7" x14ac:dyDescent="0.4">
      <c r="A1426" s="25">
        <v>2394</v>
      </c>
      <c r="B1426" s="25" t="s">
        <v>228</v>
      </c>
      <c r="C1426" s="25" t="s">
        <v>84</v>
      </c>
      <c r="D1426" s="25">
        <v>0</v>
      </c>
      <c r="E1426" s="25">
        <v>27228</v>
      </c>
      <c r="F1426" s="25">
        <v>0</v>
      </c>
      <c r="G1426" s="25">
        <v>30000</v>
      </c>
    </row>
    <row r="1427" spans="1:7" x14ac:dyDescent="0.4">
      <c r="A1427" s="25">
        <v>2394</v>
      </c>
      <c r="B1427" s="25" t="s">
        <v>228</v>
      </c>
      <c r="C1427" s="25" t="s">
        <v>91</v>
      </c>
      <c r="D1427" s="25">
        <v>0</v>
      </c>
      <c r="E1427" s="25">
        <v>27732</v>
      </c>
      <c r="F1427" s="25">
        <v>0</v>
      </c>
      <c r="G1427" s="25">
        <v>6000</v>
      </c>
    </row>
    <row r="1428" spans="1:7" x14ac:dyDescent="0.4">
      <c r="A1428" s="25">
        <v>2394</v>
      </c>
      <c r="B1428" s="25" t="s">
        <v>228</v>
      </c>
      <c r="C1428" s="25" t="s">
        <v>85</v>
      </c>
      <c r="D1428" s="25">
        <v>70767.05</v>
      </c>
      <c r="E1428" s="25">
        <v>0</v>
      </c>
      <c r="F1428" s="25">
        <v>0</v>
      </c>
      <c r="G1428" s="25">
        <v>0</v>
      </c>
    </row>
    <row r="1429" spans="1:7" x14ac:dyDescent="0.4">
      <c r="A1429" s="25">
        <v>2394</v>
      </c>
      <c r="B1429" s="25" t="s">
        <v>228</v>
      </c>
      <c r="C1429" s="25" t="s">
        <v>86</v>
      </c>
      <c r="D1429" s="25">
        <v>0</v>
      </c>
      <c r="E1429" s="25">
        <v>62511.32</v>
      </c>
      <c r="F1429" s="25">
        <v>0</v>
      </c>
      <c r="G1429" s="25">
        <v>9900</v>
      </c>
    </row>
    <row r="1430" spans="1:7" x14ac:dyDescent="0.4">
      <c r="A1430" s="25">
        <v>2415</v>
      </c>
      <c r="B1430" s="25" t="s">
        <v>229</v>
      </c>
      <c r="C1430" s="25" t="s">
        <v>88</v>
      </c>
      <c r="D1430" s="25">
        <v>0</v>
      </c>
      <c r="E1430" s="25">
        <v>0</v>
      </c>
      <c r="F1430" s="25">
        <v>649.33000000000004</v>
      </c>
      <c r="G1430" s="25">
        <v>755.08</v>
      </c>
    </row>
    <row r="1431" spans="1:7" x14ac:dyDescent="0.4">
      <c r="A1431" s="25">
        <v>2415</v>
      </c>
      <c r="B1431" s="25" t="s">
        <v>229</v>
      </c>
      <c r="C1431" s="25" t="s">
        <v>80</v>
      </c>
      <c r="D1431" s="25">
        <v>36455.4</v>
      </c>
      <c r="E1431" s="25">
        <v>0</v>
      </c>
      <c r="F1431" s="25">
        <v>8234.75</v>
      </c>
      <c r="G1431" s="25">
        <v>3274.41</v>
      </c>
    </row>
    <row r="1432" spans="1:7" x14ac:dyDescent="0.4">
      <c r="A1432" s="25">
        <v>2415</v>
      </c>
      <c r="B1432" s="25" t="s">
        <v>229</v>
      </c>
      <c r="C1432" s="25" t="s">
        <v>81</v>
      </c>
      <c r="D1432" s="25">
        <v>315833.17</v>
      </c>
      <c r="E1432" s="25">
        <v>0</v>
      </c>
      <c r="F1432" s="25">
        <v>0</v>
      </c>
      <c r="G1432" s="25">
        <v>2774.51</v>
      </c>
    </row>
    <row r="1433" spans="1:7" x14ac:dyDescent="0.4">
      <c r="A1433" s="25">
        <v>2415</v>
      </c>
      <c r="B1433" s="25" t="s">
        <v>229</v>
      </c>
      <c r="C1433" s="25" t="s">
        <v>89</v>
      </c>
      <c r="D1433" s="25">
        <v>102005.45</v>
      </c>
      <c r="E1433" s="25">
        <v>0</v>
      </c>
      <c r="F1433" s="25">
        <v>0</v>
      </c>
      <c r="G1433" s="25">
        <v>39280.33</v>
      </c>
    </row>
    <row r="1434" spans="1:7" x14ac:dyDescent="0.4">
      <c r="A1434" s="25">
        <v>2415</v>
      </c>
      <c r="B1434" s="25" t="s">
        <v>229</v>
      </c>
      <c r="C1434" s="25" t="s">
        <v>82</v>
      </c>
      <c r="D1434" s="25">
        <v>395.64</v>
      </c>
      <c r="E1434" s="25">
        <v>0</v>
      </c>
      <c r="F1434" s="25">
        <v>3560.79</v>
      </c>
      <c r="G1434" s="25">
        <v>0</v>
      </c>
    </row>
    <row r="1435" spans="1:7" x14ac:dyDescent="0.4">
      <c r="A1435" s="25">
        <v>2415</v>
      </c>
      <c r="B1435" s="25" t="s">
        <v>229</v>
      </c>
      <c r="C1435" s="25" t="s">
        <v>83</v>
      </c>
      <c r="D1435" s="25">
        <v>1874.39</v>
      </c>
      <c r="E1435" s="25">
        <v>0</v>
      </c>
      <c r="F1435" s="25">
        <v>4589.04</v>
      </c>
      <c r="G1435" s="25">
        <v>0</v>
      </c>
    </row>
    <row r="1436" spans="1:7" x14ac:dyDescent="0.4">
      <c r="A1436" s="25">
        <v>2415</v>
      </c>
      <c r="B1436" s="25" t="s">
        <v>229</v>
      </c>
      <c r="C1436" s="25" t="s">
        <v>84</v>
      </c>
      <c r="D1436" s="25">
        <v>0</v>
      </c>
      <c r="E1436" s="25">
        <v>36344.400000000001</v>
      </c>
      <c r="F1436" s="25">
        <v>0</v>
      </c>
      <c r="G1436" s="25">
        <v>0</v>
      </c>
    </row>
    <row r="1437" spans="1:7" x14ac:dyDescent="0.4">
      <c r="A1437" s="25">
        <v>2415</v>
      </c>
      <c r="B1437" s="25" t="s">
        <v>229</v>
      </c>
      <c r="C1437" s="25" t="s">
        <v>91</v>
      </c>
      <c r="D1437" s="25">
        <v>0</v>
      </c>
      <c r="E1437" s="25">
        <v>60573.86</v>
      </c>
      <c r="F1437" s="25">
        <v>0</v>
      </c>
      <c r="G1437" s="25">
        <v>0</v>
      </c>
    </row>
    <row r="1438" spans="1:7" x14ac:dyDescent="0.4">
      <c r="A1438" s="25">
        <v>2415</v>
      </c>
      <c r="B1438" s="25" t="s">
        <v>229</v>
      </c>
      <c r="C1438" s="25" t="s">
        <v>85</v>
      </c>
      <c r="D1438" s="25">
        <v>0</v>
      </c>
      <c r="E1438" s="25">
        <v>0</v>
      </c>
      <c r="F1438" s="25">
        <v>0</v>
      </c>
      <c r="G1438" s="25">
        <v>1477.15</v>
      </c>
    </row>
    <row r="1439" spans="1:7" x14ac:dyDescent="0.4">
      <c r="A1439" s="25">
        <v>2415</v>
      </c>
      <c r="B1439" s="25" t="s">
        <v>229</v>
      </c>
      <c r="C1439" s="25" t="s">
        <v>86</v>
      </c>
      <c r="D1439" s="25">
        <v>0</v>
      </c>
      <c r="E1439" s="25">
        <v>0</v>
      </c>
      <c r="F1439" s="25">
        <v>19538.75</v>
      </c>
      <c r="G1439" s="25">
        <v>0</v>
      </c>
    </row>
    <row r="1440" spans="1:7" x14ac:dyDescent="0.4">
      <c r="A1440" s="25">
        <v>2420</v>
      </c>
      <c r="B1440" s="25" t="s">
        <v>230</v>
      </c>
      <c r="C1440" s="25" t="s">
        <v>88</v>
      </c>
      <c r="D1440" s="25">
        <v>285240.96000000002</v>
      </c>
      <c r="E1440" s="25">
        <v>0</v>
      </c>
      <c r="F1440" s="25">
        <v>707.78</v>
      </c>
      <c r="G1440" s="25">
        <v>28014.66</v>
      </c>
    </row>
    <row r="1441" spans="1:7" x14ac:dyDescent="0.4">
      <c r="A1441" s="25">
        <v>2420</v>
      </c>
      <c r="B1441" s="25" t="s">
        <v>230</v>
      </c>
      <c r="C1441" s="25" t="s">
        <v>80</v>
      </c>
      <c r="D1441" s="25">
        <v>1127318.21</v>
      </c>
      <c r="E1441" s="25">
        <v>0</v>
      </c>
      <c r="F1441" s="25">
        <v>5909.87</v>
      </c>
      <c r="G1441" s="25">
        <v>0</v>
      </c>
    </row>
    <row r="1442" spans="1:7" x14ac:dyDescent="0.4">
      <c r="A1442" s="25">
        <v>2420</v>
      </c>
      <c r="B1442" s="25" t="s">
        <v>230</v>
      </c>
      <c r="C1442" s="25" t="s">
        <v>81</v>
      </c>
      <c r="D1442" s="25">
        <v>2866658.08</v>
      </c>
      <c r="E1442" s="25">
        <v>0</v>
      </c>
      <c r="F1442" s="25">
        <v>36506.71</v>
      </c>
      <c r="G1442" s="25">
        <v>242629.35</v>
      </c>
    </row>
    <row r="1443" spans="1:7" x14ac:dyDescent="0.4">
      <c r="A1443" s="25">
        <v>2420</v>
      </c>
      <c r="B1443" s="25" t="s">
        <v>230</v>
      </c>
      <c r="C1443" s="25" t="s">
        <v>89</v>
      </c>
      <c r="D1443" s="25">
        <v>1258080.56</v>
      </c>
      <c r="E1443" s="25">
        <v>0</v>
      </c>
      <c r="F1443" s="25">
        <v>0</v>
      </c>
      <c r="G1443" s="25">
        <v>20046.32</v>
      </c>
    </row>
    <row r="1444" spans="1:7" x14ac:dyDescent="0.4">
      <c r="A1444" s="25">
        <v>2420</v>
      </c>
      <c r="B1444" s="25" t="s">
        <v>230</v>
      </c>
      <c r="C1444" s="25" t="s">
        <v>90</v>
      </c>
      <c r="D1444" s="25">
        <v>120219.56</v>
      </c>
      <c r="E1444" s="25">
        <v>0</v>
      </c>
      <c r="F1444" s="25">
        <v>408.89</v>
      </c>
      <c r="G1444" s="25">
        <v>0</v>
      </c>
    </row>
    <row r="1445" spans="1:7" x14ac:dyDescent="0.4">
      <c r="A1445" s="25">
        <v>2420</v>
      </c>
      <c r="B1445" s="25" t="s">
        <v>230</v>
      </c>
      <c r="C1445" s="25" t="s">
        <v>82</v>
      </c>
      <c r="D1445" s="25">
        <v>109740.86</v>
      </c>
      <c r="E1445" s="25">
        <v>0</v>
      </c>
      <c r="F1445" s="25">
        <v>0</v>
      </c>
      <c r="G1445" s="25">
        <v>0</v>
      </c>
    </row>
    <row r="1446" spans="1:7" x14ac:dyDescent="0.4">
      <c r="A1446" s="25">
        <v>2420</v>
      </c>
      <c r="B1446" s="25" t="s">
        <v>230</v>
      </c>
      <c r="C1446" s="25" t="s">
        <v>83</v>
      </c>
      <c r="D1446" s="25">
        <v>31516.02</v>
      </c>
      <c r="E1446" s="25">
        <v>0</v>
      </c>
      <c r="F1446" s="25">
        <v>15592.63</v>
      </c>
      <c r="G1446" s="25">
        <v>0</v>
      </c>
    </row>
    <row r="1447" spans="1:7" x14ac:dyDescent="0.4">
      <c r="A1447" s="25">
        <v>2420</v>
      </c>
      <c r="B1447" s="25" t="s">
        <v>230</v>
      </c>
      <c r="C1447" s="25" t="s">
        <v>84</v>
      </c>
      <c r="D1447" s="25">
        <v>519724.54</v>
      </c>
      <c r="E1447" s="25">
        <v>0</v>
      </c>
      <c r="F1447" s="25">
        <v>9862.7000000000007</v>
      </c>
      <c r="G1447" s="25">
        <v>2270.85</v>
      </c>
    </row>
    <row r="1448" spans="1:7" x14ac:dyDescent="0.4">
      <c r="A1448" s="25">
        <v>2420</v>
      </c>
      <c r="B1448" s="25" t="s">
        <v>230</v>
      </c>
      <c r="C1448" s="25" t="s">
        <v>91</v>
      </c>
      <c r="D1448" s="25">
        <v>0</v>
      </c>
      <c r="E1448" s="25">
        <v>2806.36</v>
      </c>
      <c r="F1448" s="25">
        <v>1105.4100000000001</v>
      </c>
      <c r="G1448" s="25">
        <v>163021.23000000001</v>
      </c>
    </row>
    <row r="1449" spans="1:7" x14ac:dyDescent="0.4">
      <c r="A1449" s="25">
        <v>2420</v>
      </c>
      <c r="B1449" s="25" t="s">
        <v>230</v>
      </c>
      <c r="C1449" s="25" t="s">
        <v>85</v>
      </c>
      <c r="D1449" s="25">
        <v>535565.27</v>
      </c>
      <c r="E1449" s="25">
        <v>0</v>
      </c>
      <c r="F1449" s="25">
        <v>0</v>
      </c>
      <c r="G1449" s="25">
        <v>0</v>
      </c>
    </row>
    <row r="1450" spans="1:7" x14ac:dyDescent="0.4">
      <c r="A1450" s="25">
        <v>2420</v>
      </c>
      <c r="B1450" s="25" t="s">
        <v>230</v>
      </c>
      <c r="C1450" s="25" t="s">
        <v>86</v>
      </c>
      <c r="D1450" s="25">
        <v>160439.75</v>
      </c>
      <c r="E1450" s="25">
        <v>458871.84</v>
      </c>
      <c r="F1450" s="25">
        <v>201524.68</v>
      </c>
      <c r="G1450" s="25">
        <v>233909.34</v>
      </c>
    </row>
    <row r="1451" spans="1:7" x14ac:dyDescent="0.4">
      <c r="A1451" s="25">
        <v>2443</v>
      </c>
      <c r="B1451" s="25" t="s">
        <v>231</v>
      </c>
      <c r="C1451" s="25" t="s">
        <v>88</v>
      </c>
      <c r="D1451" s="25">
        <v>105026.31</v>
      </c>
      <c r="E1451" s="25">
        <v>0</v>
      </c>
      <c r="F1451" s="25">
        <v>0</v>
      </c>
      <c r="G1451" s="25">
        <v>2741.53</v>
      </c>
    </row>
    <row r="1452" spans="1:7" x14ac:dyDescent="0.4">
      <c r="A1452" s="25">
        <v>2443</v>
      </c>
      <c r="B1452" s="25" t="s">
        <v>231</v>
      </c>
      <c r="C1452" s="25" t="s">
        <v>80</v>
      </c>
      <c r="D1452" s="25">
        <v>217021.73</v>
      </c>
      <c r="E1452" s="25">
        <v>0</v>
      </c>
      <c r="F1452" s="25">
        <v>9188.93</v>
      </c>
      <c r="G1452" s="25">
        <v>13285.35</v>
      </c>
    </row>
    <row r="1453" spans="1:7" x14ac:dyDescent="0.4">
      <c r="A1453" s="25">
        <v>2443</v>
      </c>
      <c r="B1453" s="25" t="s">
        <v>231</v>
      </c>
      <c r="C1453" s="25" t="s">
        <v>81</v>
      </c>
      <c r="D1453" s="25">
        <v>1139807.8999999999</v>
      </c>
      <c r="E1453" s="25">
        <v>0</v>
      </c>
      <c r="F1453" s="25">
        <v>0</v>
      </c>
      <c r="G1453" s="25">
        <v>56516.75</v>
      </c>
    </row>
    <row r="1454" spans="1:7" x14ac:dyDescent="0.4">
      <c r="A1454" s="25">
        <v>2443</v>
      </c>
      <c r="B1454" s="25" t="s">
        <v>231</v>
      </c>
      <c r="C1454" s="25" t="s">
        <v>89</v>
      </c>
      <c r="D1454" s="25">
        <v>864009.98</v>
      </c>
      <c r="E1454" s="25">
        <v>0</v>
      </c>
      <c r="F1454" s="25">
        <v>0</v>
      </c>
      <c r="G1454" s="25">
        <v>31348.560000000001</v>
      </c>
    </row>
    <row r="1455" spans="1:7" x14ac:dyDescent="0.4">
      <c r="A1455" s="25">
        <v>2443</v>
      </c>
      <c r="B1455" s="25" t="s">
        <v>231</v>
      </c>
      <c r="C1455" s="25" t="s">
        <v>82</v>
      </c>
      <c r="D1455" s="25">
        <v>24611.64</v>
      </c>
      <c r="E1455" s="25">
        <v>0</v>
      </c>
      <c r="F1455" s="25">
        <v>0</v>
      </c>
      <c r="G1455" s="25">
        <v>93.65</v>
      </c>
    </row>
    <row r="1456" spans="1:7" x14ac:dyDescent="0.4">
      <c r="A1456" s="25">
        <v>2443</v>
      </c>
      <c r="B1456" s="25" t="s">
        <v>231</v>
      </c>
      <c r="C1456" s="25" t="s">
        <v>83</v>
      </c>
      <c r="D1456" s="25">
        <v>0</v>
      </c>
      <c r="E1456" s="25">
        <v>0</v>
      </c>
      <c r="F1456" s="25">
        <v>3693.42</v>
      </c>
      <c r="G1456" s="25">
        <v>99656.31</v>
      </c>
    </row>
    <row r="1457" spans="1:7" x14ac:dyDescent="0.4">
      <c r="A1457" s="25">
        <v>2443</v>
      </c>
      <c r="B1457" s="25" t="s">
        <v>231</v>
      </c>
      <c r="C1457" s="25" t="s">
        <v>84</v>
      </c>
      <c r="D1457" s="25">
        <v>179311.69</v>
      </c>
      <c r="E1457" s="25">
        <v>0</v>
      </c>
      <c r="F1457" s="25">
        <v>0</v>
      </c>
      <c r="G1457" s="25">
        <v>8577.48</v>
      </c>
    </row>
    <row r="1458" spans="1:7" x14ac:dyDescent="0.4">
      <c r="A1458" s="25">
        <v>2443</v>
      </c>
      <c r="B1458" s="25" t="s">
        <v>231</v>
      </c>
      <c r="C1458" s="25" t="s">
        <v>91</v>
      </c>
      <c r="D1458" s="25">
        <v>0</v>
      </c>
      <c r="E1458" s="25">
        <v>0</v>
      </c>
      <c r="F1458" s="25">
        <v>0</v>
      </c>
      <c r="G1458" s="25">
        <v>48929.23</v>
      </c>
    </row>
    <row r="1459" spans="1:7" x14ac:dyDescent="0.4">
      <c r="A1459" s="25">
        <v>2443</v>
      </c>
      <c r="B1459" s="25" t="s">
        <v>231</v>
      </c>
      <c r="C1459" s="25" t="s">
        <v>85</v>
      </c>
      <c r="D1459" s="25">
        <v>88132.07</v>
      </c>
      <c r="E1459" s="25">
        <v>0</v>
      </c>
      <c r="F1459" s="25">
        <v>2727.46</v>
      </c>
      <c r="G1459" s="25">
        <v>0</v>
      </c>
    </row>
    <row r="1460" spans="1:7" x14ac:dyDescent="0.4">
      <c r="A1460" s="25">
        <v>2443</v>
      </c>
      <c r="B1460" s="25" t="s">
        <v>231</v>
      </c>
      <c r="C1460" s="25" t="s">
        <v>86</v>
      </c>
      <c r="D1460" s="25">
        <v>0</v>
      </c>
      <c r="E1460" s="25">
        <v>0</v>
      </c>
      <c r="F1460" s="25">
        <v>0</v>
      </c>
      <c r="G1460" s="25">
        <v>82219.33</v>
      </c>
    </row>
    <row r="1461" spans="1:7" x14ac:dyDescent="0.4">
      <c r="A1461" s="25">
        <v>2436</v>
      </c>
      <c r="B1461" s="25" t="s">
        <v>232</v>
      </c>
      <c r="C1461" s="25" t="s">
        <v>80</v>
      </c>
      <c r="D1461" s="25">
        <v>0</v>
      </c>
      <c r="E1461" s="25">
        <v>0</v>
      </c>
      <c r="F1461" s="25">
        <v>0</v>
      </c>
      <c r="G1461" s="25">
        <v>29379.69</v>
      </c>
    </row>
    <row r="1462" spans="1:7" x14ac:dyDescent="0.4">
      <c r="A1462" s="25">
        <v>2436</v>
      </c>
      <c r="B1462" s="25" t="s">
        <v>232</v>
      </c>
      <c r="C1462" s="25" t="s">
        <v>81</v>
      </c>
      <c r="D1462" s="25">
        <v>1077075.57</v>
      </c>
      <c r="E1462" s="25">
        <v>0</v>
      </c>
      <c r="F1462" s="25">
        <v>2389.62</v>
      </c>
      <c r="G1462" s="25">
        <v>37877.5</v>
      </c>
    </row>
    <row r="1463" spans="1:7" x14ac:dyDescent="0.4">
      <c r="A1463" s="25">
        <v>2436</v>
      </c>
      <c r="B1463" s="25" t="s">
        <v>232</v>
      </c>
      <c r="C1463" s="25" t="s">
        <v>89</v>
      </c>
      <c r="D1463" s="25">
        <v>376088.77</v>
      </c>
      <c r="E1463" s="25">
        <v>0</v>
      </c>
      <c r="F1463" s="25">
        <v>0</v>
      </c>
      <c r="G1463" s="25">
        <v>0</v>
      </c>
    </row>
    <row r="1464" spans="1:7" x14ac:dyDescent="0.4">
      <c r="A1464" s="25">
        <v>2436</v>
      </c>
      <c r="B1464" s="25" t="s">
        <v>232</v>
      </c>
      <c r="C1464" s="25" t="s">
        <v>90</v>
      </c>
      <c r="D1464" s="25">
        <v>52122.43</v>
      </c>
      <c r="E1464" s="25">
        <v>0</v>
      </c>
      <c r="F1464" s="25">
        <v>0</v>
      </c>
      <c r="G1464" s="25">
        <v>0</v>
      </c>
    </row>
    <row r="1465" spans="1:7" x14ac:dyDescent="0.4">
      <c r="A1465" s="25">
        <v>2436</v>
      </c>
      <c r="B1465" s="25" t="s">
        <v>232</v>
      </c>
      <c r="C1465" s="25" t="s">
        <v>82</v>
      </c>
      <c r="D1465" s="25">
        <v>43098.19</v>
      </c>
      <c r="E1465" s="25">
        <v>0</v>
      </c>
      <c r="F1465" s="25">
        <v>0</v>
      </c>
      <c r="G1465" s="25">
        <v>0</v>
      </c>
    </row>
    <row r="1466" spans="1:7" x14ac:dyDescent="0.4">
      <c r="A1466" s="25">
        <v>2436</v>
      </c>
      <c r="B1466" s="25" t="s">
        <v>232</v>
      </c>
      <c r="C1466" s="25" t="s">
        <v>83</v>
      </c>
      <c r="D1466" s="25">
        <v>18220.63</v>
      </c>
      <c r="E1466" s="25">
        <v>0</v>
      </c>
      <c r="F1466" s="25">
        <v>0</v>
      </c>
      <c r="G1466" s="25">
        <v>0</v>
      </c>
    </row>
    <row r="1467" spans="1:7" x14ac:dyDescent="0.4">
      <c r="A1467" s="25">
        <v>2436</v>
      </c>
      <c r="B1467" s="25" t="s">
        <v>232</v>
      </c>
      <c r="C1467" s="25" t="s">
        <v>84</v>
      </c>
      <c r="D1467" s="25">
        <v>0</v>
      </c>
      <c r="E1467" s="25">
        <v>0</v>
      </c>
      <c r="F1467" s="25">
        <v>0</v>
      </c>
      <c r="G1467" s="25">
        <v>253.07</v>
      </c>
    </row>
    <row r="1468" spans="1:7" x14ac:dyDescent="0.4">
      <c r="A1468" s="25">
        <v>2436</v>
      </c>
      <c r="B1468" s="25" t="s">
        <v>232</v>
      </c>
      <c r="C1468" s="25" t="s">
        <v>109</v>
      </c>
      <c r="D1468" s="25">
        <v>0</v>
      </c>
      <c r="E1468" s="25">
        <v>0</v>
      </c>
      <c r="F1468" s="25">
        <v>0</v>
      </c>
      <c r="G1468" s="25">
        <v>8550</v>
      </c>
    </row>
    <row r="1469" spans="1:7" x14ac:dyDescent="0.4">
      <c r="A1469" s="25">
        <v>2436</v>
      </c>
      <c r="B1469" s="25" t="s">
        <v>232</v>
      </c>
      <c r="C1469" s="25" t="s">
        <v>91</v>
      </c>
      <c r="D1469" s="25">
        <v>0</v>
      </c>
      <c r="E1469" s="25">
        <v>0</v>
      </c>
      <c r="F1469" s="25">
        <v>0</v>
      </c>
      <c r="G1469" s="25">
        <v>2683.54</v>
      </c>
    </row>
    <row r="1470" spans="1:7" x14ac:dyDescent="0.4">
      <c r="A1470" s="25">
        <v>2436</v>
      </c>
      <c r="B1470" s="25" t="s">
        <v>232</v>
      </c>
      <c r="C1470" s="25" t="s">
        <v>85</v>
      </c>
      <c r="D1470" s="25">
        <v>122428.99</v>
      </c>
      <c r="E1470" s="25">
        <v>0</v>
      </c>
      <c r="F1470" s="25">
        <v>0</v>
      </c>
      <c r="G1470" s="25">
        <v>702.22</v>
      </c>
    </row>
    <row r="1471" spans="1:7" x14ac:dyDescent="0.4">
      <c r="A1471" s="25">
        <v>2436</v>
      </c>
      <c r="B1471" s="25" t="s">
        <v>232</v>
      </c>
      <c r="C1471" s="25" t="s">
        <v>86</v>
      </c>
      <c r="D1471" s="25">
        <v>0</v>
      </c>
      <c r="E1471" s="25">
        <v>0</v>
      </c>
      <c r="F1471" s="25">
        <v>0</v>
      </c>
      <c r="G1471" s="25">
        <v>42062.19</v>
      </c>
    </row>
    <row r="1472" spans="1:7" x14ac:dyDescent="0.4">
      <c r="A1472" s="25">
        <v>2460</v>
      </c>
      <c r="B1472" s="25" t="s">
        <v>233</v>
      </c>
      <c r="C1472" s="25" t="s">
        <v>88</v>
      </c>
      <c r="D1472" s="25">
        <v>40731.279999999999</v>
      </c>
      <c r="E1472" s="25">
        <v>0</v>
      </c>
      <c r="F1472" s="25">
        <v>0</v>
      </c>
      <c r="G1472" s="25">
        <v>14341.87</v>
      </c>
    </row>
    <row r="1473" spans="1:7" x14ac:dyDescent="0.4">
      <c r="A1473" s="25">
        <v>2460</v>
      </c>
      <c r="B1473" s="25" t="s">
        <v>233</v>
      </c>
      <c r="C1473" s="25" t="s">
        <v>80</v>
      </c>
      <c r="D1473" s="25">
        <v>232696.52</v>
      </c>
      <c r="E1473" s="25">
        <v>0</v>
      </c>
      <c r="F1473" s="25">
        <v>0</v>
      </c>
      <c r="G1473" s="25">
        <v>71632.649999999994</v>
      </c>
    </row>
    <row r="1474" spans="1:7" x14ac:dyDescent="0.4">
      <c r="A1474" s="25">
        <v>2460</v>
      </c>
      <c r="B1474" s="25" t="s">
        <v>233</v>
      </c>
      <c r="C1474" s="25" t="s">
        <v>81</v>
      </c>
      <c r="D1474" s="25">
        <v>1203434</v>
      </c>
      <c r="E1474" s="25">
        <v>0</v>
      </c>
      <c r="F1474" s="25">
        <v>2936.36</v>
      </c>
      <c r="G1474" s="25">
        <v>136567.04999999999</v>
      </c>
    </row>
    <row r="1475" spans="1:7" x14ac:dyDescent="0.4">
      <c r="A1475" s="25">
        <v>2460</v>
      </c>
      <c r="B1475" s="25" t="s">
        <v>233</v>
      </c>
      <c r="C1475" s="25" t="s">
        <v>89</v>
      </c>
      <c r="D1475" s="25">
        <v>93756.46</v>
      </c>
      <c r="E1475" s="25">
        <v>0</v>
      </c>
      <c r="F1475" s="25">
        <v>6473.12</v>
      </c>
      <c r="G1475" s="25">
        <v>19798</v>
      </c>
    </row>
    <row r="1476" spans="1:7" x14ac:dyDescent="0.4">
      <c r="A1476" s="25">
        <v>2460</v>
      </c>
      <c r="B1476" s="25" t="s">
        <v>233</v>
      </c>
      <c r="C1476" s="25" t="s">
        <v>82</v>
      </c>
      <c r="D1476" s="25">
        <v>10297.86</v>
      </c>
      <c r="E1476" s="25">
        <v>0</v>
      </c>
      <c r="F1476" s="25">
        <v>0</v>
      </c>
      <c r="G1476" s="25">
        <v>0</v>
      </c>
    </row>
    <row r="1477" spans="1:7" x14ac:dyDescent="0.4">
      <c r="A1477" s="25">
        <v>2460</v>
      </c>
      <c r="B1477" s="25" t="s">
        <v>233</v>
      </c>
      <c r="C1477" s="25" t="s">
        <v>83</v>
      </c>
      <c r="D1477" s="25">
        <v>26772.61</v>
      </c>
      <c r="E1477" s="25">
        <v>0</v>
      </c>
      <c r="F1477" s="25">
        <v>0</v>
      </c>
      <c r="G1477" s="25">
        <v>0</v>
      </c>
    </row>
    <row r="1478" spans="1:7" x14ac:dyDescent="0.4">
      <c r="A1478" s="25">
        <v>2460</v>
      </c>
      <c r="B1478" s="25" t="s">
        <v>233</v>
      </c>
      <c r="C1478" s="25" t="s">
        <v>84</v>
      </c>
      <c r="D1478" s="25">
        <v>160527.79</v>
      </c>
      <c r="E1478" s="25">
        <v>0</v>
      </c>
      <c r="F1478" s="25">
        <v>0</v>
      </c>
      <c r="G1478" s="25">
        <v>0</v>
      </c>
    </row>
    <row r="1479" spans="1:7" x14ac:dyDescent="0.4">
      <c r="A1479" s="25">
        <v>2460</v>
      </c>
      <c r="B1479" s="25" t="s">
        <v>233</v>
      </c>
      <c r="C1479" s="25" t="s">
        <v>91</v>
      </c>
      <c r="D1479" s="25">
        <v>129741.27</v>
      </c>
      <c r="E1479" s="25">
        <v>0</v>
      </c>
      <c r="F1479" s="25">
        <v>0</v>
      </c>
      <c r="G1479" s="25">
        <v>1675.37</v>
      </c>
    </row>
    <row r="1480" spans="1:7" x14ac:dyDescent="0.4">
      <c r="A1480" s="25">
        <v>2460</v>
      </c>
      <c r="B1480" s="25" t="s">
        <v>233</v>
      </c>
      <c r="C1480" s="25" t="s">
        <v>85</v>
      </c>
      <c r="D1480" s="25">
        <v>33050.400000000001</v>
      </c>
      <c r="E1480" s="25">
        <v>0</v>
      </c>
      <c r="F1480" s="25">
        <v>0</v>
      </c>
      <c r="G1480" s="25">
        <v>0</v>
      </c>
    </row>
    <row r="1481" spans="1:7" x14ac:dyDescent="0.4">
      <c r="A1481" s="25">
        <v>2460</v>
      </c>
      <c r="B1481" s="25" t="s">
        <v>233</v>
      </c>
      <c r="C1481" s="25" t="s">
        <v>86</v>
      </c>
      <c r="D1481" s="25">
        <v>7204.13</v>
      </c>
      <c r="E1481" s="25">
        <v>22040</v>
      </c>
      <c r="F1481" s="25">
        <v>169339.74</v>
      </c>
      <c r="G1481" s="25">
        <v>80079.53</v>
      </c>
    </row>
    <row r="1482" spans="1:7" x14ac:dyDescent="0.4">
      <c r="A1482" s="25">
        <v>2478</v>
      </c>
      <c r="B1482" s="25" t="s">
        <v>234</v>
      </c>
      <c r="C1482" s="25" t="s">
        <v>88</v>
      </c>
      <c r="D1482" s="25">
        <v>81033.69</v>
      </c>
      <c r="E1482" s="25">
        <v>0</v>
      </c>
      <c r="F1482" s="25">
        <v>0</v>
      </c>
      <c r="G1482" s="25">
        <v>9954.5499999999993</v>
      </c>
    </row>
    <row r="1483" spans="1:7" x14ac:dyDescent="0.4">
      <c r="A1483" s="25">
        <v>2478</v>
      </c>
      <c r="B1483" s="25" t="s">
        <v>234</v>
      </c>
      <c r="C1483" s="25" t="s">
        <v>80</v>
      </c>
      <c r="D1483" s="25">
        <v>436624.66</v>
      </c>
      <c r="E1483" s="25">
        <v>0</v>
      </c>
      <c r="F1483" s="25">
        <v>790.75</v>
      </c>
      <c r="G1483" s="25">
        <v>5994.87</v>
      </c>
    </row>
    <row r="1484" spans="1:7" x14ac:dyDescent="0.4">
      <c r="A1484" s="25">
        <v>2478</v>
      </c>
      <c r="B1484" s="25" t="s">
        <v>234</v>
      </c>
      <c r="C1484" s="25" t="s">
        <v>81</v>
      </c>
      <c r="D1484" s="25">
        <v>1247101.92</v>
      </c>
      <c r="E1484" s="25">
        <v>0</v>
      </c>
      <c r="F1484" s="25">
        <v>2869.31</v>
      </c>
      <c r="G1484" s="25">
        <v>335617.1</v>
      </c>
    </row>
    <row r="1485" spans="1:7" x14ac:dyDescent="0.4">
      <c r="A1485" s="25">
        <v>2478</v>
      </c>
      <c r="B1485" s="25" t="s">
        <v>234</v>
      </c>
      <c r="C1485" s="25" t="s">
        <v>89</v>
      </c>
      <c r="D1485" s="25">
        <v>877439.27</v>
      </c>
      <c r="E1485" s="25">
        <v>0</v>
      </c>
      <c r="F1485" s="25">
        <v>350.76</v>
      </c>
      <c r="G1485" s="25">
        <v>469.28</v>
      </c>
    </row>
    <row r="1486" spans="1:7" x14ac:dyDescent="0.4">
      <c r="A1486" s="25">
        <v>2478</v>
      </c>
      <c r="B1486" s="25" t="s">
        <v>234</v>
      </c>
      <c r="C1486" s="25" t="s">
        <v>82</v>
      </c>
      <c r="D1486" s="25">
        <v>50455.56</v>
      </c>
      <c r="E1486" s="25">
        <v>0</v>
      </c>
      <c r="F1486" s="25">
        <v>0</v>
      </c>
      <c r="G1486" s="25">
        <v>0</v>
      </c>
    </row>
    <row r="1487" spans="1:7" x14ac:dyDescent="0.4">
      <c r="A1487" s="25">
        <v>2478</v>
      </c>
      <c r="B1487" s="25" t="s">
        <v>234</v>
      </c>
      <c r="C1487" s="25" t="s">
        <v>83</v>
      </c>
      <c r="D1487" s="25">
        <v>25799.03</v>
      </c>
      <c r="E1487" s="25">
        <v>0</v>
      </c>
      <c r="F1487" s="25">
        <v>0</v>
      </c>
      <c r="G1487" s="25">
        <v>0</v>
      </c>
    </row>
    <row r="1488" spans="1:7" x14ac:dyDescent="0.4">
      <c r="A1488" s="25">
        <v>2478</v>
      </c>
      <c r="B1488" s="25" t="s">
        <v>234</v>
      </c>
      <c r="C1488" s="25" t="s">
        <v>84</v>
      </c>
      <c r="D1488" s="25">
        <v>88725.14</v>
      </c>
      <c r="E1488" s="25">
        <v>0</v>
      </c>
      <c r="F1488" s="25">
        <v>16900.14</v>
      </c>
      <c r="G1488" s="25">
        <v>4150</v>
      </c>
    </row>
    <row r="1489" spans="1:7" x14ac:dyDescent="0.4">
      <c r="A1489" s="25">
        <v>2478</v>
      </c>
      <c r="B1489" s="25" t="s">
        <v>234</v>
      </c>
      <c r="C1489" s="25" t="s">
        <v>91</v>
      </c>
      <c r="D1489" s="25">
        <v>135917.9</v>
      </c>
      <c r="E1489" s="25">
        <v>63927</v>
      </c>
      <c r="F1489" s="25">
        <v>210.13</v>
      </c>
      <c r="G1489" s="25">
        <v>764</v>
      </c>
    </row>
    <row r="1490" spans="1:7" x14ac:dyDescent="0.4">
      <c r="A1490" s="25">
        <v>2478</v>
      </c>
      <c r="B1490" s="25" t="s">
        <v>234</v>
      </c>
      <c r="C1490" s="25" t="s">
        <v>85</v>
      </c>
      <c r="D1490" s="25">
        <v>120669.98</v>
      </c>
      <c r="E1490" s="25">
        <v>0</v>
      </c>
      <c r="F1490" s="25">
        <v>395.02</v>
      </c>
      <c r="G1490" s="25">
        <v>26811.4</v>
      </c>
    </row>
    <row r="1491" spans="1:7" x14ac:dyDescent="0.4">
      <c r="A1491" s="25">
        <v>2478</v>
      </c>
      <c r="B1491" s="25" t="s">
        <v>234</v>
      </c>
      <c r="C1491" s="25" t="s">
        <v>86</v>
      </c>
      <c r="D1491" s="25">
        <v>38520</v>
      </c>
      <c r="E1491" s="25">
        <v>0</v>
      </c>
      <c r="F1491" s="25">
        <v>0</v>
      </c>
      <c r="G1491" s="25">
        <v>44790</v>
      </c>
    </row>
    <row r="1492" spans="1:7" x14ac:dyDescent="0.4">
      <c r="A1492" s="25">
        <v>2525</v>
      </c>
      <c r="B1492" s="25" t="s">
        <v>235</v>
      </c>
      <c r="C1492" s="25" t="s">
        <v>88</v>
      </c>
      <c r="D1492" s="25">
        <v>41441.370000000003</v>
      </c>
      <c r="E1492" s="25">
        <v>0</v>
      </c>
      <c r="F1492" s="25">
        <v>0</v>
      </c>
      <c r="G1492" s="25">
        <v>1342.95</v>
      </c>
    </row>
    <row r="1493" spans="1:7" x14ac:dyDescent="0.4">
      <c r="A1493" s="25">
        <v>2525</v>
      </c>
      <c r="B1493" s="25" t="s">
        <v>235</v>
      </c>
      <c r="C1493" s="25" t="s">
        <v>80</v>
      </c>
      <c r="D1493" s="25">
        <v>85164.3</v>
      </c>
      <c r="E1493" s="25">
        <v>0</v>
      </c>
      <c r="F1493" s="25">
        <v>0</v>
      </c>
      <c r="G1493" s="25">
        <v>276.64</v>
      </c>
    </row>
    <row r="1494" spans="1:7" x14ac:dyDescent="0.4">
      <c r="A1494" s="25">
        <v>2525</v>
      </c>
      <c r="B1494" s="25" t="s">
        <v>235</v>
      </c>
      <c r="C1494" s="25" t="s">
        <v>81</v>
      </c>
      <c r="D1494" s="25">
        <v>99377.85</v>
      </c>
      <c r="E1494" s="25">
        <v>0</v>
      </c>
      <c r="F1494" s="25">
        <v>0</v>
      </c>
      <c r="G1494" s="25">
        <v>1277.1099999999999</v>
      </c>
    </row>
    <row r="1495" spans="1:7" x14ac:dyDescent="0.4">
      <c r="A1495" s="25">
        <v>2525</v>
      </c>
      <c r="B1495" s="25" t="s">
        <v>235</v>
      </c>
      <c r="C1495" s="25" t="s">
        <v>89</v>
      </c>
      <c r="D1495" s="25">
        <v>32180.3</v>
      </c>
      <c r="E1495" s="25">
        <v>0</v>
      </c>
      <c r="F1495" s="25">
        <v>225</v>
      </c>
      <c r="G1495" s="25">
        <v>75346</v>
      </c>
    </row>
    <row r="1496" spans="1:7" x14ac:dyDescent="0.4">
      <c r="A1496" s="25">
        <v>2525</v>
      </c>
      <c r="B1496" s="25" t="s">
        <v>235</v>
      </c>
      <c r="C1496" s="25" t="s">
        <v>82</v>
      </c>
      <c r="D1496" s="25">
        <v>6402.1</v>
      </c>
      <c r="E1496" s="25">
        <v>0</v>
      </c>
      <c r="F1496" s="25">
        <v>0</v>
      </c>
      <c r="G1496" s="25">
        <v>0</v>
      </c>
    </row>
    <row r="1497" spans="1:7" x14ac:dyDescent="0.4">
      <c r="A1497" s="25">
        <v>2525</v>
      </c>
      <c r="B1497" s="25" t="s">
        <v>235</v>
      </c>
      <c r="C1497" s="25" t="s">
        <v>84</v>
      </c>
      <c r="D1497" s="25">
        <v>87860.22</v>
      </c>
      <c r="E1497" s="25">
        <v>0</v>
      </c>
      <c r="F1497" s="25">
        <v>0</v>
      </c>
      <c r="G1497" s="25">
        <v>0</v>
      </c>
    </row>
    <row r="1498" spans="1:7" x14ac:dyDescent="0.4">
      <c r="A1498" s="25">
        <v>2525</v>
      </c>
      <c r="B1498" s="25" t="s">
        <v>235</v>
      </c>
      <c r="C1498" s="25" t="s">
        <v>91</v>
      </c>
      <c r="D1498" s="25">
        <v>10992.76</v>
      </c>
      <c r="E1498" s="25">
        <v>0</v>
      </c>
      <c r="F1498" s="25">
        <v>0</v>
      </c>
      <c r="G1498" s="25">
        <v>0</v>
      </c>
    </row>
    <row r="1499" spans="1:7" x14ac:dyDescent="0.4">
      <c r="A1499" s="25">
        <v>2525</v>
      </c>
      <c r="B1499" s="25" t="s">
        <v>235</v>
      </c>
      <c r="C1499" s="25" t="s">
        <v>86</v>
      </c>
      <c r="D1499" s="25">
        <v>0</v>
      </c>
      <c r="E1499" s="25">
        <v>25835.75</v>
      </c>
      <c r="F1499" s="25">
        <v>0</v>
      </c>
      <c r="G1499" s="25">
        <v>0</v>
      </c>
    </row>
    <row r="1500" spans="1:7" x14ac:dyDescent="0.4">
      <c r="A1500" s="25">
        <v>2527</v>
      </c>
      <c r="B1500" s="25" t="s">
        <v>236</v>
      </c>
      <c r="C1500" s="25" t="s">
        <v>80</v>
      </c>
      <c r="D1500" s="25">
        <v>356.92</v>
      </c>
      <c r="E1500" s="25">
        <v>0</v>
      </c>
      <c r="F1500" s="25">
        <v>0</v>
      </c>
      <c r="G1500" s="25">
        <v>0</v>
      </c>
    </row>
    <row r="1501" spans="1:7" x14ac:dyDescent="0.4">
      <c r="A1501" s="25">
        <v>2527</v>
      </c>
      <c r="B1501" s="25" t="s">
        <v>236</v>
      </c>
      <c r="C1501" s="25" t="s">
        <v>81</v>
      </c>
      <c r="D1501" s="25">
        <v>168447.92</v>
      </c>
      <c r="E1501" s="25">
        <v>0</v>
      </c>
      <c r="F1501" s="25">
        <v>0</v>
      </c>
      <c r="G1501" s="25">
        <v>4182.38</v>
      </c>
    </row>
    <row r="1502" spans="1:7" x14ac:dyDescent="0.4">
      <c r="A1502" s="25">
        <v>2527</v>
      </c>
      <c r="B1502" s="25" t="s">
        <v>236</v>
      </c>
      <c r="C1502" s="25" t="s">
        <v>89</v>
      </c>
      <c r="D1502" s="25">
        <v>185784.1</v>
      </c>
      <c r="E1502" s="25">
        <v>0</v>
      </c>
      <c r="F1502" s="25">
        <v>0</v>
      </c>
      <c r="G1502" s="25">
        <v>39351.910000000003</v>
      </c>
    </row>
    <row r="1503" spans="1:7" x14ac:dyDescent="0.4">
      <c r="A1503" s="25">
        <v>2527</v>
      </c>
      <c r="B1503" s="25" t="s">
        <v>236</v>
      </c>
      <c r="C1503" s="25" t="s">
        <v>82</v>
      </c>
      <c r="D1503" s="25">
        <v>7752.39</v>
      </c>
      <c r="E1503" s="25">
        <v>0</v>
      </c>
      <c r="F1503" s="25">
        <v>0</v>
      </c>
      <c r="G1503" s="25">
        <v>0</v>
      </c>
    </row>
    <row r="1504" spans="1:7" x14ac:dyDescent="0.4">
      <c r="A1504" s="25">
        <v>2527</v>
      </c>
      <c r="B1504" s="25" t="s">
        <v>236</v>
      </c>
      <c r="C1504" s="25" t="s">
        <v>83</v>
      </c>
      <c r="D1504" s="25">
        <v>7469.19</v>
      </c>
      <c r="E1504" s="25">
        <v>0</v>
      </c>
      <c r="F1504" s="25">
        <v>0</v>
      </c>
      <c r="G1504" s="25">
        <v>0</v>
      </c>
    </row>
    <row r="1505" spans="1:7" x14ac:dyDescent="0.4">
      <c r="A1505" s="25">
        <v>2527</v>
      </c>
      <c r="B1505" s="25" t="s">
        <v>236</v>
      </c>
      <c r="C1505" s="25" t="s">
        <v>84</v>
      </c>
      <c r="D1505" s="25">
        <v>66478.94</v>
      </c>
      <c r="E1505" s="25">
        <v>0</v>
      </c>
      <c r="F1505" s="25">
        <v>0</v>
      </c>
      <c r="G1505" s="25">
        <v>777.86</v>
      </c>
    </row>
    <row r="1506" spans="1:7" x14ac:dyDescent="0.4">
      <c r="A1506" s="25">
        <v>2527</v>
      </c>
      <c r="B1506" s="25" t="s">
        <v>236</v>
      </c>
      <c r="C1506" s="25" t="s">
        <v>91</v>
      </c>
      <c r="D1506" s="25">
        <v>37714</v>
      </c>
      <c r="E1506" s="25">
        <v>0</v>
      </c>
      <c r="F1506" s="25">
        <v>0</v>
      </c>
      <c r="G1506" s="25">
        <v>2427.5300000000002</v>
      </c>
    </row>
    <row r="1507" spans="1:7" x14ac:dyDescent="0.4">
      <c r="A1507" s="25">
        <v>2527</v>
      </c>
      <c r="B1507" s="25" t="s">
        <v>236</v>
      </c>
      <c r="C1507" s="25" t="s">
        <v>85</v>
      </c>
      <c r="D1507" s="25">
        <v>2109.4</v>
      </c>
      <c r="E1507" s="25">
        <v>0</v>
      </c>
      <c r="F1507" s="25">
        <v>0</v>
      </c>
      <c r="G1507" s="25">
        <v>5727.95</v>
      </c>
    </row>
    <row r="1508" spans="1:7" x14ac:dyDescent="0.4">
      <c r="A1508" s="25">
        <v>2527</v>
      </c>
      <c r="B1508" s="25" t="s">
        <v>236</v>
      </c>
      <c r="C1508" s="25" t="s">
        <v>86</v>
      </c>
      <c r="D1508" s="25">
        <v>1356.39</v>
      </c>
      <c r="E1508" s="25">
        <v>71947.03</v>
      </c>
      <c r="F1508" s="25">
        <v>0</v>
      </c>
      <c r="G1508" s="25">
        <v>22792.080000000002</v>
      </c>
    </row>
    <row r="1509" spans="1:7" x14ac:dyDescent="0.4">
      <c r="A1509" s="25">
        <v>2534</v>
      </c>
      <c r="B1509" s="25" t="s">
        <v>237</v>
      </c>
      <c r="C1509" s="25" t="s">
        <v>80</v>
      </c>
      <c r="D1509" s="25">
        <v>0</v>
      </c>
      <c r="E1509" s="25">
        <v>0</v>
      </c>
      <c r="F1509" s="25">
        <v>401.85</v>
      </c>
      <c r="G1509" s="25">
        <v>83963.91</v>
      </c>
    </row>
    <row r="1510" spans="1:7" x14ac:dyDescent="0.4">
      <c r="A1510" s="25">
        <v>2534</v>
      </c>
      <c r="B1510" s="25" t="s">
        <v>237</v>
      </c>
      <c r="C1510" s="25" t="s">
        <v>81</v>
      </c>
      <c r="D1510" s="25">
        <v>220460.31</v>
      </c>
      <c r="E1510" s="25">
        <v>0</v>
      </c>
      <c r="F1510" s="25">
        <v>2073.5100000000002</v>
      </c>
      <c r="G1510" s="25">
        <v>0</v>
      </c>
    </row>
    <row r="1511" spans="1:7" x14ac:dyDescent="0.4">
      <c r="A1511" s="25">
        <v>2534</v>
      </c>
      <c r="B1511" s="25" t="s">
        <v>237</v>
      </c>
      <c r="C1511" s="25" t="s">
        <v>89</v>
      </c>
      <c r="D1511" s="25">
        <v>9817.61</v>
      </c>
      <c r="E1511" s="25">
        <v>0</v>
      </c>
      <c r="F1511" s="25">
        <v>0</v>
      </c>
      <c r="G1511" s="25">
        <v>0</v>
      </c>
    </row>
    <row r="1512" spans="1:7" x14ac:dyDescent="0.4">
      <c r="A1512" s="25">
        <v>2534</v>
      </c>
      <c r="B1512" s="25" t="s">
        <v>237</v>
      </c>
      <c r="C1512" s="25" t="s">
        <v>82</v>
      </c>
      <c r="D1512" s="25">
        <v>6118.74</v>
      </c>
      <c r="E1512" s="25">
        <v>0</v>
      </c>
      <c r="F1512" s="25">
        <v>0</v>
      </c>
      <c r="G1512" s="25">
        <v>0</v>
      </c>
    </row>
    <row r="1513" spans="1:7" x14ac:dyDescent="0.4">
      <c r="A1513" s="25">
        <v>2534</v>
      </c>
      <c r="B1513" s="25" t="s">
        <v>237</v>
      </c>
      <c r="C1513" s="25" t="s">
        <v>84</v>
      </c>
      <c r="D1513" s="25">
        <v>25412</v>
      </c>
      <c r="E1513" s="25">
        <v>0</v>
      </c>
      <c r="F1513" s="25">
        <v>5133.92</v>
      </c>
      <c r="G1513" s="25">
        <v>0</v>
      </c>
    </row>
    <row r="1514" spans="1:7" x14ac:dyDescent="0.4">
      <c r="A1514" s="25">
        <v>2534</v>
      </c>
      <c r="B1514" s="25" t="s">
        <v>237</v>
      </c>
      <c r="C1514" s="25" t="s">
        <v>91</v>
      </c>
      <c r="D1514" s="25">
        <v>0</v>
      </c>
      <c r="E1514" s="25">
        <v>0</v>
      </c>
      <c r="F1514" s="25">
        <v>0</v>
      </c>
      <c r="G1514" s="25">
        <v>15570.23</v>
      </c>
    </row>
    <row r="1515" spans="1:7" x14ac:dyDescent="0.4">
      <c r="A1515" s="25">
        <v>2534</v>
      </c>
      <c r="B1515" s="25" t="s">
        <v>237</v>
      </c>
      <c r="C1515" s="25" t="s">
        <v>85</v>
      </c>
      <c r="D1515" s="25">
        <v>39520.870000000003</v>
      </c>
      <c r="E1515" s="25">
        <v>0</v>
      </c>
      <c r="F1515" s="25">
        <v>0</v>
      </c>
      <c r="G1515" s="25">
        <v>0</v>
      </c>
    </row>
    <row r="1516" spans="1:7" x14ac:dyDescent="0.4">
      <c r="A1516" s="25">
        <v>2534</v>
      </c>
      <c r="B1516" s="25" t="s">
        <v>237</v>
      </c>
      <c r="C1516" s="25" t="s">
        <v>86</v>
      </c>
      <c r="D1516" s="25">
        <v>0</v>
      </c>
      <c r="E1516" s="25">
        <v>56208.46</v>
      </c>
      <c r="F1516" s="25">
        <v>0</v>
      </c>
      <c r="G1516" s="25">
        <v>15022.47</v>
      </c>
    </row>
    <row r="1517" spans="1:7" x14ac:dyDescent="0.4">
      <c r="A1517" s="25">
        <v>2541</v>
      </c>
      <c r="B1517" s="25" t="s">
        <v>238</v>
      </c>
      <c r="C1517" s="25" t="s">
        <v>88</v>
      </c>
      <c r="D1517" s="25">
        <v>0</v>
      </c>
      <c r="E1517" s="25">
        <v>0</v>
      </c>
      <c r="F1517" s="25">
        <v>0</v>
      </c>
      <c r="G1517" s="25">
        <v>1857.5</v>
      </c>
    </row>
    <row r="1518" spans="1:7" x14ac:dyDescent="0.4">
      <c r="A1518" s="25">
        <v>2541</v>
      </c>
      <c r="B1518" s="25" t="s">
        <v>238</v>
      </c>
      <c r="C1518" s="25" t="s">
        <v>80</v>
      </c>
      <c r="D1518" s="25">
        <v>96446.96</v>
      </c>
      <c r="E1518" s="25">
        <v>0</v>
      </c>
      <c r="F1518" s="25">
        <v>0</v>
      </c>
      <c r="G1518" s="25">
        <v>244.1</v>
      </c>
    </row>
    <row r="1519" spans="1:7" x14ac:dyDescent="0.4">
      <c r="A1519" s="25">
        <v>2541</v>
      </c>
      <c r="B1519" s="25" t="s">
        <v>238</v>
      </c>
      <c r="C1519" s="25" t="s">
        <v>81</v>
      </c>
      <c r="D1519" s="25">
        <v>125054.69</v>
      </c>
      <c r="E1519" s="25">
        <v>0</v>
      </c>
      <c r="F1519" s="25">
        <v>0</v>
      </c>
      <c r="G1519" s="25">
        <v>138560.24</v>
      </c>
    </row>
    <row r="1520" spans="1:7" x14ac:dyDescent="0.4">
      <c r="A1520" s="25">
        <v>2541</v>
      </c>
      <c r="B1520" s="25" t="s">
        <v>238</v>
      </c>
      <c r="C1520" s="25" t="s">
        <v>89</v>
      </c>
      <c r="D1520" s="25">
        <v>260176.36</v>
      </c>
      <c r="E1520" s="25">
        <v>0</v>
      </c>
      <c r="F1520" s="25">
        <v>0</v>
      </c>
      <c r="G1520" s="25">
        <v>107603.16</v>
      </c>
    </row>
    <row r="1521" spans="1:7" x14ac:dyDescent="0.4">
      <c r="A1521" s="25">
        <v>2541</v>
      </c>
      <c r="B1521" s="25" t="s">
        <v>238</v>
      </c>
      <c r="C1521" s="25" t="s">
        <v>82</v>
      </c>
      <c r="D1521" s="25">
        <v>8509.5</v>
      </c>
      <c r="E1521" s="25">
        <v>0</v>
      </c>
      <c r="F1521" s="25">
        <v>0</v>
      </c>
      <c r="G1521" s="25">
        <v>0</v>
      </c>
    </row>
    <row r="1522" spans="1:7" x14ac:dyDescent="0.4">
      <c r="A1522" s="25">
        <v>2541</v>
      </c>
      <c r="B1522" s="25" t="s">
        <v>238</v>
      </c>
      <c r="C1522" s="25" t="s">
        <v>84</v>
      </c>
      <c r="D1522" s="25">
        <v>62815.8</v>
      </c>
      <c r="E1522" s="25">
        <v>0</v>
      </c>
      <c r="F1522" s="25">
        <v>0</v>
      </c>
      <c r="G1522" s="25">
        <v>12251.91</v>
      </c>
    </row>
    <row r="1523" spans="1:7" x14ac:dyDescent="0.4">
      <c r="A1523" s="25">
        <v>2541</v>
      </c>
      <c r="B1523" s="25" t="s">
        <v>238</v>
      </c>
      <c r="C1523" s="25" t="s">
        <v>109</v>
      </c>
      <c r="D1523" s="25">
        <v>0</v>
      </c>
      <c r="E1523" s="25">
        <v>0</v>
      </c>
      <c r="F1523" s="25">
        <v>4059.9</v>
      </c>
      <c r="G1523" s="25">
        <v>0</v>
      </c>
    </row>
    <row r="1524" spans="1:7" x14ac:dyDescent="0.4">
      <c r="A1524" s="25">
        <v>2541</v>
      </c>
      <c r="B1524" s="25" t="s">
        <v>238</v>
      </c>
      <c r="C1524" s="25" t="s">
        <v>91</v>
      </c>
      <c r="D1524" s="25">
        <v>24090</v>
      </c>
      <c r="E1524" s="25">
        <v>10752.5</v>
      </c>
      <c r="F1524" s="25">
        <v>0</v>
      </c>
      <c r="G1524" s="25">
        <v>0</v>
      </c>
    </row>
    <row r="1525" spans="1:7" x14ac:dyDescent="0.4">
      <c r="A1525" s="25">
        <v>2541</v>
      </c>
      <c r="B1525" s="25" t="s">
        <v>238</v>
      </c>
      <c r="C1525" s="25" t="s">
        <v>85</v>
      </c>
      <c r="D1525" s="25">
        <v>17264.75</v>
      </c>
      <c r="E1525" s="25">
        <v>0</v>
      </c>
      <c r="F1525" s="25">
        <v>0</v>
      </c>
      <c r="G1525" s="25">
        <v>11295.89</v>
      </c>
    </row>
    <row r="1526" spans="1:7" x14ac:dyDescent="0.4">
      <c r="A1526" s="25">
        <v>2541</v>
      </c>
      <c r="B1526" s="25" t="s">
        <v>238</v>
      </c>
      <c r="C1526" s="25" t="s">
        <v>86</v>
      </c>
      <c r="D1526" s="25">
        <v>0</v>
      </c>
      <c r="E1526" s="25">
        <v>100430</v>
      </c>
      <c r="F1526" s="25">
        <v>0</v>
      </c>
      <c r="G1526" s="25">
        <v>45800</v>
      </c>
    </row>
    <row r="1527" spans="1:7" x14ac:dyDescent="0.4">
      <c r="A1527" s="25">
        <v>2562</v>
      </c>
      <c r="B1527" s="25" t="s">
        <v>239</v>
      </c>
      <c r="C1527" s="25" t="s">
        <v>88</v>
      </c>
      <c r="D1527" s="25">
        <v>147725.92000000001</v>
      </c>
      <c r="E1527" s="25">
        <v>0</v>
      </c>
      <c r="F1527" s="25">
        <v>205.94</v>
      </c>
      <c r="G1527" s="25">
        <v>4394.55</v>
      </c>
    </row>
    <row r="1528" spans="1:7" x14ac:dyDescent="0.4">
      <c r="A1528" s="25">
        <v>2562</v>
      </c>
      <c r="B1528" s="25" t="s">
        <v>239</v>
      </c>
      <c r="C1528" s="25" t="s">
        <v>80</v>
      </c>
      <c r="D1528" s="25">
        <v>479342.98</v>
      </c>
      <c r="E1528" s="25">
        <v>0</v>
      </c>
      <c r="F1528" s="25">
        <v>2510.83</v>
      </c>
      <c r="G1528" s="25">
        <v>10380.52</v>
      </c>
    </row>
    <row r="1529" spans="1:7" x14ac:dyDescent="0.4">
      <c r="A1529" s="25">
        <v>2562</v>
      </c>
      <c r="B1529" s="25" t="s">
        <v>239</v>
      </c>
      <c r="C1529" s="25" t="s">
        <v>81</v>
      </c>
      <c r="D1529" s="25">
        <v>3699843.17</v>
      </c>
      <c r="E1529" s="25">
        <v>0</v>
      </c>
      <c r="F1529" s="25">
        <v>14041.28</v>
      </c>
      <c r="G1529" s="25">
        <v>4793.74</v>
      </c>
    </row>
    <row r="1530" spans="1:7" x14ac:dyDescent="0.4">
      <c r="A1530" s="25">
        <v>2562</v>
      </c>
      <c r="B1530" s="25" t="s">
        <v>239</v>
      </c>
      <c r="C1530" s="25" t="s">
        <v>89</v>
      </c>
      <c r="D1530" s="25">
        <v>2051926.18</v>
      </c>
      <c r="E1530" s="25">
        <v>0</v>
      </c>
      <c r="F1530" s="25">
        <v>2686</v>
      </c>
      <c r="G1530" s="25">
        <v>15045.87</v>
      </c>
    </row>
    <row r="1531" spans="1:7" x14ac:dyDescent="0.4">
      <c r="A1531" s="25">
        <v>2562</v>
      </c>
      <c r="B1531" s="25" t="s">
        <v>239</v>
      </c>
      <c r="C1531" s="25" t="s">
        <v>90</v>
      </c>
      <c r="D1531" s="25">
        <v>53720.52</v>
      </c>
      <c r="E1531" s="25">
        <v>0</v>
      </c>
      <c r="F1531" s="25">
        <v>0</v>
      </c>
      <c r="G1531" s="25">
        <v>0</v>
      </c>
    </row>
    <row r="1532" spans="1:7" x14ac:dyDescent="0.4">
      <c r="A1532" s="25">
        <v>2562</v>
      </c>
      <c r="B1532" s="25" t="s">
        <v>239</v>
      </c>
      <c r="C1532" s="25" t="s">
        <v>82</v>
      </c>
      <c r="D1532" s="25">
        <v>92542.53</v>
      </c>
      <c r="E1532" s="25">
        <v>0</v>
      </c>
      <c r="F1532" s="25">
        <v>0</v>
      </c>
      <c r="G1532" s="25">
        <v>0</v>
      </c>
    </row>
    <row r="1533" spans="1:7" x14ac:dyDescent="0.4">
      <c r="A1533" s="25">
        <v>2562</v>
      </c>
      <c r="B1533" s="25" t="s">
        <v>239</v>
      </c>
      <c r="C1533" s="25" t="s">
        <v>83</v>
      </c>
      <c r="D1533" s="25">
        <v>116731.77</v>
      </c>
      <c r="E1533" s="25">
        <v>0</v>
      </c>
      <c r="F1533" s="25">
        <v>667.99</v>
      </c>
      <c r="G1533" s="25">
        <v>63.96</v>
      </c>
    </row>
    <row r="1534" spans="1:7" x14ac:dyDescent="0.4">
      <c r="A1534" s="25">
        <v>2562</v>
      </c>
      <c r="B1534" s="25" t="s">
        <v>239</v>
      </c>
      <c r="C1534" s="25" t="s">
        <v>84</v>
      </c>
      <c r="D1534" s="25">
        <v>418198.17</v>
      </c>
      <c r="E1534" s="25">
        <v>0</v>
      </c>
      <c r="F1534" s="25">
        <v>2198.7800000000002</v>
      </c>
      <c r="G1534" s="25">
        <v>14</v>
      </c>
    </row>
    <row r="1535" spans="1:7" x14ac:dyDescent="0.4">
      <c r="A1535" s="25">
        <v>2562</v>
      </c>
      <c r="B1535" s="25" t="s">
        <v>239</v>
      </c>
      <c r="C1535" s="25" t="s">
        <v>91</v>
      </c>
      <c r="D1535" s="25">
        <v>385592.07</v>
      </c>
      <c r="E1535" s="25">
        <v>0</v>
      </c>
      <c r="F1535" s="25">
        <v>433.87</v>
      </c>
      <c r="G1535" s="25">
        <v>7719.97</v>
      </c>
    </row>
    <row r="1536" spans="1:7" x14ac:dyDescent="0.4">
      <c r="A1536" s="25">
        <v>2562</v>
      </c>
      <c r="B1536" s="25" t="s">
        <v>239</v>
      </c>
      <c r="C1536" s="25" t="s">
        <v>85</v>
      </c>
      <c r="D1536" s="25">
        <v>193581.69</v>
      </c>
      <c r="E1536" s="25">
        <v>0</v>
      </c>
      <c r="F1536" s="25">
        <v>0</v>
      </c>
      <c r="G1536" s="25">
        <v>1551.43</v>
      </c>
    </row>
    <row r="1537" spans="1:7" x14ac:dyDescent="0.4">
      <c r="A1537" s="25">
        <v>2562</v>
      </c>
      <c r="B1537" s="25" t="s">
        <v>239</v>
      </c>
      <c r="C1537" s="25" t="s">
        <v>86</v>
      </c>
      <c r="D1537" s="25">
        <v>167822.21</v>
      </c>
      <c r="E1537" s="25">
        <v>107807.26</v>
      </c>
      <c r="F1537" s="25">
        <v>10599.2</v>
      </c>
      <c r="G1537" s="25">
        <v>475215.67</v>
      </c>
    </row>
    <row r="1538" spans="1:7" x14ac:dyDescent="0.4">
      <c r="A1538" s="25">
        <v>2570</v>
      </c>
      <c r="B1538" s="25" t="s">
        <v>240</v>
      </c>
      <c r="C1538" s="25" t="s">
        <v>88</v>
      </c>
      <c r="D1538" s="25">
        <v>43579.58</v>
      </c>
      <c r="E1538" s="25">
        <v>0</v>
      </c>
      <c r="F1538" s="25">
        <v>672.82</v>
      </c>
      <c r="G1538" s="25">
        <v>10466.700000000001</v>
      </c>
    </row>
    <row r="1539" spans="1:7" x14ac:dyDescent="0.4">
      <c r="A1539" s="25">
        <v>2570</v>
      </c>
      <c r="B1539" s="25" t="s">
        <v>240</v>
      </c>
      <c r="C1539" s="25" t="s">
        <v>80</v>
      </c>
      <c r="D1539" s="25">
        <v>129087.1</v>
      </c>
      <c r="E1539" s="25">
        <v>0</v>
      </c>
      <c r="F1539" s="25">
        <v>10107.549999999999</v>
      </c>
      <c r="G1539" s="25">
        <v>3835.05</v>
      </c>
    </row>
    <row r="1540" spans="1:7" x14ac:dyDescent="0.4">
      <c r="A1540" s="25">
        <v>2570</v>
      </c>
      <c r="B1540" s="25" t="s">
        <v>240</v>
      </c>
      <c r="C1540" s="25" t="s">
        <v>81</v>
      </c>
      <c r="D1540" s="25">
        <v>135673.68</v>
      </c>
      <c r="E1540" s="25">
        <v>0</v>
      </c>
      <c r="F1540" s="25">
        <v>11363.77</v>
      </c>
      <c r="G1540" s="25">
        <v>87600.67</v>
      </c>
    </row>
    <row r="1541" spans="1:7" x14ac:dyDescent="0.4">
      <c r="A1541" s="25">
        <v>2570</v>
      </c>
      <c r="B1541" s="25" t="s">
        <v>240</v>
      </c>
      <c r="C1541" s="25" t="s">
        <v>89</v>
      </c>
      <c r="D1541" s="25">
        <v>149369.18</v>
      </c>
      <c r="E1541" s="25">
        <v>0</v>
      </c>
      <c r="F1541" s="25">
        <v>5079.28</v>
      </c>
      <c r="G1541" s="25">
        <v>20000</v>
      </c>
    </row>
    <row r="1542" spans="1:7" x14ac:dyDescent="0.4">
      <c r="A1542" s="25">
        <v>2570</v>
      </c>
      <c r="B1542" s="25" t="s">
        <v>240</v>
      </c>
      <c r="C1542" s="25" t="s">
        <v>82</v>
      </c>
      <c r="D1542" s="25">
        <v>3742.5</v>
      </c>
      <c r="E1542" s="25">
        <v>0</v>
      </c>
      <c r="F1542" s="25">
        <v>0</v>
      </c>
      <c r="G1542" s="25">
        <v>0</v>
      </c>
    </row>
    <row r="1543" spans="1:7" x14ac:dyDescent="0.4">
      <c r="A1543" s="25">
        <v>2570</v>
      </c>
      <c r="B1543" s="25" t="s">
        <v>240</v>
      </c>
      <c r="C1543" s="25" t="s">
        <v>84</v>
      </c>
      <c r="D1543" s="25">
        <v>0</v>
      </c>
      <c r="E1543" s="25">
        <v>25237</v>
      </c>
      <c r="F1543" s="25">
        <v>0</v>
      </c>
      <c r="G1543" s="25">
        <v>1346</v>
      </c>
    </row>
    <row r="1544" spans="1:7" x14ac:dyDescent="0.4">
      <c r="A1544" s="25">
        <v>2570</v>
      </c>
      <c r="B1544" s="25" t="s">
        <v>240</v>
      </c>
      <c r="C1544" s="25" t="s">
        <v>91</v>
      </c>
      <c r="D1544" s="25">
        <v>0</v>
      </c>
      <c r="E1544" s="25">
        <v>0</v>
      </c>
      <c r="F1544" s="25">
        <v>0</v>
      </c>
      <c r="G1544" s="25">
        <v>26728.97</v>
      </c>
    </row>
    <row r="1545" spans="1:7" x14ac:dyDescent="0.4">
      <c r="A1545" s="25">
        <v>2576</v>
      </c>
      <c r="B1545" s="25" t="s">
        <v>241</v>
      </c>
      <c r="C1545" s="25" t="s">
        <v>88</v>
      </c>
      <c r="D1545" s="25">
        <v>81704.11</v>
      </c>
      <c r="E1545" s="25">
        <v>0</v>
      </c>
      <c r="F1545" s="25">
        <v>0</v>
      </c>
      <c r="G1545" s="25">
        <v>0</v>
      </c>
    </row>
    <row r="1546" spans="1:7" x14ac:dyDescent="0.4">
      <c r="A1546" s="25">
        <v>2576</v>
      </c>
      <c r="B1546" s="25" t="s">
        <v>241</v>
      </c>
      <c r="C1546" s="25" t="s">
        <v>80</v>
      </c>
      <c r="D1546" s="25">
        <v>129104.43</v>
      </c>
      <c r="E1546" s="25">
        <v>0</v>
      </c>
      <c r="F1546" s="25">
        <v>0</v>
      </c>
      <c r="G1546" s="25">
        <v>4624.47</v>
      </c>
    </row>
    <row r="1547" spans="1:7" x14ac:dyDescent="0.4">
      <c r="A1547" s="25">
        <v>2576</v>
      </c>
      <c r="B1547" s="25" t="s">
        <v>241</v>
      </c>
      <c r="C1547" s="25" t="s">
        <v>81</v>
      </c>
      <c r="D1547" s="25">
        <v>248627.94</v>
      </c>
      <c r="E1547" s="25">
        <v>0</v>
      </c>
      <c r="F1547" s="25">
        <v>0</v>
      </c>
      <c r="G1547" s="25">
        <v>152793.71</v>
      </c>
    </row>
    <row r="1548" spans="1:7" x14ac:dyDescent="0.4">
      <c r="A1548" s="25">
        <v>2576</v>
      </c>
      <c r="B1548" s="25" t="s">
        <v>241</v>
      </c>
      <c r="C1548" s="25" t="s">
        <v>89</v>
      </c>
      <c r="D1548" s="25">
        <v>244702.17</v>
      </c>
      <c r="E1548" s="25">
        <v>0</v>
      </c>
      <c r="F1548" s="25">
        <v>648.24</v>
      </c>
      <c r="G1548" s="25">
        <v>64218.39</v>
      </c>
    </row>
    <row r="1549" spans="1:7" x14ac:dyDescent="0.4">
      <c r="A1549" s="25">
        <v>2576</v>
      </c>
      <c r="B1549" s="25" t="s">
        <v>241</v>
      </c>
      <c r="C1549" s="25" t="s">
        <v>83</v>
      </c>
      <c r="D1549" s="25">
        <v>19436.009999999998</v>
      </c>
      <c r="E1549" s="25">
        <v>0</v>
      </c>
      <c r="F1549" s="25">
        <v>0</v>
      </c>
      <c r="G1549" s="25">
        <v>0</v>
      </c>
    </row>
    <row r="1550" spans="1:7" x14ac:dyDescent="0.4">
      <c r="A1550" s="25">
        <v>2576</v>
      </c>
      <c r="B1550" s="25" t="s">
        <v>241</v>
      </c>
      <c r="C1550" s="25" t="s">
        <v>84</v>
      </c>
      <c r="D1550" s="25">
        <v>82064.679999999993</v>
      </c>
      <c r="E1550" s="25">
        <v>115</v>
      </c>
      <c r="F1550" s="25">
        <v>0</v>
      </c>
      <c r="G1550" s="25">
        <v>6038.42</v>
      </c>
    </row>
    <row r="1551" spans="1:7" x14ac:dyDescent="0.4">
      <c r="A1551" s="25">
        <v>2576</v>
      </c>
      <c r="B1551" s="25" t="s">
        <v>241</v>
      </c>
      <c r="C1551" s="25" t="s">
        <v>91</v>
      </c>
      <c r="D1551" s="25">
        <v>93161.79</v>
      </c>
      <c r="E1551" s="25">
        <v>9348.4599999999991</v>
      </c>
      <c r="F1551" s="25">
        <v>177.95</v>
      </c>
      <c r="G1551" s="25">
        <v>745.92</v>
      </c>
    </row>
    <row r="1552" spans="1:7" x14ac:dyDescent="0.4">
      <c r="A1552" s="25">
        <v>2576</v>
      </c>
      <c r="B1552" s="25" t="s">
        <v>241</v>
      </c>
      <c r="C1552" s="25" t="s">
        <v>85</v>
      </c>
      <c r="D1552" s="25">
        <v>14317.67</v>
      </c>
      <c r="E1552" s="25">
        <v>0</v>
      </c>
      <c r="F1552" s="25">
        <v>0</v>
      </c>
      <c r="G1552" s="25">
        <v>13676.74</v>
      </c>
    </row>
    <row r="1553" spans="1:7" x14ac:dyDescent="0.4">
      <c r="A1553" s="25">
        <v>2576</v>
      </c>
      <c r="B1553" s="25" t="s">
        <v>241</v>
      </c>
      <c r="C1553" s="25" t="s">
        <v>86</v>
      </c>
      <c r="D1553" s="25">
        <v>29731.8</v>
      </c>
      <c r="E1553" s="25">
        <v>52550.29</v>
      </c>
      <c r="F1553" s="25">
        <v>57600</v>
      </c>
      <c r="G1553" s="25">
        <v>3180</v>
      </c>
    </row>
    <row r="1554" spans="1:7" x14ac:dyDescent="0.4">
      <c r="A1554" s="25">
        <v>2583</v>
      </c>
      <c r="B1554" s="25" t="s">
        <v>242</v>
      </c>
      <c r="C1554" s="25" t="s">
        <v>88</v>
      </c>
      <c r="D1554" s="25">
        <v>216074.75</v>
      </c>
      <c r="E1554" s="25">
        <v>0</v>
      </c>
      <c r="F1554" s="25">
        <v>0</v>
      </c>
      <c r="G1554" s="25">
        <v>13074</v>
      </c>
    </row>
    <row r="1555" spans="1:7" x14ac:dyDescent="0.4">
      <c r="A1555" s="25">
        <v>2583</v>
      </c>
      <c r="B1555" s="25" t="s">
        <v>242</v>
      </c>
      <c r="C1555" s="25" t="s">
        <v>80</v>
      </c>
      <c r="D1555" s="25">
        <v>584155.93999999994</v>
      </c>
      <c r="E1555" s="25">
        <v>0</v>
      </c>
      <c r="F1555" s="25">
        <v>1901</v>
      </c>
      <c r="G1555" s="25">
        <v>37228.32</v>
      </c>
    </row>
    <row r="1556" spans="1:7" x14ac:dyDescent="0.4">
      <c r="A1556" s="25">
        <v>2583</v>
      </c>
      <c r="B1556" s="25" t="s">
        <v>242</v>
      </c>
      <c r="C1556" s="25" t="s">
        <v>81</v>
      </c>
      <c r="D1556" s="25">
        <v>2288663.46</v>
      </c>
      <c r="E1556" s="25">
        <v>0</v>
      </c>
      <c r="F1556" s="25">
        <v>18774.71</v>
      </c>
      <c r="G1556" s="25">
        <v>128991.76</v>
      </c>
    </row>
    <row r="1557" spans="1:7" x14ac:dyDescent="0.4">
      <c r="A1557" s="25">
        <v>2583</v>
      </c>
      <c r="B1557" s="25" t="s">
        <v>242</v>
      </c>
      <c r="C1557" s="25" t="s">
        <v>89</v>
      </c>
      <c r="D1557" s="25">
        <v>761768.16</v>
      </c>
      <c r="E1557" s="25">
        <v>0</v>
      </c>
      <c r="F1557" s="25">
        <v>0</v>
      </c>
      <c r="G1557" s="25">
        <v>0</v>
      </c>
    </row>
    <row r="1558" spans="1:7" x14ac:dyDescent="0.4">
      <c r="A1558" s="25">
        <v>2583</v>
      </c>
      <c r="B1558" s="25" t="s">
        <v>242</v>
      </c>
      <c r="C1558" s="25" t="s">
        <v>90</v>
      </c>
      <c r="D1558" s="25">
        <v>136628.72</v>
      </c>
      <c r="E1558" s="25">
        <v>0</v>
      </c>
      <c r="F1558" s="25">
        <v>0</v>
      </c>
      <c r="G1558" s="25">
        <v>0</v>
      </c>
    </row>
    <row r="1559" spans="1:7" x14ac:dyDescent="0.4">
      <c r="A1559" s="25">
        <v>2583</v>
      </c>
      <c r="B1559" s="25" t="s">
        <v>242</v>
      </c>
      <c r="C1559" s="25" t="s">
        <v>82</v>
      </c>
      <c r="D1559" s="25">
        <v>72164.509999999995</v>
      </c>
      <c r="E1559" s="25">
        <v>0</v>
      </c>
      <c r="F1559" s="25">
        <v>0</v>
      </c>
      <c r="G1559" s="25">
        <v>0</v>
      </c>
    </row>
    <row r="1560" spans="1:7" x14ac:dyDescent="0.4">
      <c r="A1560" s="25">
        <v>2583</v>
      </c>
      <c r="B1560" s="25" t="s">
        <v>242</v>
      </c>
      <c r="C1560" s="25" t="s">
        <v>83</v>
      </c>
      <c r="D1560" s="25">
        <v>57159.13</v>
      </c>
      <c r="E1560" s="25">
        <v>0</v>
      </c>
      <c r="F1560" s="25">
        <v>0</v>
      </c>
      <c r="G1560" s="25">
        <v>0</v>
      </c>
    </row>
    <row r="1561" spans="1:7" x14ac:dyDescent="0.4">
      <c r="A1561" s="25">
        <v>2583</v>
      </c>
      <c r="B1561" s="25" t="s">
        <v>242</v>
      </c>
      <c r="C1561" s="25" t="s">
        <v>84</v>
      </c>
      <c r="D1561" s="25">
        <v>350772.47999999998</v>
      </c>
      <c r="E1561" s="25">
        <v>0</v>
      </c>
      <c r="F1561" s="25">
        <v>0</v>
      </c>
      <c r="G1561" s="25">
        <v>0</v>
      </c>
    </row>
    <row r="1562" spans="1:7" x14ac:dyDescent="0.4">
      <c r="A1562" s="25">
        <v>2583</v>
      </c>
      <c r="B1562" s="25" t="s">
        <v>242</v>
      </c>
      <c r="C1562" s="25" t="s">
        <v>91</v>
      </c>
      <c r="D1562" s="25">
        <v>246105.39</v>
      </c>
      <c r="E1562" s="25">
        <v>0</v>
      </c>
      <c r="F1562" s="25">
        <v>0</v>
      </c>
      <c r="G1562" s="25">
        <v>130947.46</v>
      </c>
    </row>
    <row r="1563" spans="1:7" x14ac:dyDescent="0.4">
      <c r="A1563" s="25">
        <v>2583</v>
      </c>
      <c r="B1563" s="25" t="s">
        <v>242</v>
      </c>
      <c r="C1563" s="25" t="s">
        <v>85</v>
      </c>
      <c r="D1563" s="25">
        <v>144910.14000000001</v>
      </c>
      <c r="E1563" s="25">
        <v>0</v>
      </c>
      <c r="F1563" s="25">
        <v>0</v>
      </c>
      <c r="G1563" s="25">
        <v>0</v>
      </c>
    </row>
    <row r="1564" spans="1:7" x14ac:dyDescent="0.4">
      <c r="A1564" s="25">
        <v>2583</v>
      </c>
      <c r="B1564" s="25" t="s">
        <v>242</v>
      </c>
      <c r="C1564" s="25" t="s">
        <v>86</v>
      </c>
      <c r="D1564" s="25">
        <v>0</v>
      </c>
      <c r="E1564" s="25">
        <v>0</v>
      </c>
      <c r="F1564" s="25">
        <v>0</v>
      </c>
      <c r="G1564" s="25">
        <v>441813.75</v>
      </c>
    </row>
    <row r="1565" spans="1:7" x14ac:dyDescent="0.4">
      <c r="A1565" s="25">
        <v>2604</v>
      </c>
      <c r="B1565" s="25" t="s">
        <v>243</v>
      </c>
      <c r="C1565" s="25" t="s">
        <v>88</v>
      </c>
      <c r="D1565" s="25">
        <v>251579.31</v>
      </c>
      <c r="E1565" s="25">
        <v>0</v>
      </c>
      <c r="F1565" s="25">
        <v>0</v>
      </c>
      <c r="G1565" s="25">
        <v>46388.24</v>
      </c>
    </row>
    <row r="1566" spans="1:7" x14ac:dyDescent="0.4">
      <c r="A1566" s="25">
        <v>2604</v>
      </c>
      <c r="B1566" s="25" t="s">
        <v>243</v>
      </c>
      <c r="C1566" s="25" t="s">
        <v>80</v>
      </c>
      <c r="D1566" s="25">
        <v>879721.1</v>
      </c>
      <c r="E1566" s="25">
        <v>0</v>
      </c>
      <c r="F1566" s="25">
        <v>0</v>
      </c>
      <c r="G1566" s="25">
        <v>109995.47</v>
      </c>
    </row>
    <row r="1567" spans="1:7" x14ac:dyDescent="0.4">
      <c r="A1567" s="25">
        <v>2604</v>
      </c>
      <c r="B1567" s="25" t="s">
        <v>243</v>
      </c>
      <c r="C1567" s="25" t="s">
        <v>81</v>
      </c>
      <c r="D1567" s="25">
        <v>4090036.12</v>
      </c>
      <c r="E1567" s="25">
        <v>0</v>
      </c>
      <c r="F1567" s="25">
        <v>199.34</v>
      </c>
      <c r="G1567" s="25">
        <v>126565.21</v>
      </c>
    </row>
    <row r="1568" spans="1:7" x14ac:dyDescent="0.4">
      <c r="A1568" s="25">
        <v>2604</v>
      </c>
      <c r="B1568" s="25" t="s">
        <v>243</v>
      </c>
      <c r="C1568" s="25" t="s">
        <v>89</v>
      </c>
      <c r="D1568" s="25">
        <v>1096868.99</v>
      </c>
      <c r="E1568" s="25">
        <v>0</v>
      </c>
      <c r="F1568" s="25">
        <v>29653.77</v>
      </c>
      <c r="G1568" s="25">
        <v>265492.18</v>
      </c>
    </row>
    <row r="1569" spans="1:7" x14ac:dyDescent="0.4">
      <c r="A1569" s="25">
        <v>2604</v>
      </c>
      <c r="B1569" s="25" t="s">
        <v>243</v>
      </c>
      <c r="C1569" s="25" t="s">
        <v>90</v>
      </c>
      <c r="D1569" s="25">
        <v>128930.73</v>
      </c>
      <c r="E1569" s="25">
        <v>0</v>
      </c>
      <c r="F1569" s="25">
        <v>0</v>
      </c>
      <c r="G1569" s="25">
        <v>6100.08</v>
      </c>
    </row>
    <row r="1570" spans="1:7" x14ac:dyDescent="0.4">
      <c r="A1570" s="25">
        <v>2604</v>
      </c>
      <c r="B1570" s="25" t="s">
        <v>243</v>
      </c>
      <c r="C1570" s="25" t="s">
        <v>82</v>
      </c>
      <c r="D1570" s="25">
        <v>12611</v>
      </c>
      <c r="E1570" s="25">
        <v>0</v>
      </c>
      <c r="F1570" s="25">
        <v>0</v>
      </c>
      <c r="G1570" s="25">
        <v>24171.66</v>
      </c>
    </row>
    <row r="1571" spans="1:7" x14ac:dyDescent="0.4">
      <c r="A1571" s="25">
        <v>2604</v>
      </c>
      <c r="B1571" s="25" t="s">
        <v>243</v>
      </c>
      <c r="C1571" s="25" t="s">
        <v>83</v>
      </c>
      <c r="D1571" s="25">
        <v>36494.559999999998</v>
      </c>
      <c r="E1571" s="25">
        <v>0</v>
      </c>
      <c r="F1571" s="25">
        <v>0</v>
      </c>
      <c r="G1571" s="25">
        <v>47339.9</v>
      </c>
    </row>
    <row r="1572" spans="1:7" x14ac:dyDescent="0.4">
      <c r="A1572" s="25">
        <v>2604</v>
      </c>
      <c r="B1572" s="25" t="s">
        <v>243</v>
      </c>
      <c r="C1572" s="25" t="s">
        <v>84</v>
      </c>
      <c r="D1572" s="25">
        <v>266770.78999999998</v>
      </c>
      <c r="E1572" s="25">
        <v>0</v>
      </c>
      <c r="F1572" s="25">
        <v>0</v>
      </c>
      <c r="G1572" s="25">
        <v>9944.07</v>
      </c>
    </row>
    <row r="1573" spans="1:7" x14ac:dyDescent="0.4">
      <c r="A1573" s="25">
        <v>2604</v>
      </c>
      <c r="B1573" s="25" t="s">
        <v>243</v>
      </c>
      <c r="C1573" s="25" t="s">
        <v>91</v>
      </c>
      <c r="D1573" s="25">
        <v>0</v>
      </c>
      <c r="E1573" s="25">
        <v>270202.15999999997</v>
      </c>
      <c r="F1573" s="25">
        <v>0</v>
      </c>
      <c r="G1573" s="25">
        <v>3272</v>
      </c>
    </row>
    <row r="1574" spans="1:7" x14ac:dyDescent="0.4">
      <c r="A1574" s="25">
        <v>2604</v>
      </c>
      <c r="B1574" s="25" t="s">
        <v>243</v>
      </c>
      <c r="C1574" s="25" t="s">
        <v>85</v>
      </c>
      <c r="D1574" s="25">
        <v>199479.12</v>
      </c>
      <c r="E1574" s="25">
        <v>0</v>
      </c>
      <c r="F1574" s="25">
        <v>0</v>
      </c>
      <c r="G1574" s="25">
        <v>40562.699999999997</v>
      </c>
    </row>
    <row r="1575" spans="1:7" x14ac:dyDescent="0.4">
      <c r="A1575" s="25">
        <v>2604</v>
      </c>
      <c r="B1575" s="25" t="s">
        <v>243</v>
      </c>
      <c r="C1575" s="25" t="s">
        <v>86</v>
      </c>
      <c r="D1575" s="25">
        <v>0</v>
      </c>
      <c r="E1575" s="25">
        <v>68344.05</v>
      </c>
      <c r="F1575" s="25">
        <v>0</v>
      </c>
      <c r="G1575" s="25">
        <v>171988.72</v>
      </c>
    </row>
    <row r="1576" spans="1:7" x14ac:dyDescent="0.4">
      <c r="A1576" s="25">
        <v>2605</v>
      </c>
      <c r="B1576" s="25" t="s">
        <v>244</v>
      </c>
      <c r="C1576" s="25" t="s">
        <v>88</v>
      </c>
      <c r="D1576" s="25">
        <v>35466.699999999997</v>
      </c>
      <c r="E1576" s="25">
        <v>0</v>
      </c>
      <c r="F1576" s="25">
        <v>0</v>
      </c>
      <c r="G1576" s="25">
        <v>6766.49</v>
      </c>
    </row>
    <row r="1577" spans="1:7" x14ac:dyDescent="0.4">
      <c r="A1577" s="25">
        <v>2605</v>
      </c>
      <c r="B1577" s="25" t="s">
        <v>244</v>
      </c>
      <c r="C1577" s="25" t="s">
        <v>80</v>
      </c>
      <c r="D1577" s="25">
        <v>136151.12</v>
      </c>
      <c r="E1577" s="25">
        <v>0</v>
      </c>
      <c r="F1577" s="25">
        <v>0</v>
      </c>
      <c r="G1577" s="25">
        <v>84293.77</v>
      </c>
    </row>
    <row r="1578" spans="1:7" x14ac:dyDescent="0.4">
      <c r="A1578" s="25">
        <v>2605</v>
      </c>
      <c r="B1578" s="25" t="s">
        <v>244</v>
      </c>
      <c r="C1578" s="25" t="s">
        <v>81</v>
      </c>
      <c r="D1578" s="25">
        <v>555153.15</v>
      </c>
      <c r="E1578" s="25">
        <v>0</v>
      </c>
      <c r="F1578" s="25">
        <v>0</v>
      </c>
      <c r="G1578" s="25">
        <v>3074.25</v>
      </c>
    </row>
    <row r="1579" spans="1:7" x14ac:dyDescent="0.4">
      <c r="A1579" s="25">
        <v>2605</v>
      </c>
      <c r="B1579" s="25" t="s">
        <v>244</v>
      </c>
      <c r="C1579" s="25" t="s">
        <v>89</v>
      </c>
      <c r="D1579" s="25">
        <v>333222.34000000003</v>
      </c>
      <c r="E1579" s="25">
        <v>0</v>
      </c>
      <c r="F1579" s="25">
        <v>0</v>
      </c>
      <c r="G1579" s="25">
        <v>1090.54</v>
      </c>
    </row>
    <row r="1580" spans="1:7" x14ac:dyDescent="0.4">
      <c r="A1580" s="25">
        <v>2605</v>
      </c>
      <c r="B1580" s="25" t="s">
        <v>244</v>
      </c>
      <c r="C1580" s="25" t="s">
        <v>90</v>
      </c>
      <c r="D1580" s="25">
        <v>35179.4</v>
      </c>
      <c r="E1580" s="25">
        <v>0</v>
      </c>
      <c r="F1580" s="25">
        <v>0</v>
      </c>
      <c r="G1580" s="25">
        <v>0</v>
      </c>
    </row>
    <row r="1581" spans="1:7" x14ac:dyDescent="0.4">
      <c r="A1581" s="25">
        <v>2605</v>
      </c>
      <c r="B1581" s="25" t="s">
        <v>244</v>
      </c>
      <c r="C1581" s="25" t="s">
        <v>82</v>
      </c>
      <c r="D1581" s="25">
        <v>21160.13</v>
      </c>
      <c r="E1581" s="25">
        <v>0</v>
      </c>
      <c r="F1581" s="25">
        <v>0</v>
      </c>
      <c r="G1581" s="25">
        <v>0</v>
      </c>
    </row>
    <row r="1582" spans="1:7" x14ac:dyDescent="0.4">
      <c r="A1582" s="25">
        <v>2605</v>
      </c>
      <c r="B1582" s="25" t="s">
        <v>244</v>
      </c>
      <c r="C1582" s="25" t="s">
        <v>83</v>
      </c>
      <c r="D1582" s="25">
        <v>8361.58</v>
      </c>
      <c r="E1582" s="25">
        <v>0</v>
      </c>
      <c r="F1582" s="25">
        <v>0</v>
      </c>
      <c r="G1582" s="25">
        <v>0</v>
      </c>
    </row>
    <row r="1583" spans="1:7" x14ac:dyDescent="0.4">
      <c r="A1583" s="25">
        <v>2605</v>
      </c>
      <c r="B1583" s="25" t="s">
        <v>244</v>
      </c>
      <c r="C1583" s="25" t="s">
        <v>84</v>
      </c>
      <c r="D1583" s="25">
        <v>98054.11</v>
      </c>
      <c r="E1583" s="25">
        <v>0</v>
      </c>
      <c r="F1583" s="25">
        <v>0</v>
      </c>
      <c r="G1583" s="25">
        <v>738.64</v>
      </c>
    </row>
    <row r="1584" spans="1:7" x14ac:dyDescent="0.4">
      <c r="A1584" s="25">
        <v>2605</v>
      </c>
      <c r="B1584" s="25" t="s">
        <v>244</v>
      </c>
      <c r="C1584" s="25" t="s">
        <v>91</v>
      </c>
      <c r="D1584" s="25">
        <v>49032.5</v>
      </c>
      <c r="E1584" s="25">
        <v>0</v>
      </c>
      <c r="F1584" s="25">
        <v>0</v>
      </c>
      <c r="G1584" s="25">
        <v>71.47</v>
      </c>
    </row>
    <row r="1585" spans="1:7" x14ac:dyDescent="0.4">
      <c r="A1585" s="25">
        <v>2605</v>
      </c>
      <c r="B1585" s="25" t="s">
        <v>244</v>
      </c>
      <c r="C1585" s="25" t="s">
        <v>85</v>
      </c>
      <c r="D1585" s="25">
        <v>0</v>
      </c>
      <c r="E1585" s="25">
        <v>0</v>
      </c>
      <c r="F1585" s="25">
        <v>1104.19</v>
      </c>
      <c r="G1585" s="25">
        <v>53566.36</v>
      </c>
    </row>
    <row r="1586" spans="1:7" x14ac:dyDescent="0.4">
      <c r="A1586" s="25">
        <v>2605</v>
      </c>
      <c r="B1586" s="25" t="s">
        <v>244</v>
      </c>
      <c r="C1586" s="25" t="s">
        <v>86</v>
      </c>
      <c r="D1586" s="25">
        <v>0</v>
      </c>
      <c r="E1586" s="25">
        <v>0</v>
      </c>
      <c r="F1586" s="25">
        <v>0</v>
      </c>
      <c r="G1586" s="25">
        <v>18145</v>
      </c>
    </row>
    <row r="1587" spans="1:7" x14ac:dyDescent="0.4">
      <c r="A1587" s="25">
        <v>2611</v>
      </c>
      <c r="B1587" s="25" t="s">
        <v>245</v>
      </c>
      <c r="C1587" s="25" t="s">
        <v>88</v>
      </c>
      <c r="D1587" s="25">
        <v>281838.36</v>
      </c>
      <c r="E1587" s="25">
        <v>0</v>
      </c>
      <c r="F1587" s="25">
        <v>584.54999999999995</v>
      </c>
      <c r="G1587" s="25">
        <v>27150.58</v>
      </c>
    </row>
    <row r="1588" spans="1:7" x14ac:dyDescent="0.4">
      <c r="A1588" s="25">
        <v>2611</v>
      </c>
      <c r="B1588" s="25" t="s">
        <v>245</v>
      </c>
      <c r="C1588" s="25" t="s">
        <v>80</v>
      </c>
      <c r="D1588" s="25">
        <v>984061.5</v>
      </c>
      <c r="E1588" s="25">
        <v>0</v>
      </c>
      <c r="F1588" s="25">
        <v>3056.3</v>
      </c>
      <c r="G1588" s="25">
        <v>212123.75</v>
      </c>
    </row>
    <row r="1589" spans="1:7" x14ac:dyDescent="0.4">
      <c r="A1589" s="25">
        <v>2611</v>
      </c>
      <c r="B1589" s="25" t="s">
        <v>245</v>
      </c>
      <c r="C1589" s="25" t="s">
        <v>81</v>
      </c>
      <c r="D1589" s="25">
        <v>3809233.24</v>
      </c>
      <c r="E1589" s="25">
        <v>0</v>
      </c>
      <c r="F1589" s="25">
        <v>14201.2</v>
      </c>
      <c r="G1589" s="25">
        <v>336955.01</v>
      </c>
    </row>
    <row r="1590" spans="1:7" x14ac:dyDescent="0.4">
      <c r="A1590" s="25">
        <v>2611</v>
      </c>
      <c r="B1590" s="25" t="s">
        <v>245</v>
      </c>
      <c r="C1590" s="25" t="s">
        <v>89</v>
      </c>
      <c r="D1590" s="25">
        <v>2883504.29</v>
      </c>
      <c r="E1590" s="25">
        <v>0</v>
      </c>
      <c r="F1590" s="25">
        <v>0</v>
      </c>
      <c r="G1590" s="25">
        <v>122670.63</v>
      </c>
    </row>
    <row r="1591" spans="1:7" x14ac:dyDescent="0.4">
      <c r="A1591" s="25">
        <v>2611</v>
      </c>
      <c r="B1591" s="25" t="s">
        <v>245</v>
      </c>
      <c r="C1591" s="25" t="s">
        <v>90</v>
      </c>
      <c r="D1591" s="25">
        <v>185905.46</v>
      </c>
      <c r="E1591" s="25">
        <v>0</v>
      </c>
      <c r="F1591" s="25">
        <v>0</v>
      </c>
      <c r="G1591" s="25">
        <v>0</v>
      </c>
    </row>
    <row r="1592" spans="1:7" x14ac:dyDescent="0.4">
      <c r="A1592" s="25">
        <v>2611</v>
      </c>
      <c r="B1592" s="25" t="s">
        <v>245</v>
      </c>
      <c r="C1592" s="25" t="s">
        <v>82</v>
      </c>
      <c r="D1592" s="25">
        <v>158095.48000000001</v>
      </c>
      <c r="E1592" s="25">
        <v>0</v>
      </c>
      <c r="F1592" s="25">
        <v>0</v>
      </c>
      <c r="G1592" s="25">
        <v>0</v>
      </c>
    </row>
    <row r="1593" spans="1:7" x14ac:dyDescent="0.4">
      <c r="A1593" s="25">
        <v>2611</v>
      </c>
      <c r="B1593" s="25" t="s">
        <v>245</v>
      </c>
      <c r="C1593" s="25" t="s">
        <v>83</v>
      </c>
      <c r="D1593" s="25">
        <v>78564</v>
      </c>
      <c r="E1593" s="25">
        <v>0</v>
      </c>
      <c r="F1593" s="25">
        <v>0</v>
      </c>
      <c r="G1593" s="25">
        <v>0</v>
      </c>
    </row>
    <row r="1594" spans="1:7" x14ac:dyDescent="0.4">
      <c r="A1594" s="25">
        <v>2611</v>
      </c>
      <c r="B1594" s="25" t="s">
        <v>245</v>
      </c>
      <c r="C1594" s="25" t="s">
        <v>84</v>
      </c>
      <c r="D1594" s="25">
        <v>443719.53</v>
      </c>
      <c r="E1594" s="25">
        <v>0</v>
      </c>
      <c r="F1594" s="25">
        <v>0</v>
      </c>
      <c r="G1594" s="25">
        <v>6408.55</v>
      </c>
    </row>
    <row r="1595" spans="1:7" x14ac:dyDescent="0.4">
      <c r="A1595" s="25">
        <v>2611</v>
      </c>
      <c r="B1595" s="25" t="s">
        <v>245</v>
      </c>
      <c r="C1595" s="25" t="s">
        <v>91</v>
      </c>
      <c r="D1595" s="25">
        <v>432374.13</v>
      </c>
      <c r="E1595" s="25">
        <v>0</v>
      </c>
      <c r="F1595" s="25">
        <v>1254.31</v>
      </c>
      <c r="G1595" s="25">
        <v>117582.79</v>
      </c>
    </row>
    <row r="1596" spans="1:7" x14ac:dyDescent="0.4">
      <c r="A1596" s="25">
        <v>2611</v>
      </c>
      <c r="B1596" s="25" t="s">
        <v>245</v>
      </c>
      <c r="C1596" s="25" t="s">
        <v>85</v>
      </c>
      <c r="D1596" s="25">
        <v>735587.47</v>
      </c>
      <c r="E1596" s="25">
        <v>0</v>
      </c>
      <c r="F1596" s="25">
        <v>0</v>
      </c>
      <c r="G1596" s="25">
        <v>2810.02</v>
      </c>
    </row>
    <row r="1597" spans="1:7" x14ac:dyDescent="0.4">
      <c r="A1597" s="25">
        <v>2611</v>
      </c>
      <c r="B1597" s="25" t="s">
        <v>245</v>
      </c>
      <c r="C1597" s="25" t="s">
        <v>86</v>
      </c>
      <c r="D1597" s="25">
        <v>197287.78</v>
      </c>
      <c r="E1597" s="25">
        <v>0</v>
      </c>
      <c r="F1597" s="25">
        <v>52612</v>
      </c>
      <c r="G1597" s="25">
        <v>0</v>
      </c>
    </row>
    <row r="1598" spans="1:7" x14ac:dyDescent="0.4">
      <c r="A1598" s="25">
        <v>2618</v>
      </c>
      <c r="B1598" s="25" t="s">
        <v>246</v>
      </c>
      <c r="C1598" s="25" t="s">
        <v>88</v>
      </c>
      <c r="D1598" s="25">
        <v>7440.28</v>
      </c>
      <c r="E1598" s="25">
        <v>0</v>
      </c>
      <c r="F1598" s="25">
        <v>89.96</v>
      </c>
      <c r="G1598" s="25">
        <v>4646</v>
      </c>
    </row>
    <row r="1599" spans="1:7" x14ac:dyDescent="0.4">
      <c r="A1599" s="25">
        <v>2618</v>
      </c>
      <c r="B1599" s="25" t="s">
        <v>246</v>
      </c>
      <c r="C1599" s="25" t="s">
        <v>80</v>
      </c>
      <c r="D1599" s="25">
        <v>84441.12</v>
      </c>
      <c r="E1599" s="25">
        <v>0</v>
      </c>
      <c r="F1599" s="25">
        <v>1378.88</v>
      </c>
      <c r="G1599" s="25">
        <v>0</v>
      </c>
    </row>
    <row r="1600" spans="1:7" x14ac:dyDescent="0.4">
      <c r="A1600" s="25">
        <v>2618</v>
      </c>
      <c r="B1600" s="25" t="s">
        <v>246</v>
      </c>
      <c r="C1600" s="25" t="s">
        <v>81</v>
      </c>
      <c r="D1600" s="25">
        <v>151584.94</v>
      </c>
      <c r="E1600" s="25">
        <v>0</v>
      </c>
      <c r="F1600" s="25">
        <v>4595.6400000000003</v>
      </c>
      <c r="G1600" s="25">
        <v>99213.91</v>
      </c>
    </row>
    <row r="1601" spans="1:7" x14ac:dyDescent="0.4">
      <c r="A1601" s="25">
        <v>2618</v>
      </c>
      <c r="B1601" s="25" t="s">
        <v>246</v>
      </c>
      <c r="C1601" s="25" t="s">
        <v>89</v>
      </c>
      <c r="D1601" s="25">
        <v>123203.38</v>
      </c>
      <c r="E1601" s="25">
        <v>0</v>
      </c>
      <c r="F1601" s="25">
        <v>0</v>
      </c>
      <c r="G1601" s="25">
        <v>35774.54</v>
      </c>
    </row>
    <row r="1602" spans="1:7" x14ac:dyDescent="0.4">
      <c r="A1602" s="25">
        <v>2618</v>
      </c>
      <c r="B1602" s="25" t="s">
        <v>246</v>
      </c>
      <c r="C1602" s="25" t="s">
        <v>84</v>
      </c>
      <c r="D1602" s="25">
        <v>0</v>
      </c>
      <c r="E1602" s="25">
        <v>8575</v>
      </c>
      <c r="F1602" s="25">
        <v>144</v>
      </c>
      <c r="G1602" s="25">
        <v>0</v>
      </c>
    </row>
    <row r="1603" spans="1:7" x14ac:dyDescent="0.4">
      <c r="A1603" s="25">
        <v>2618</v>
      </c>
      <c r="B1603" s="25" t="s">
        <v>246</v>
      </c>
      <c r="C1603" s="25" t="s">
        <v>91</v>
      </c>
      <c r="D1603" s="25">
        <v>37050.58</v>
      </c>
      <c r="E1603" s="25">
        <v>0</v>
      </c>
      <c r="F1603" s="25">
        <v>0</v>
      </c>
      <c r="G1603" s="25">
        <v>0</v>
      </c>
    </row>
    <row r="1604" spans="1:7" x14ac:dyDescent="0.4">
      <c r="A1604" s="25">
        <v>2618</v>
      </c>
      <c r="B1604" s="25" t="s">
        <v>246</v>
      </c>
      <c r="C1604" s="25" t="s">
        <v>85</v>
      </c>
      <c r="D1604" s="25">
        <v>0</v>
      </c>
      <c r="E1604" s="25">
        <v>0</v>
      </c>
      <c r="F1604" s="25">
        <v>663</v>
      </c>
      <c r="G1604" s="25">
        <v>0</v>
      </c>
    </row>
    <row r="1605" spans="1:7" x14ac:dyDescent="0.4">
      <c r="A1605" s="25">
        <v>2618</v>
      </c>
      <c r="B1605" s="25" t="s">
        <v>246</v>
      </c>
      <c r="C1605" s="25" t="s">
        <v>86</v>
      </c>
      <c r="D1605" s="25">
        <v>0</v>
      </c>
      <c r="E1605" s="25">
        <v>10423</v>
      </c>
      <c r="F1605" s="25">
        <v>0</v>
      </c>
      <c r="G1605" s="25">
        <v>0</v>
      </c>
    </row>
    <row r="1606" spans="1:7" x14ac:dyDescent="0.4">
      <c r="A1606" s="25">
        <v>2625</v>
      </c>
      <c r="B1606" s="25" t="s">
        <v>247</v>
      </c>
      <c r="C1606" s="25" t="s">
        <v>88</v>
      </c>
      <c r="D1606" s="25">
        <v>0</v>
      </c>
      <c r="E1606" s="25">
        <v>0</v>
      </c>
      <c r="F1606" s="25">
        <v>0</v>
      </c>
      <c r="G1606" s="25">
        <v>5226.91</v>
      </c>
    </row>
    <row r="1607" spans="1:7" x14ac:dyDescent="0.4">
      <c r="A1607" s="25">
        <v>2625</v>
      </c>
      <c r="B1607" s="25" t="s">
        <v>247</v>
      </c>
      <c r="C1607" s="25" t="s">
        <v>80</v>
      </c>
      <c r="D1607" s="25">
        <v>87466.77</v>
      </c>
      <c r="E1607" s="25">
        <v>0</v>
      </c>
      <c r="F1607" s="25">
        <v>0</v>
      </c>
      <c r="G1607" s="25">
        <v>4855.24</v>
      </c>
    </row>
    <row r="1608" spans="1:7" x14ac:dyDescent="0.4">
      <c r="A1608" s="25">
        <v>2625</v>
      </c>
      <c r="B1608" s="25" t="s">
        <v>247</v>
      </c>
      <c r="C1608" s="25" t="s">
        <v>81</v>
      </c>
      <c r="D1608" s="25">
        <v>217046.25</v>
      </c>
      <c r="E1608" s="25">
        <v>0</v>
      </c>
      <c r="F1608" s="25">
        <v>0</v>
      </c>
      <c r="G1608" s="25">
        <v>64241.19</v>
      </c>
    </row>
    <row r="1609" spans="1:7" x14ac:dyDescent="0.4">
      <c r="A1609" s="25">
        <v>2625</v>
      </c>
      <c r="B1609" s="25" t="s">
        <v>247</v>
      </c>
      <c r="C1609" s="25" t="s">
        <v>89</v>
      </c>
      <c r="D1609" s="25">
        <v>143753.60000000001</v>
      </c>
      <c r="E1609" s="25">
        <v>0</v>
      </c>
      <c r="F1609" s="25">
        <v>0</v>
      </c>
      <c r="G1609" s="25">
        <v>27078.42</v>
      </c>
    </row>
    <row r="1610" spans="1:7" x14ac:dyDescent="0.4">
      <c r="A1610" s="25">
        <v>2625</v>
      </c>
      <c r="B1610" s="25" t="s">
        <v>247</v>
      </c>
      <c r="C1610" s="25" t="s">
        <v>83</v>
      </c>
      <c r="D1610" s="25">
        <v>0</v>
      </c>
      <c r="E1610" s="25">
        <v>0</v>
      </c>
      <c r="F1610" s="25">
        <v>1575</v>
      </c>
      <c r="G1610" s="25">
        <v>0</v>
      </c>
    </row>
    <row r="1611" spans="1:7" x14ac:dyDescent="0.4">
      <c r="A1611" s="25">
        <v>2625</v>
      </c>
      <c r="B1611" s="25" t="s">
        <v>247</v>
      </c>
      <c r="C1611" s="25" t="s">
        <v>84</v>
      </c>
      <c r="D1611" s="25">
        <v>63216.47</v>
      </c>
      <c r="E1611" s="25">
        <v>0</v>
      </c>
      <c r="F1611" s="25">
        <v>0</v>
      </c>
      <c r="G1611" s="25">
        <v>889.23</v>
      </c>
    </row>
    <row r="1612" spans="1:7" x14ac:dyDescent="0.4">
      <c r="A1612" s="25">
        <v>2625</v>
      </c>
      <c r="B1612" s="25" t="s">
        <v>247</v>
      </c>
      <c r="C1612" s="25" t="s">
        <v>91</v>
      </c>
      <c r="D1612" s="25">
        <v>0</v>
      </c>
      <c r="E1612" s="25">
        <v>440</v>
      </c>
      <c r="F1612" s="25">
        <v>0</v>
      </c>
      <c r="G1612" s="25">
        <v>9595.52</v>
      </c>
    </row>
    <row r="1613" spans="1:7" x14ac:dyDescent="0.4">
      <c r="A1613" s="25">
        <v>2625</v>
      </c>
      <c r="B1613" s="25" t="s">
        <v>247</v>
      </c>
      <c r="C1613" s="25" t="s">
        <v>85</v>
      </c>
      <c r="D1613" s="25">
        <v>150.25</v>
      </c>
      <c r="E1613" s="25">
        <v>0</v>
      </c>
      <c r="F1613" s="25">
        <v>0</v>
      </c>
      <c r="G1613" s="25">
        <v>15462.36</v>
      </c>
    </row>
    <row r="1614" spans="1:7" x14ac:dyDescent="0.4">
      <c r="A1614" s="25">
        <v>2632</v>
      </c>
      <c r="B1614" s="25" t="s">
        <v>248</v>
      </c>
      <c r="C1614" s="25" t="s">
        <v>88</v>
      </c>
      <c r="D1614" s="25">
        <v>0</v>
      </c>
      <c r="E1614" s="25">
        <v>0</v>
      </c>
      <c r="F1614" s="25">
        <v>0</v>
      </c>
      <c r="G1614" s="25">
        <v>308.99</v>
      </c>
    </row>
    <row r="1615" spans="1:7" x14ac:dyDescent="0.4">
      <c r="A1615" s="25">
        <v>2632</v>
      </c>
      <c r="B1615" s="25" t="s">
        <v>248</v>
      </c>
      <c r="C1615" s="25" t="s">
        <v>80</v>
      </c>
      <c r="D1615" s="25">
        <v>2618.9299999999998</v>
      </c>
      <c r="E1615" s="25">
        <v>0</v>
      </c>
      <c r="F1615" s="25">
        <v>91.46</v>
      </c>
      <c r="G1615" s="25">
        <v>40084.47</v>
      </c>
    </row>
    <row r="1616" spans="1:7" x14ac:dyDescent="0.4">
      <c r="A1616" s="25">
        <v>2632</v>
      </c>
      <c r="B1616" s="25" t="s">
        <v>248</v>
      </c>
      <c r="C1616" s="25" t="s">
        <v>81</v>
      </c>
      <c r="D1616" s="25">
        <v>289119.11</v>
      </c>
      <c r="E1616" s="25">
        <v>0</v>
      </c>
      <c r="F1616" s="25">
        <v>1573.1</v>
      </c>
      <c r="G1616" s="25">
        <v>500</v>
      </c>
    </row>
    <row r="1617" spans="1:7" x14ac:dyDescent="0.4">
      <c r="A1617" s="25">
        <v>2632</v>
      </c>
      <c r="B1617" s="25" t="s">
        <v>248</v>
      </c>
      <c r="C1617" s="25" t="s">
        <v>89</v>
      </c>
      <c r="D1617" s="25">
        <v>141192.51</v>
      </c>
      <c r="E1617" s="25">
        <v>0</v>
      </c>
      <c r="F1617" s="25">
        <v>0</v>
      </c>
      <c r="G1617" s="25">
        <v>9337.2999999999993</v>
      </c>
    </row>
    <row r="1618" spans="1:7" x14ac:dyDescent="0.4">
      <c r="A1618" s="25">
        <v>2632</v>
      </c>
      <c r="B1618" s="25" t="s">
        <v>248</v>
      </c>
      <c r="C1618" s="25" t="s">
        <v>83</v>
      </c>
      <c r="D1618" s="25">
        <v>0</v>
      </c>
      <c r="E1618" s="25">
        <v>0</v>
      </c>
      <c r="F1618" s="25">
        <v>21909.93</v>
      </c>
      <c r="G1618" s="25">
        <v>0</v>
      </c>
    </row>
    <row r="1619" spans="1:7" x14ac:dyDescent="0.4">
      <c r="A1619" s="25">
        <v>2632</v>
      </c>
      <c r="B1619" s="25" t="s">
        <v>248</v>
      </c>
      <c r="C1619" s="25" t="s">
        <v>84</v>
      </c>
      <c r="D1619" s="25">
        <v>0</v>
      </c>
      <c r="E1619" s="25">
        <v>1461.64</v>
      </c>
      <c r="F1619" s="25">
        <v>0</v>
      </c>
      <c r="G1619" s="25">
        <v>6650.86</v>
      </c>
    </row>
    <row r="1620" spans="1:7" x14ac:dyDescent="0.4">
      <c r="A1620" s="25">
        <v>2632</v>
      </c>
      <c r="B1620" s="25" t="s">
        <v>248</v>
      </c>
      <c r="C1620" s="25" t="s">
        <v>91</v>
      </c>
      <c r="D1620" s="25">
        <v>9396</v>
      </c>
      <c r="E1620" s="25">
        <v>5858.5</v>
      </c>
      <c r="F1620" s="25">
        <v>0</v>
      </c>
      <c r="G1620" s="25">
        <v>0</v>
      </c>
    </row>
    <row r="1621" spans="1:7" x14ac:dyDescent="0.4">
      <c r="A1621" s="25">
        <v>2632</v>
      </c>
      <c r="B1621" s="25" t="s">
        <v>248</v>
      </c>
      <c r="C1621" s="25" t="s">
        <v>85</v>
      </c>
      <c r="D1621" s="25">
        <v>0</v>
      </c>
      <c r="E1621" s="25">
        <v>0</v>
      </c>
      <c r="F1621" s="25">
        <v>10288.43</v>
      </c>
      <c r="G1621" s="25">
        <v>0</v>
      </c>
    </row>
    <row r="1622" spans="1:7" x14ac:dyDescent="0.4">
      <c r="A1622" s="25">
        <v>2632</v>
      </c>
      <c r="B1622" s="25" t="s">
        <v>248</v>
      </c>
      <c r="C1622" s="25" t="s">
        <v>86</v>
      </c>
      <c r="D1622" s="25">
        <v>0</v>
      </c>
      <c r="E1622" s="25">
        <v>18423.13</v>
      </c>
      <c r="F1622" s="25">
        <v>0</v>
      </c>
      <c r="G1622" s="25">
        <v>16476.87</v>
      </c>
    </row>
    <row r="1623" spans="1:7" x14ac:dyDescent="0.4">
      <c r="A1623" s="25">
        <v>2639</v>
      </c>
      <c r="B1623" s="25" t="s">
        <v>249</v>
      </c>
      <c r="C1623" s="25" t="s">
        <v>88</v>
      </c>
      <c r="D1623" s="25">
        <v>14134.69</v>
      </c>
      <c r="E1623" s="25">
        <v>0</v>
      </c>
      <c r="F1623" s="25">
        <v>0</v>
      </c>
      <c r="G1623" s="25">
        <v>2130.63</v>
      </c>
    </row>
    <row r="1624" spans="1:7" x14ac:dyDescent="0.4">
      <c r="A1624" s="25">
        <v>2639</v>
      </c>
      <c r="B1624" s="25" t="s">
        <v>249</v>
      </c>
      <c r="C1624" s="25" t="s">
        <v>80</v>
      </c>
      <c r="D1624" s="25">
        <v>70350.92</v>
      </c>
      <c r="E1624" s="25">
        <v>0</v>
      </c>
      <c r="F1624" s="25">
        <v>0</v>
      </c>
      <c r="G1624" s="25">
        <v>2638.33</v>
      </c>
    </row>
    <row r="1625" spans="1:7" x14ac:dyDescent="0.4">
      <c r="A1625" s="25">
        <v>2639</v>
      </c>
      <c r="B1625" s="25" t="s">
        <v>249</v>
      </c>
      <c r="C1625" s="25" t="s">
        <v>81</v>
      </c>
      <c r="D1625" s="25">
        <v>265004.23</v>
      </c>
      <c r="E1625" s="25">
        <v>0</v>
      </c>
      <c r="F1625" s="25">
        <v>0</v>
      </c>
      <c r="G1625" s="25">
        <v>2264.0700000000002</v>
      </c>
    </row>
    <row r="1626" spans="1:7" x14ac:dyDescent="0.4">
      <c r="A1626" s="25">
        <v>2639</v>
      </c>
      <c r="B1626" s="25" t="s">
        <v>249</v>
      </c>
      <c r="C1626" s="25" t="s">
        <v>89</v>
      </c>
      <c r="D1626" s="25">
        <v>53746.67</v>
      </c>
      <c r="E1626" s="25">
        <v>0</v>
      </c>
      <c r="F1626" s="25">
        <v>0</v>
      </c>
      <c r="G1626" s="25">
        <v>12607.84</v>
      </c>
    </row>
    <row r="1627" spans="1:7" x14ac:dyDescent="0.4">
      <c r="A1627" s="25">
        <v>2639</v>
      </c>
      <c r="B1627" s="25" t="s">
        <v>249</v>
      </c>
      <c r="C1627" s="25" t="s">
        <v>82</v>
      </c>
      <c r="D1627" s="25">
        <v>15611.12</v>
      </c>
      <c r="E1627" s="25">
        <v>0</v>
      </c>
      <c r="F1627" s="25">
        <v>0</v>
      </c>
      <c r="G1627" s="25">
        <v>0</v>
      </c>
    </row>
    <row r="1628" spans="1:7" x14ac:dyDescent="0.4">
      <c r="A1628" s="25">
        <v>2639</v>
      </c>
      <c r="B1628" s="25" t="s">
        <v>249</v>
      </c>
      <c r="C1628" s="25" t="s">
        <v>83</v>
      </c>
      <c r="D1628" s="25">
        <v>12900.01</v>
      </c>
      <c r="E1628" s="25">
        <v>0</v>
      </c>
      <c r="F1628" s="25">
        <v>0</v>
      </c>
      <c r="G1628" s="25">
        <v>0</v>
      </c>
    </row>
    <row r="1629" spans="1:7" x14ac:dyDescent="0.4">
      <c r="A1629" s="25">
        <v>2639</v>
      </c>
      <c r="B1629" s="25" t="s">
        <v>249</v>
      </c>
      <c r="C1629" s="25" t="s">
        <v>84</v>
      </c>
      <c r="D1629" s="25">
        <v>76564.070000000007</v>
      </c>
      <c r="E1629" s="25">
        <v>0</v>
      </c>
      <c r="F1629" s="25">
        <v>532.62</v>
      </c>
      <c r="G1629" s="25">
        <v>486.28</v>
      </c>
    </row>
    <row r="1630" spans="1:7" x14ac:dyDescent="0.4">
      <c r="A1630" s="25">
        <v>2639</v>
      </c>
      <c r="B1630" s="25" t="s">
        <v>249</v>
      </c>
      <c r="C1630" s="25" t="s">
        <v>91</v>
      </c>
      <c r="D1630" s="25">
        <v>0</v>
      </c>
      <c r="E1630" s="25">
        <v>57134.5</v>
      </c>
      <c r="F1630" s="25">
        <v>0</v>
      </c>
      <c r="G1630" s="25">
        <v>58.94</v>
      </c>
    </row>
    <row r="1631" spans="1:7" x14ac:dyDescent="0.4">
      <c r="A1631" s="25">
        <v>2639</v>
      </c>
      <c r="B1631" s="25" t="s">
        <v>249</v>
      </c>
      <c r="C1631" s="25" t="s">
        <v>85</v>
      </c>
      <c r="D1631" s="25">
        <v>40984.699999999997</v>
      </c>
      <c r="E1631" s="25">
        <v>0</v>
      </c>
      <c r="F1631" s="25">
        <v>5796.46</v>
      </c>
      <c r="G1631" s="25">
        <v>0</v>
      </c>
    </row>
    <row r="1632" spans="1:7" x14ac:dyDescent="0.4">
      <c r="A1632" s="25">
        <v>2639</v>
      </c>
      <c r="B1632" s="25" t="s">
        <v>249</v>
      </c>
      <c r="C1632" s="25" t="s">
        <v>86</v>
      </c>
      <c r="D1632" s="25">
        <v>0</v>
      </c>
      <c r="E1632" s="25">
        <v>160664.23000000001</v>
      </c>
      <c r="F1632" s="25">
        <v>0</v>
      </c>
      <c r="G1632" s="25">
        <v>0</v>
      </c>
    </row>
    <row r="1633" spans="1:7" x14ac:dyDescent="0.4">
      <c r="A1633" s="25">
        <v>2646</v>
      </c>
      <c r="B1633" s="25" t="s">
        <v>250</v>
      </c>
      <c r="C1633" s="25" t="s">
        <v>88</v>
      </c>
      <c r="D1633" s="25">
        <v>80242.05</v>
      </c>
      <c r="E1633" s="25">
        <v>0</v>
      </c>
      <c r="F1633" s="25">
        <v>0</v>
      </c>
      <c r="G1633" s="25">
        <v>1775.57</v>
      </c>
    </row>
    <row r="1634" spans="1:7" x14ac:dyDescent="0.4">
      <c r="A1634" s="25">
        <v>2646</v>
      </c>
      <c r="B1634" s="25" t="s">
        <v>250</v>
      </c>
      <c r="C1634" s="25" t="s">
        <v>80</v>
      </c>
      <c r="D1634" s="25">
        <v>178968.85</v>
      </c>
      <c r="E1634" s="25">
        <v>0</v>
      </c>
      <c r="F1634" s="25">
        <v>4714</v>
      </c>
      <c r="G1634" s="25">
        <v>3176.27</v>
      </c>
    </row>
    <row r="1635" spans="1:7" x14ac:dyDescent="0.4">
      <c r="A1635" s="25">
        <v>2646</v>
      </c>
      <c r="B1635" s="25" t="s">
        <v>250</v>
      </c>
      <c r="C1635" s="25" t="s">
        <v>81</v>
      </c>
      <c r="D1635" s="25">
        <v>656878.92000000004</v>
      </c>
      <c r="E1635" s="25">
        <v>0</v>
      </c>
      <c r="F1635" s="25">
        <v>0</v>
      </c>
      <c r="G1635" s="25">
        <v>6608.05</v>
      </c>
    </row>
    <row r="1636" spans="1:7" x14ac:dyDescent="0.4">
      <c r="A1636" s="25">
        <v>2646</v>
      </c>
      <c r="B1636" s="25" t="s">
        <v>250</v>
      </c>
      <c r="C1636" s="25" t="s">
        <v>89</v>
      </c>
      <c r="D1636" s="25">
        <v>407540.56</v>
      </c>
      <c r="E1636" s="25">
        <v>0</v>
      </c>
      <c r="F1636" s="25">
        <v>23302.85</v>
      </c>
      <c r="G1636" s="25">
        <v>0</v>
      </c>
    </row>
    <row r="1637" spans="1:7" x14ac:dyDescent="0.4">
      <c r="A1637" s="25">
        <v>2646</v>
      </c>
      <c r="B1637" s="25" t="s">
        <v>250</v>
      </c>
      <c r="C1637" s="25" t="s">
        <v>82</v>
      </c>
      <c r="D1637" s="25">
        <v>16682.59</v>
      </c>
      <c r="E1637" s="25">
        <v>0</v>
      </c>
      <c r="F1637" s="25">
        <v>0</v>
      </c>
      <c r="G1637" s="25">
        <v>0</v>
      </c>
    </row>
    <row r="1638" spans="1:7" x14ac:dyDescent="0.4">
      <c r="A1638" s="25">
        <v>2646</v>
      </c>
      <c r="B1638" s="25" t="s">
        <v>250</v>
      </c>
      <c r="C1638" s="25" t="s">
        <v>83</v>
      </c>
      <c r="D1638" s="25">
        <v>17655.3</v>
      </c>
      <c r="E1638" s="25">
        <v>0</v>
      </c>
      <c r="F1638" s="25">
        <v>0</v>
      </c>
      <c r="G1638" s="25">
        <v>0</v>
      </c>
    </row>
    <row r="1639" spans="1:7" x14ac:dyDescent="0.4">
      <c r="A1639" s="25">
        <v>2646</v>
      </c>
      <c r="B1639" s="25" t="s">
        <v>250</v>
      </c>
      <c r="C1639" s="25" t="s">
        <v>84</v>
      </c>
      <c r="D1639" s="25">
        <v>0</v>
      </c>
      <c r="E1639" s="25">
        <v>0</v>
      </c>
      <c r="F1639" s="25">
        <v>346</v>
      </c>
      <c r="G1639" s="25">
        <v>106696.51</v>
      </c>
    </row>
    <row r="1640" spans="1:7" x14ac:dyDescent="0.4">
      <c r="A1640" s="25">
        <v>2646</v>
      </c>
      <c r="B1640" s="25" t="s">
        <v>250</v>
      </c>
      <c r="C1640" s="25" t="s">
        <v>91</v>
      </c>
      <c r="D1640" s="25">
        <v>74423.11</v>
      </c>
      <c r="E1640" s="25">
        <v>0</v>
      </c>
      <c r="F1640" s="25">
        <v>0</v>
      </c>
      <c r="G1640" s="25">
        <v>536.23</v>
      </c>
    </row>
    <row r="1641" spans="1:7" x14ac:dyDescent="0.4">
      <c r="A1641" s="25">
        <v>2646</v>
      </c>
      <c r="B1641" s="25" t="s">
        <v>250</v>
      </c>
      <c r="C1641" s="25" t="s">
        <v>85</v>
      </c>
      <c r="D1641" s="25">
        <v>41810.949999999997</v>
      </c>
      <c r="E1641" s="25">
        <v>0</v>
      </c>
      <c r="F1641" s="25">
        <v>0</v>
      </c>
      <c r="G1641" s="25">
        <v>6484.44</v>
      </c>
    </row>
    <row r="1642" spans="1:7" x14ac:dyDescent="0.4">
      <c r="A1642" s="25">
        <v>2646</v>
      </c>
      <c r="B1642" s="25" t="s">
        <v>250</v>
      </c>
      <c r="C1642" s="25" t="s">
        <v>86</v>
      </c>
      <c r="D1642" s="25">
        <v>0</v>
      </c>
      <c r="E1642" s="25">
        <v>0</v>
      </c>
      <c r="F1642" s="25">
        <v>0</v>
      </c>
      <c r="G1642" s="25">
        <v>47155.14</v>
      </c>
    </row>
    <row r="1643" spans="1:7" x14ac:dyDescent="0.4">
      <c r="A1643" s="25">
        <v>8141</v>
      </c>
      <c r="B1643" s="25" t="s">
        <v>531</v>
      </c>
      <c r="C1643" s="25" t="s">
        <v>81</v>
      </c>
      <c r="D1643" s="25">
        <v>100806.85</v>
      </c>
      <c r="E1643" s="25">
        <v>0</v>
      </c>
      <c r="F1643" s="25">
        <v>0</v>
      </c>
      <c r="G1643" s="25">
        <v>11968.92</v>
      </c>
    </row>
    <row r="1644" spans="1:7" x14ac:dyDescent="0.4">
      <c r="A1644" s="25">
        <v>8141</v>
      </c>
      <c r="B1644" s="25" t="s">
        <v>531</v>
      </c>
      <c r="C1644" s="25" t="s">
        <v>90</v>
      </c>
      <c r="D1644" s="25">
        <v>0</v>
      </c>
      <c r="E1644" s="25">
        <v>0</v>
      </c>
      <c r="F1644" s="25">
        <v>0</v>
      </c>
      <c r="G1644" s="25">
        <v>19701</v>
      </c>
    </row>
    <row r="1645" spans="1:7" x14ac:dyDescent="0.4">
      <c r="A1645" s="25">
        <v>8141</v>
      </c>
      <c r="B1645" s="25" t="s">
        <v>531</v>
      </c>
      <c r="C1645" s="25" t="s">
        <v>84</v>
      </c>
      <c r="D1645" s="25">
        <v>0</v>
      </c>
      <c r="E1645" s="25">
        <v>0</v>
      </c>
      <c r="F1645" s="25">
        <v>0</v>
      </c>
      <c r="G1645" s="25">
        <v>15377.5</v>
      </c>
    </row>
    <row r="1646" spans="1:7" x14ac:dyDescent="0.4">
      <c r="A1646" s="25">
        <v>8141</v>
      </c>
      <c r="B1646" s="25" t="s">
        <v>531</v>
      </c>
      <c r="C1646" s="25" t="s">
        <v>91</v>
      </c>
      <c r="D1646" s="25">
        <v>20001.41</v>
      </c>
      <c r="E1646" s="25">
        <v>17070</v>
      </c>
      <c r="F1646" s="25">
        <v>0</v>
      </c>
      <c r="G1646" s="25">
        <v>0</v>
      </c>
    </row>
    <row r="1647" spans="1:7" x14ac:dyDescent="0.4">
      <c r="A1647" s="25">
        <v>8141</v>
      </c>
      <c r="B1647" s="25" t="s">
        <v>531</v>
      </c>
      <c r="C1647" s="25" t="s">
        <v>86</v>
      </c>
      <c r="D1647" s="25">
        <v>7031.25</v>
      </c>
      <c r="E1647" s="25">
        <v>0</v>
      </c>
      <c r="F1647" s="25">
        <v>0</v>
      </c>
      <c r="G1647" s="25">
        <v>27290</v>
      </c>
    </row>
    <row r="1648" spans="1:7" x14ac:dyDescent="0.4">
      <c r="A1648" s="25">
        <v>2660</v>
      </c>
      <c r="B1648" s="25" t="s">
        <v>251</v>
      </c>
      <c r="C1648" s="25" t="s">
        <v>80</v>
      </c>
      <c r="D1648" s="25">
        <v>83602.92</v>
      </c>
      <c r="E1648" s="25">
        <v>0</v>
      </c>
      <c r="F1648" s="25">
        <v>245</v>
      </c>
      <c r="G1648" s="25">
        <v>3133</v>
      </c>
    </row>
    <row r="1649" spans="1:7" x14ac:dyDescent="0.4">
      <c r="A1649" s="25">
        <v>2660</v>
      </c>
      <c r="B1649" s="25" t="s">
        <v>251</v>
      </c>
      <c r="C1649" s="25" t="s">
        <v>81</v>
      </c>
      <c r="D1649" s="25">
        <v>323587.23</v>
      </c>
      <c r="E1649" s="25">
        <v>0</v>
      </c>
      <c r="F1649" s="25">
        <v>654.77</v>
      </c>
      <c r="G1649" s="25">
        <v>6207.07</v>
      </c>
    </row>
    <row r="1650" spans="1:7" x14ac:dyDescent="0.4">
      <c r="A1650" s="25">
        <v>2660</v>
      </c>
      <c r="B1650" s="25" t="s">
        <v>251</v>
      </c>
      <c r="C1650" s="25" t="s">
        <v>89</v>
      </c>
      <c r="D1650" s="25">
        <v>36106.53</v>
      </c>
      <c r="E1650" s="25">
        <v>0</v>
      </c>
      <c r="F1650" s="25">
        <v>0</v>
      </c>
      <c r="G1650" s="25">
        <v>56056</v>
      </c>
    </row>
    <row r="1651" spans="1:7" x14ac:dyDescent="0.4">
      <c r="A1651" s="25">
        <v>2660</v>
      </c>
      <c r="B1651" s="25" t="s">
        <v>251</v>
      </c>
      <c r="C1651" s="25" t="s">
        <v>90</v>
      </c>
      <c r="D1651" s="25">
        <v>38328.11</v>
      </c>
      <c r="E1651" s="25">
        <v>0</v>
      </c>
      <c r="F1651" s="25">
        <v>554.98</v>
      </c>
      <c r="G1651" s="25">
        <v>0</v>
      </c>
    </row>
    <row r="1652" spans="1:7" x14ac:dyDescent="0.4">
      <c r="A1652" s="25">
        <v>2660</v>
      </c>
      <c r="B1652" s="25" t="s">
        <v>251</v>
      </c>
      <c r="C1652" s="25" t="s">
        <v>82</v>
      </c>
      <c r="D1652" s="25">
        <v>9167.33</v>
      </c>
      <c r="E1652" s="25">
        <v>0</v>
      </c>
      <c r="F1652" s="25">
        <v>0</v>
      </c>
      <c r="G1652" s="25">
        <v>0</v>
      </c>
    </row>
    <row r="1653" spans="1:7" x14ac:dyDescent="0.4">
      <c r="A1653" s="25">
        <v>2660</v>
      </c>
      <c r="B1653" s="25" t="s">
        <v>251</v>
      </c>
      <c r="C1653" s="25" t="s">
        <v>83</v>
      </c>
      <c r="D1653" s="25">
        <v>677.94</v>
      </c>
      <c r="E1653" s="25">
        <v>0</v>
      </c>
      <c r="F1653" s="25">
        <v>0</v>
      </c>
      <c r="G1653" s="25">
        <v>0</v>
      </c>
    </row>
    <row r="1654" spans="1:7" x14ac:dyDescent="0.4">
      <c r="A1654" s="25">
        <v>2660</v>
      </c>
      <c r="B1654" s="25" t="s">
        <v>251</v>
      </c>
      <c r="C1654" s="25" t="s">
        <v>91</v>
      </c>
      <c r="D1654" s="25">
        <v>2658.89</v>
      </c>
      <c r="E1654" s="25">
        <v>0</v>
      </c>
      <c r="F1654" s="25">
        <v>0</v>
      </c>
      <c r="G1654" s="25">
        <v>21845.42</v>
      </c>
    </row>
    <row r="1655" spans="1:7" x14ac:dyDescent="0.4">
      <c r="A1655" s="25">
        <v>2695</v>
      </c>
      <c r="B1655" s="25" t="s">
        <v>252</v>
      </c>
      <c r="C1655" s="25" t="s">
        <v>88</v>
      </c>
      <c r="D1655" s="25">
        <v>777382.15</v>
      </c>
      <c r="E1655" s="25">
        <v>0</v>
      </c>
      <c r="F1655" s="25">
        <v>0</v>
      </c>
      <c r="G1655" s="25">
        <v>97014.68</v>
      </c>
    </row>
    <row r="1656" spans="1:7" x14ac:dyDescent="0.4">
      <c r="A1656" s="25">
        <v>2695</v>
      </c>
      <c r="B1656" s="25" t="s">
        <v>252</v>
      </c>
      <c r="C1656" s="25" t="s">
        <v>80</v>
      </c>
      <c r="D1656" s="25">
        <v>1970245.82</v>
      </c>
      <c r="E1656" s="25">
        <v>0</v>
      </c>
      <c r="F1656" s="25">
        <v>200</v>
      </c>
      <c r="G1656" s="25">
        <v>103268.8</v>
      </c>
    </row>
    <row r="1657" spans="1:7" x14ac:dyDescent="0.4">
      <c r="A1657" s="25">
        <v>2695</v>
      </c>
      <c r="B1657" s="25" t="s">
        <v>252</v>
      </c>
      <c r="C1657" s="25" t="s">
        <v>81</v>
      </c>
      <c r="D1657" s="25">
        <v>5487283.71</v>
      </c>
      <c r="E1657" s="25">
        <v>0</v>
      </c>
      <c r="F1657" s="25">
        <v>8417.86</v>
      </c>
      <c r="G1657" s="25">
        <v>1936265.19</v>
      </c>
    </row>
    <row r="1658" spans="1:7" x14ac:dyDescent="0.4">
      <c r="A1658" s="25">
        <v>2695</v>
      </c>
      <c r="B1658" s="25" t="s">
        <v>252</v>
      </c>
      <c r="C1658" s="25" t="s">
        <v>89</v>
      </c>
      <c r="D1658" s="25">
        <v>4688882.7</v>
      </c>
      <c r="E1658" s="25">
        <v>0</v>
      </c>
      <c r="F1658" s="25">
        <v>0</v>
      </c>
      <c r="G1658" s="25">
        <v>121873.81</v>
      </c>
    </row>
    <row r="1659" spans="1:7" x14ac:dyDescent="0.4">
      <c r="A1659" s="25">
        <v>2695</v>
      </c>
      <c r="B1659" s="25" t="s">
        <v>252</v>
      </c>
      <c r="C1659" s="25" t="s">
        <v>90</v>
      </c>
      <c r="D1659" s="25">
        <v>494195.66</v>
      </c>
      <c r="E1659" s="25">
        <v>0</v>
      </c>
      <c r="F1659" s="25">
        <v>0</v>
      </c>
      <c r="G1659" s="25">
        <v>0</v>
      </c>
    </row>
    <row r="1660" spans="1:7" x14ac:dyDescent="0.4">
      <c r="A1660" s="25">
        <v>2695</v>
      </c>
      <c r="B1660" s="25" t="s">
        <v>252</v>
      </c>
      <c r="C1660" s="25" t="s">
        <v>82</v>
      </c>
      <c r="D1660" s="25">
        <v>227051.46</v>
      </c>
      <c r="E1660" s="25">
        <v>0</v>
      </c>
      <c r="F1660" s="25">
        <v>40787.1</v>
      </c>
      <c r="G1660" s="25">
        <v>0</v>
      </c>
    </row>
    <row r="1661" spans="1:7" x14ac:dyDescent="0.4">
      <c r="A1661" s="25">
        <v>2695</v>
      </c>
      <c r="B1661" s="25" t="s">
        <v>252</v>
      </c>
      <c r="C1661" s="25" t="s">
        <v>83</v>
      </c>
      <c r="D1661" s="25">
        <v>104510.9</v>
      </c>
      <c r="E1661" s="25">
        <v>0</v>
      </c>
      <c r="F1661" s="25">
        <v>4246.97</v>
      </c>
      <c r="G1661" s="25">
        <v>0</v>
      </c>
    </row>
    <row r="1662" spans="1:7" x14ac:dyDescent="0.4">
      <c r="A1662" s="25">
        <v>2695</v>
      </c>
      <c r="B1662" s="25" t="s">
        <v>252</v>
      </c>
      <c r="C1662" s="25" t="s">
        <v>84</v>
      </c>
      <c r="D1662" s="25">
        <v>684383.49</v>
      </c>
      <c r="E1662" s="25">
        <v>0</v>
      </c>
      <c r="F1662" s="25">
        <v>0</v>
      </c>
      <c r="G1662" s="25">
        <v>7410.42</v>
      </c>
    </row>
    <row r="1663" spans="1:7" x14ac:dyDescent="0.4">
      <c r="A1663" s="25">
        <v>2695</v>
      </c>
      <c r="B1663" s="25" t="s">
        <v>252</v>
      </c>
      <c r="C1663" s="25" t="s">
        <v>91</v>
      </c>
      <c r="D1663" s="25">
        <v>1071786.01</v>
      </c>
      <c r="E1663" s="25">
        <v>0</v>
      </c>
      <c r="F1663" s="25">
        <v>0</v>
      </c>
      <c r="G1663" s="25">
        <v>4966.3100000000004</v>
      </c>
    </row>
    <row r="1664" spans="1:7" x14ac:dyDescent="0.4">
      <c r="A1664" s="25">
        <v>2695</v>
      </c>
      <c r="B1664" s="25" t="s">
        <v>252</v>
      </c>
      <c r="C1664" s="25" t="s">
        <v>85</v>
      </c>
      <c r="D1664" s="25">
        <v>1034603.62</v>
      </c>
      <c r="E1664" s="25">
        <v>0</v>
      </c>
      <c r="F1664" s="25">
        <v>1000</v>
      </c>
      <c r="G1664" s="25">
        <v>120034.14</v>
      </c>
    </row>
    <row r="1665" spans="1:7" x14ac:dyDescent="0.4">
      <c r="A1665" s="25">
        <v>2695</v>
      </c>
      <c r="B1665" s="25" t="s">
        <v>252</v>
      </c>
      <c r="C1665" s="25" t="s">
        <v>86</v>
      </c>
      <c r="D1665" s="25">
        <v>24325</v>
      </c>
      <c r="E1665" s="25">
        <v>0</v>
      </c>
      <c r="F1665" s="25">
        <v>59400</v>
      </c>
      <c r="G1665" s="25">
        <v>35691.5</v>
      </c>
    </row>
    <row r="1666" spans="1:7" x14ac:dyDescent="0.4">
      <c r="A1666" s="25">
        <v>2702</v>
      </c>
      <c r="B1666" s="25" t="s">
        <v>253</v>
      </c>
      <c r="C1666" s="25" t="s">
        <v>88</v>
      </c>
      <c r="D1666" s="25">
        <v>72384.350000000006</v>
      </c>
      <c r="E1666" s="25">
        <v>0</v>
      </c>
      <c r="F1666" s="25">
        <v>0</v>
      </c>
      <c r="G1666" s="25">
        <v>530.46</v>
      </c>
    </row>
    <row r="1667" spans="1:7" x14ac:dyDescent="0.4">
      <c r="A1667" s="25">
        <v>2702</v>
      </c>
      <c r="B1667" s="25" t="s">
        <v>253</v>
      </c>
      <c r="C1667" s="25" t="s">
        <v>80</v>
      </c>
      <c r="D1667" s="25">
        <v>458215.05</v>
      </c>
      <c r="E1667" s="25">
        <v>0</v>
      </c>
      <c r="F1667" s="25">
        <v>9583.49</v>
      </c>
      <c r="G1667" s="25">
        <v>17177.66</v>
      </c>
    </row>
    <row r="1668" spans="1:7" x14ac:dyDescent="0.4">
      <c r="A1668" s="25">
        <v>2702</v>
      </c>
      <c r="B1668" s="25" t="s">
        <v>253</v>
      </c>
      <c r="C1668" s="25" t="s">
        <v>81</v>
      </c>
      <c r="D1668" s="25">
        <v>1212201.55</v>
      </c>
      <c r="E1668" s="25">
        <v>0</v>
      </c>
      <c r="F1668" s="25">
        <v>29116.79</v>
      </c>
      <c r="G1668" s="25">
        <v>18079.669999999998</v>
      </c>
    </row>
    <row r="1669" spans="1:7" x14ac:dyDescent="0.4">
      <c r="A1669" s="25">
        <v>2702</v>
      </c>
      <c r="B1669" s="25" t="s">
        <v>253</v>
      </c>
      <c r="C1669" s="25" t="s">
        <v>89</v>
      </c>
      <c r="D1669" s="25">
        <v>644649.04</v>
      </c>
      <c r="E1669" s="25">
        <v>0</v>
      </c>
      <c r="F1669" s="25">
        <v>0</v>
      </c>
      <c r="G1669" s="25">
        <v>43359.66</v>
      </c>
    </row>
    <row r="1670" spans="1:7" x14ac:dyDescent="0.4">
      <c r="A1670" s="25">
        <v>2702</v>
      </c>
      <c r="B1670" s="25" t="s">
        <v>253</v>
      </c>
      <c r="C1670" s="25" t="s">
        <v>90</v>
      </c>
      <c r="D1670" s="25">
        <v>86082.13</v>
      </c>
      <c r="E1670" s="25">
        <v>0</v>
      </c>
      <c r="F1670" s="25">
        <v>0</v>
      </c>
      <c r="G1670" s="25">
        <v>0</v>
      </c>
    </row>
    <row r="1671" spans="1:7" x14ac:dyDescent="0.4">
      <c r="A1671" s="25">
        <v>2702</v>
      </c>
      <c r="B1671" s="25" t="s">
        <v>253</v>
      </c>
      <c r="C1671" s="25" t="s">
        <v>82</v>
      </c>
      <c r="D1671" s="25">
        <v>40676.86</v>
      </c>
      <c r="E1671" s="25">
        <v>0</v>
      </c>
      <c r="F1671" s="25">
        <v>0</v>
      </c>
      <c r="G1671" s="25">
        <v>2530</v>
      </c>
    </row>
    <row r="1672" spans="1:7" x14ac:dyDescent="0.4">
      <c r="A1672" s="25">
        <v>2702</v>
      </c>
      <c r="B1672" s="25" t="s">
        <v>253</v>
      </c>
      <c r="C1672" s="25" t="s">
        <v>83</v>
      </c>
      <c r="D1672" s="25">
        <v>0</v>
      </c>
      <c r="E1672" s="25">
        <v>0</v>
      </c>
      <c r="F1672" s="25">
        <v>66707.38</v>
      </c>
      <c r="G1672" s="25">
        <v>9043.2000000000007</v>
      </c>
    </row>
    <row r="1673" spans="1:7" x14ac:dyDescent="0.4">
      <c r="A1673" s="25">
        <v>2702</v>
      </c>
      <c r="B1673" s="25" t="s">
        <v>253</v>
      </c>
      <c r="C1673" s="25" t="s">
        <v>84</v>
      </c>
      <c r="D1673" s="25">
        <v>172689.15</v>
      </c>
      <c r="E1673" s="25">
        <v>0</v>
      </c>
      <c r="F1673" s="25">
        <v>285.75</v>
      </c>
      <c r="G1673" s="25">
        <v>51480.7</v>
      </c>
    </row>
    <row r="1674" spans="1:7" x14ac:dyDescent="0.4">
      <c r="A1674" s="25">
        <v>2702</v>
      </c>
      <c r="B1674" s="25" t="s">
        <v>253</v>
      </c>
      <c r="C1674" s="25" t="s">
        <v>91</v>
      </c>
      <c r="D1674" s="25">
        <v>38332.75</v>
      </c>
      <c r="E1674" s="25">
        <v>0</v>
      </c>
      <c r="F1674" s="25">
        <v>878.5</v>
      </c>
      <c r="G1674" s="25">
        <v>90060.56</v>
      </c>
    </row>
    <row r="1675" spans="1:7" x14ac:dyDescent="0.4">
      <c r="A1675" s="25">
        <v>2702</v>
      </c>
      <c r="B1675" s="25" t="s">
        <v>253</v>
      </c>
      <c r="C1675" s="25" t="s">
        <v>85</v>
      </c>
      <c r="D1675" s="25">
        <v>135490.42000000001</v>
      </c>
      <c r="E1675" s="25">
        <v>0</v>
      </c>
      <c r="F1675" s="25">
        <v>0</v>
      </c>
      <c r="G1675" s="25">
        <v>2662.86</v>
      </c>
    </row>
    <row r="1676" spans="1:7" x14ac:dyDescent="0.4">
      <c r="A1676" s="25">
        <v>2702</v>
      </c>
      <c r="B1676" s="25" t="s">
        <v>253</v>
      </c>
      <c r="C1676" s="25" t="s">
        <v>86</v>
      </c>
      <c r="D1676" s="25">
        <v>80559.820000000007</v>
      </c>
      <c r="E1676" s="25">
        <v>0</v>
      </c>
      <c r="F1676" s="25">
        <v>70999.600000000006</v>
      </c>
      <c r="G1676" s="25">
        <v>131796.91</v>
      </c>
    </row>
    <row r="1677" spans="1:7" x14ac:dyDescent="0.4">
      <c r="A1677" s="25">
        <v>2730</v>
      </c>
      <c r="B1677" s="25" t="s">
        <v>254</v>
      </c>
      <c r="C1677" s="25" t="s">
        <v>88</v>
      </c>
      <c r="D1677" s="25">
        <v>30091.05</v>
      </c>
      <c r="E1677" s="25">
        <v>0</v>
      </c>
      <c r="F1677" s="25">
        <v>0</v>
      </c>
      <c r="G1677" s="25">
        <v>1550.55</v>
      </c>
    </row>
    <row r="1678" spans="1:7" x14ac:dyDescent="0.4">
      <c r="A1678" s="25">
        <v>2730</v>
      </c>
      <c r="B1678" s="25" t="s">
        <v>254</v>
      </c>
      <c r="C1678" s="25" t="s">
        <v>80</v>
      </c>
      <c r="D1678" s="25">
        <v>120838.73</v>
      </c>
      <c r="E1678" s="25">
        <v>0</v>
      </c>
      <c r="F1678" s="25">
        <v>0</v>
      </c>
      <c r="G1678" s="25">
        <v>0</v>
      </c>
    </row>
    <row r="1679" spans="1:7" x14ac:dyDescent="0.4">
      <c r="A1679" s="25">
        <v>2730</v>
      </c>
      <c r="B1679" s="25" t="s">
        <v>254</v>
      </c>
      <c r="C1679" s="25" t="s">
        <v>81</v>
      </c>
      <c r="D1679" s="25">
        <v>396510.98</v>
      </c>
      <c r="E1679" s="25">
        <v>0</v>
      </c>
      <c r="F1679" s="25">
        <v>9045.61</v>
      </c>
      <c r="G1679" s="25">
        <v>0</v>
      </c>
    </row>
    <row r="1680" spans="1:7" x14ac:dyDescent="0.4">
      <c r="A1680" s="25">
        <v>2730</v>
      </c>
      <c r="B1680" s="25" t="s">
        <v>254</v>
      </c>
      <c r="C1680" s="25" t="s">
        <v>89</v>
      </c>
      <c r="D1680" s="25">
        <v>381042.71</v>
      </c>
      <c r="E1680" s="25">
        <v>0</v>
      </c>
      <c r="F1680" s="25">
        <v>0</v>
      </c>
      <c r="G1680" s="25">
        <v>0</v>
      </c>
    </row>
    <row r="1681" spans="1:7" x14ac:dyDescent="0.4">
      <c r="A1681" s="25">
        <v>2730</v>
      </c>
      <c r="B1681" s="25" t="s">
        <v>254</v>
      </c>
      <c r="C1681" s="25" t="s">
        <v>90</v>
      </c>
      <c r="D1681" s="25">
        <v>51955.61</v>
      </c>
      <c r="E1681" s="25">
        <v>0</v>
      </c>
      <c r="F1681" s="25">
        <v>3570.96</v>
      </c>
      <c r="G1681" s="25">
        <v>0</v>
      </c>
    </row>
    <row r="1682" spans="1:7" x14ac:dyDescent="0.4">
      <c r="A1682" s="25">
        <v>2730</v>
      </c>
      <c r="B1682" s="25" t="s">
        <v>254</v>
      </c>
      <c r="C1682" s="25" t="s">
        <v>82</v>
      </c>
      <c r="D1682" s="25">
        <v>7118.51</v>
      </c>
      <c r="E1682" s="25">
        <v>0</v>
      </c>
      <c r="F1682" s="25">
        <v>0</v>
      </c>
      <c r="G1682" s="25">
        <v>0</v>
      </c>
    </row>
    <row r="1683" spans="1:7" x14ac:dyDescent="0.4">
      <c r="A1683" s="25">
        <v>2730</v>
      </c>
      <c r="B1683" s="25" t="s">
        <v>254</v>
      </c>
      <c r="C1683" s="25" t="s">
        <v>83</v>
      </c>
      <c r="D1683" s="25">
        <v>0</v>
      </c>
      <c r="E1683" s="25">
        <v>0</v>
      </c>
      <c r="F1683" s="25">
        <v>14198.4</v>
      </c>
      <c r="G1683" s="25">
        <v>0</v>
      </c>
    </row>
    <row r="1684" spans="1:7" x14ac:dyDescent="0.4">
      <c r="A1684" s="25">
        <v>2730</v>
      </c>
      <c r="B1684" s="25" t="s">
        <v>254</v>
      </c>
      <c r="C1684" s="25" t="s">
        <v>84</v>
      </c>
      <c r="D1684" s="25">
        <v>0</v>
      </c>
      <c r="E1684" s="25">
        <v>0</v>
      </c>
      <c r="F1684" s="25">
        <v>4549.38</v>
      </c>
      <c r="G1684" s="25">
        <v>0</v>
      </c>
    </row>
    <row r="1685" spans="1:7" x14ac:dyDescent="0.4">
      <c r="A1685" s="25">
        <v>2730</v>
      </c>
      <c r="B1685" s="25" t="s">
        <v>254</v>
      </c>
      <c r="C1685" s="25" t="s">
        <v>91</v>
      </c>
      <c r="D1685" s="25">
        <v>93969</v>
      </c>
      <c r="E1685" s="25">
        <v>0</v>
      </c>
      <c r="F1685" s="25">
        <v>389.93</v>
      </c>
      <c r="G1685" s="25">
        <v>0</v>
      </c>
    </row>
    <row r="1686" spans="1:7" x14ac:dyDescent="0.4">
      <c r="A1686" s="25">
        <v>2730</v>
      </c>
      <c r="B1686" s="25" t="s">
        <v>254</v>
      </c>
      <c r="C1686" s="25" t="s">
        <v>85</v>
      </c>
      <c r="D1686" s="25">
        <v>18294.13</v>
      </c>
      <c r="E1686" s="25">
        <v>0</v>
      </c>
      <c r="F1686" s="25">
        <v>13098.33</v>
      </c>
      <c r="G1686" s="25">
        <v>0</v>
      </c>
    </row>
    <row r="1687" spans="1:7" x14ac:dyDescent="0.4">
      <c r="A1687" s="25">
        <v>2730</v>
      </c>
      <c r="B1687" s="25" t="s">
        <v>254</v>
      </c>
      <c r="C1687" s="25" t="s">
        <v>86</v>
      </c>
      <c r="D1687" s="25">
        <v>0</v>
      </c>
      <c r="E1687" s="25">
        <v>0</v>
      </c>
      <c r="F1687" s="25">
        <v>75873</v>
      </c>
      <c r="G1687" s="25">
        <v>110329</v>
      </c>
    </row>
    <row r="1688" spans="1:7" x14ac:dyDescent="0.4">
      <c r="A1688" s="25">
        <v>2737</v>
      </c>
      <c r="B1688" s="25" t="s">
        <v>255</v>
      </c>
      <c r="C1688" s="25" t="s">
        <v>88</v>
      </c>
      <c r="D1688" s="25">
        <v>34542.199999999997</v>
      </c>
      <c r="E1688" s="25">
        <v>0</v>
      </c>
      <c r="F1688" s="25">
        <v>0</v>
      </c>
      <c r="G1688" s="25">
        <v>4550</v>
      </c>
    </row>
    <row r="1689" spans="1:7" x14ac:dyDescent="0.4">
      <c r="A1689" s="25">
        <v>2737</v>
      </c>
      <c r="B1689" s="25" t="s">
        <v>255</v>
      </c>
      <c r="C1689" s="25" t="s">
        <v>80</v>
      </c>
      <c r="D1689" s="25">
        <v>81116.509999999995</v>
      </c>
      <c r="E1689" s="25">
        <v>0</v>
      </c>
      <c r="F1689" s="25">
        <v>0</v>
      </c>
      <c r="G1689" s="25">
        <v>192.74</v>
      </c>
    </row>
    <row r="1690" spans="1:7" x14ac:dyDescent="0.4">
      <c r="A1690" s="25">
        <v>2737</v>
      </c>
      <c r="B1690" s="25" t="s">
        <v>255</v>
      </c>
      <c r="C1690" s="25" t="s">
        <v>81</v>
      </c>
      <c r="D1690" s="25">
        <v>231470.89</v>
      </c>
      <c r="E1690" s="25">
        <v>0</v>
      </c>
      <c r="F1690" s="25">
        <v>0</v>
      </c>
      <c r="G1690" s="25">
        <v>8942.68</v>
      </c>
    </row>
    <row r="1691" spans="1:7" x14ac:dyDescent="0.4">
      <c r="A1691" s="25">
        <v>2737</v>
      </c>
      <c r="B1691" s="25" t="s">
        <v>255</v>
      </c>
      <c r="C1691" s="25" t="s">
        <v>89</v>
      </c>
      <c r="D1691" s="25">
        <v>59015.38</v>
      </c>
      <c r="E1691" s="25">
        <v>0</v>
      </c>
      <c r="F1691" s="25">
        <v>0</v>
      </c>
      <c r="G1691" s="25">
        <v>953.72</v>
      </c>
    </row>
    <row r="1692" spans="1:7" x14ac:dyDescent="0.4">
      <c r="A1692" s="25">
        <v>2737</v>
      </c>
      <c r="B1692" s="25" t="s">
        <v>255</v>
      </c>
      <c r="C1692" s="25" t="s">
        <v>82</v>
      </c>
      <c r="D1692" s="25">
        <v>11675.49</v>
      </c>
      <c r="E1692" s="25">
        <v>0</v>
      </c>
      <c r="F1692" s="25">
        <v>0</v>
      </c>
      <c r="G1692" s="25">
        <v>0</v>
      </c>
    </row>
    <row r="1693" spans="1:7" x14ac:dyDescent="0.4">
      <c r="A1693" s="25">
        <v>2737</v>
      </c>
      <c r="B1693" s="25" t="s">
        <v>255</v>
      </c>
      <c r="C1693" s="25" t="s">
        <v>83</v>
      </c>
      <c r="D1693" s="25">
        <v>10111.94</v>
      </c>
      <c r="E1693" s="25">
        <v>0</v>
      </c>
      <c r="F1693" s="25">
        <v>0</v>
      </c>
      <c r="G1693" s="25">
        <v>0</v>
      </c>
    </row>
    <row r="1694" spans="1:7" x14ac:dyDescent="0.4">
      <c r="A1694" s="25">
        <v>2737</v>
      </c>
      <c r="B1694" s="25" t="s">
        <v>255</v>
      </c>
      <c r="C1694" s="25" t="s">
        <v>84</v>
      </c>
      <c r="D1694" s="25">
        <v>0</v>
      </c>
      <c r="E1694" s="25">
        <v>16274.77</v>
      </c>
      <c r="F1694" s="25">
        <v>0</v>
      </c>
      <c r="G1694" s="25">
        <v>0</v>
      </c>
    </row>
    <row r="1695" spans="1:7" x14ac:dyDescent="0.4">
      <c r="A1695" s="25">
        <v>2737</v>
      </c>
      <c r="B1695" s="25" t="s">
        <v>255</v>
      </c>
      <c r="C1695" s="25" t="s">
        <v>109</v>
      </c>
      <c r="D1695" s="25">
        <v>0</v>
      </c>
      <c r="E1695" s="25">
        <v>0</v>
      </c>
      <c r="F1695" s="25">
        <v>0</v>
      </c>
      <c r="G1695" s="25">
        <v>2210</v>
      </c>
    </row>
    <row r="1696" spans="1:7" x14ac:dyDescent="0.4">
      <c r="A1696" s="25">
        <v>2737</v>
      </c>
      <c r="B1696" s="25" t="s">
        <v>255</v>
      </c>
      <c r="C1696" s="25" t="s">
        <v>91</v>
      </c>
      <c r="D1696" s="25">
        <v>23868.01</v>
      </c>
      <c r="E1696" s="25">
        <v>0</v>
      </c>
      <c r="F1696" s="25">
        <v>0</v>
      </c>
      <c r="G1696" s="25">
        <v>129.94999999999999</v>
      </c>
    </row>
    <row r="1697" spans="1:7" x14ac:dyDescent="0.4">
      <c r="A1697" s="25">
        <v>2737</v>
      </c>
      <c r="B1697" s="25" t="s">
        <v>255</v>
      </c>
      <c r="C1697" s="25" t="s">
        <v>85</v>
      </c>
      <c r="D1697" s="25">
        <v>4420</v>
      </c>
      <c r="E1697" s="25">
        <v>0</v>
      </c>
      <c r="F1697" s="25">
        <v>0</v>
      </c>
      <c r="G1697" s="25">
        <v>8986.2800000000007</v>
      </c>
    </row>
    <row r="1698" spans="1:7" x14ac:dyDescent="0.4">
      <c r="A1698" s="25">
        <v>2737</v>
      </c>
      <c r="B1698" s="25" t="s">
        <v>255</v>
      </c>
      <c r="C1698" s="25" t="s">
        <v>86</v>
      </c>
      <c r="D1698" s="25">
        <v>0</v>
      </c>
      <c r="E1698" s="25">
        <v>4329.2</v>
      </c>
      <c r="F1698" s="25">
        <v>27910</v>
      </c>
      <c r="G1698" s="25">
        <v>28850</v>
      </c>
    </row>
    <row r="1699" spans="1:7" x14ac:dyDescent="0.4">
      <c r="A1699" s="25">
        <v>2758</v>
      </c>
      <c r="B1699" s="25" t="s">
        <v>256</v>
      </c>
      <c r="C1699" s="25" t="s">
        <v>88</v>
      </c>
      <c r="D1699" s="25">
        <v>148981.35999999999</v>
      </c>
      <c r="E1699" s="25">
        <v>0</v>
      </c>
      <c r="F1699" s="25">
        <v>0</v>
      </c>
      <c r="G1699" s="25">
        <v>44212.7</v>
      </c>
    </row>
    <row r="1700" spans="1:7" x14ac:dyDescent="0.4">
      <c r="A1700" s="25">
        <v>2758</v>
      </c>
      <c r="B1700" s="25" t="s">
        <v>256</v>
      </c>
      <c r="C1700" s="25" t="s">
        <v>80</v>
      </c>
      <c r="D1700" s="25">
        <v>719348.37</v>
      </c>
      <c r="E1700" s="25">
        <v>0</v>
      </c>
      <c r="F1700" s="25">
        <v>277.48</v>
      </c>
      <c r="G1700" s="25">
        <v>10825.52</v>
      </c>
    </row>
    <row r="1701" spans="1:7" x14ac:dyDescent="0.4">
      <c r="A1701" s="25">
        <v>2758</v>
      </c>
      <c r="B1701" s="25" t="s">
        <v>256</v>
      </c>
      <c r="C1701" s="25" t="s">
        <v>81</v>
      </c>
      <c r="D1701" s="25">
        <v>3085971.26</v>
      </c>
      <c r="E1701" s="25">
        <v>0</v>
      </c>
      <c r="F1701" s="25">
        <v>9246.1299999999992</v>
      </c>
      <c r="G1701" s="25">
        <v>50532.15</v>
      </c>
    </row>
    <row r="1702" spans="1:7" x14ac:dyDescent="0.4">
      <c r="A1702" s="25">
        <v>2758</v>
      </c>
      <c r="B1702" s="25" t="s">
        <v>256</v>
      </c>
      <c r="C1702" s="25" t="s">
        <v>89</v>
      </c>
      <c r="D1702" s="25">
        <v>1701765.81</v>
      </c>
      <c r="E1702" s="25">
        <v>0</v>
      </c>
      <c r="F1702" s="25">
        <v>2022.9</v>
      </c>
      <c r="G1702" s="25">
        <v>199657.01</v>
      </c>
    </row>
    <row r="1703" spans="1:7" x14ac:dyDescent="0.4">
      <c r="A1703" s="25">
        <v>2758</v>
      </c>
      <c r="B1703" s="25" t="s">
        <v>256</v>
      </c>
      <c r="C1703" s="25" t="s">
        <v>90</v>
      </c>
      <c r="D1703" s="25">
        <v>102712.97</v>
      </c>
      <c r="E1703" s="25">
        <v>0</v>
      </c>
      <c r="F1703" s="25">
        <v>0</v>
      </c>
      <c r="G1703" s="25">
        <v>0</v>
      </c>
    </row>
    <row r="1704" spans="1:7" x14ac:dyDescent="0.4">
      <c r="A1704" s="25">
        <v>2758</v>
      </c>
      <c r="B1704" s="25" t="s">
        <v>256</v>
      </c>
      <c r="C1704" s="25" t="s">
        <v>82</v>
      </c>
      <c r="D1704" s="25">
        <v>99220.42</v>
      </c>
      <c r="E1704" s="25">
        <v>0</v>
      </c>
      <c r="F1704" s="25">
        <v>2624.01</v>
      </c>
      <c r="G1704" s="25">
        <v>353.57</v>
      </c>
    </row>
    <row r="1705" spans="1:7" x14ac:dyDescent="0.4">
      <c r="A1705" s="25">
        <v>2758</v>
      </c>
      <c r="B1705" s="25" t="s">
        <v>256</v>
      </c>
      <c r="C1705" s="25" t="s">
        <v>83</v>
      </c>
      <c r="D1705" s="25">
        <v>46065.56</v>
      </c>
      <c r="E1705" s="25">
        <v>0</v>
      </c>
      <c r="F1705" s="25">
        <v>0</v>
      </c>
      <c r="G1705" s="25">
        <v>2100</v>
      </c>
    </row>
    <row r="1706" spans="1:7" x14ac:dyDescent="0.4">
      <c r="A1706" s="25">
        <v>2758</v>
      </c>
      <c r="B1706" s="25" t="s">
        <v>256</v>
      </c>
      <c r="C1706" s="25" t="s">
        <v>84</v>
      </c>
      <c r="D1706" s="25">
        <v>386870.7</v>
      </c>
      <c r="E1706" s="25">
        <v>0</v>
      </c>
      <c r="F1706" s="25">
        <v>0</v>
      </c>
      <c r="G1706" s="25">
        <v>11700</v>
      </c>
    </row>
    <row r="1707" spans="1:7" x14ac:dyDescent="0.4">
      <c r="A1707" s="25">
        <v>2758</v>
      </c>
      <c r="B1707" s="25" t="s">
        <v>256</v>
      </c>
      <c r="C1707" s="25" t="s">
        <v>109</v>
      </c>
      <c r="D1707" s="25">
        <v>0</v>
      </c>
      <c r="E1707" s="25">
        <v>0</v>
      </c>
      <c r="F1707" s="25">
        <v>0</v>
      </c>
      <c r="G1707" s="25">
        <v>4600</v>
      </c>
    </row>
    <row r="1708" spans="1:7" x14ac:dyDescent="0.4">
      <c r="A1708" s="25">
        <v>2758</v>
      </c>
      <c r="B1708" s="25" t="s">
        <v>256</v>
      </c>
      <c r="C1708" s="25" t="s">
        <v>91</v>
      </c>
      <c r="D1708" s="25">
        <v>244168.68</v>
      </c>
      <c r="E1708" s="25">
        <v>0</v>
      </c>
      <c r="F1708" s="25">
        <v>0</v>
      </c>
      <c r="G1708" s="25">
        <v>5165.6499999999996</v>
      </c>
    </row>
    <row r="1709" spans="1:7" x14ac:dyDescent="0.4">
      <c r="A1709" s="25">
        <v>2758</v>
      </c>
      <c r="B1709" s="25" t="s">
        <v>256</v>
      </c>
      <c r="C1709" s="25" t="s">
        <v>85</v>
      </c>
      <c r="D1709" s="25">
        <v>169887.79</v>
      </c>
      <c r="E1709" s="25">
        <v>0</v>
      </c>
      <c r="F1709" s="25">
        <v>0</v>
      </c>
      <c r="G1709" s="25">
        <v>56220</v>
      </c>
    </row>
    <row r="1710" spans="1:7" x14ac:dyDescent="0.4">
      <c r="A1710" s="25">
        <v>2758</v>
      </c>
      <c r="B1710" s="25" t="s">
        <v>256</v>
      </c>
      <c r="C1710" s="25" t="s">
        <v>86</v>
      </c>
      <c r="D1710" s="25">
        <v>0</v>
      </c>
      <c r="E1710" s="25">
        <v>2100</v>
      </c>
      <c r="F1710" s="25">
        <v>30282.09</v>
      </c>
      <c r="G1710" s="25">
        <v>319569.25</v>
      </c>
    </row>
    <row r="1711" spans="1:7" x14ac:dyDescent="0.4">
      <c r="A1711" s="25">
        <v>2793</v>
      </c>
      <c r="B1711" s="25" t="s">
        <v>257</v>
      </c>
      <c r="C1711" s="25" t="s">
        <v>88</v>
      </c>
      <c r="D1711" s="25">
        <v>2660197.52</v>
      </c>
      <c r="E1711" s="25">
        <v>0</v>
      </c>
      <c r="F1711" s="25">
        <v>1778.96</v>
      </c>
      <c r="G1711" s="25">
        <v>225110.85</v>
      </c>
    </row>
    <row r="1712" spans="1:7" x14ac:dyDescent="0.4">
      <c r="A1712" s="25">
        <v>2793</v>
      </c>
      <c r="B1712" s="25" t="s">
        <v>257</v>
      </c>
      <c r="C1712" s="25" t="s">
        <v>80</v>
      </c>
      <c r="D1712" s="25">
        <v>4897583.9000000004</v>
      </c>
      <c r="E1712" s="25">
        <v>0</v>
      </c>
      <c r="F1712" s="25">
        <v>11894.74</v>
      </c>
      <c r="G1712" s="25">
        <v>198813.43</v>
      </c>
    </row>
    <row r="1713" spans="1:7" x14ac:dyDescent="0.4">
      <c r="A1713" s="25">
        <v>2793</v>
      </c>
      <c r="B1713" s="25" t="s">
        <v>257</v>
      </c>
      <c r="C1713" s="25" t="s">
        <v>81</v>
      </c>
      <c r="D1713" s="25">
        <v>17148799.629999999</v>
      </c>
      <c r="E1713" s="25">
        <v>0</v>
      </c>
      <c r="F1713" s="25">
        <v>371683.45</v>
      </c>
      <c r="G1713" s="25">
        <v>2426256.4700000002</v>
      </c>
    </row>
    <row r="1714" spans="1:7" x14ac:dyDescent="0.4">
      <c r="A1714" s="25">
        <v>2793</v>
      </c>
      <c r="B1714" s="25" t="s">
        <v>257</v>
      </c>
      <c r="C1714" s="25" t="s">
        <v>89</v>
      </c>
      <c r="D1714" s="25">
        <v>7491094.3399999999</v>
      </c>
      <c r="E1714" s="25">
        <v>0</v>
      </c>
      <c r="F1714" s="25">
        <v>345727.48</v>
      </c>
      <c r="G1714" s="25">
        <v>1794357.74</v>
      </c>
    </row>
    <row r="1715" spans="1:7" x14ac:dyDescent="0.4">
      <c r="A1715" s="25">
        <v>2793</v>
      </c>
      <c r="B1715" s="25" t="s">
        <v>257</v>
      </c>
      <c r="C1715" s="25" t="s">
        <v>90</v>
      </c>
      <c r="D1715" s="25">
        <v>1035494.5</v>
      </c>
      <c r="E1715" s="25">
        <v>0</v>
      </c>
      <c r="F1715" s="25">
        <v>722991.1</v>
      </c>
      <c r="G1715" s="25">
        <v>0</v>
      </c>
    </row>
    <row r="1716" spans="1:7" x14ac:dyDescent="0.4">
      <c r="A1716" s="25">
        <v>2793</v>
      </c>
      <c r="B1716" s="25" t="s">
        <v>257</v>
      </c>
      <c r="C1716" s="25" t="s">
        <v>82</v>
      </c>
      <c r="D1716" s="25">
        <v>479487.69</v>
      </c>
      <c r="E1716" s="25">
        <v>0</v>
      </c>
      <c r="F1716" s="25">
        <v>6398.61</v>
      </c>
      <c r="G1716" s="25">
        <v>0</v>
      </c>
    </row>
    <row r="1717" spans="1:7" x14ac:dyDescent="0.4">
      <c r="A1717" s="25">
        <v>2793</v>
      </c>
      <c r="B1717" s="25" t="s">
        <v>257</v>
      </c>
      <c r="C1717" s="25" t="s">
        <v>83</v>
      </c>
      <c r="D1717" s="25">
        <v>128195.41</v>
      </c>
      <c r="E1717" s="25">
        <v>0</v>
      </c>
      <c r="F1717" s="25">
        <v>162818.16</v>
      </c>
      <c r="G1717" s="25">
        <v>139920.37</v>
      </c>
    </row>
    <row r="1718" spans="1:7" x14ac:dyDescent="0.4">
      <c r="A1718" s="25">
        <v>2793</v>
      </c>
      <c r="B1718" s="25" t="s">
        <v>257</v>
      </c>
      <c r="C1718" s="25" t="s">
        <v>84</v>
      </c>
      <c r="D1718" s="25">
        <v>1591984.81</v>
      </c>
      <c r="E1718" s="25">
        <v>0</v>
      </c>
      <c r="F1718" s="25">
        <v>334098.13</v>
      </c>
      <c r="G1718" s="25">
        <v>169136.27</v>
      </c>
    </row>
    <row r="1719" spans="1:7" x14ac:dyDescent="0.4">
      <c r="A1719" s="25">
        <v>2793</v>
      </c>
      <c r="B1719" s="25" t="s">
        <v>257</v>
      </c>
      <c r="C1719" s="25" t="s">
        <v>91</v>
      </c>
      <c r="D1719" s="25">
        <v>1370078.45</v>
      </c>
      <c r="E1719" s="25">
        <v>0</v>
      </c>
      <c r="F1719" s="25">
        <v>15022.61</v>
      </c>
      <c r="G1719" s="25">
        <v>8722.39</v>
      </c>
    </row>
    <row r="1720" spans="1:7" x14ac:dyDescent="0.4">
      <c r="A1720" s="25">
        <v>2793</v>
      </c>
      <c r="B1720" s="25" t="s">
        <v>257</v>
      </c>
      <c r="C1720" s="25" t="s">
        <v>85</v>
      </c>
      <c r="D1720" s="25">
        <v>2958153.89</v>
      </c>
      <c r="E1720" s="25">
        <v>0</v>
      </c>
      <c r="F1720" s="25">
        <v>0</v>
      </c>
      <c r="G1720" s="25">
        <v>6928.39</v>
      </c>
    </row>
    <row r="1721" spans="1:7" x14ac:dyDescent="0.4">
      <c r="A1721" s="25">
        <v>2793</v>
      </c>
      <c r="B1721" s="25" t="s">
        <v>257</v>
      </c>
      <c r="C1721" s="25" t="s">
        <v>86</v>
      </c>
      <c r="D1721" s="25">
        <v>0</v>
      </c>
      <c r="E1721" s="25">
        <v>0</v>
      </c>
      <c r="F1721" s="25">
        <v>107365.1</v>
      </c>
      <c r="G1721" s="25">
        <v>244831.52</v>
      </c>
    </row>
    <row r="1722" spans="1:7" x14ac:dyDescent="0.4">
      <c r="A1722" s="25">
        <v>1376</v>
      </c>
      <c r="B1722" s="25" t="s">
        <v>258</v>
      </c>
      <c r="C1722" s="25" t="s">
        <v>88</v>
      </c>
      <c r="D1722" s="25">
        <v>24537.89</v>
      </c>
      <c r="E1722" s="25">
        <v>0</v>
      </c>
      <c r="F1722" s="25">
        <v>0</v>
      </c>
      <c r="G1722" s="25">
        <v>40962.910000000003</v>
      </c>
    </row>
    <row r="1723" spans="1:7" x14ac:dyDescent="0.4">
      <c r="A1723" s="25">
        <v>1376</v>
      </c>
      <c r="B1723" s="25" t="s">
        <v>258</v>
      </c>
      <c r="C1723" s="25" t="s">
        <v>80</v>
      </c>
      <c r="D1723" s="25">
        <v>572131.83999999997</v>
      </c>
      <c r="E1723" s="25">
        <v>0</v>
      </c>
      <c r="F1723" s="25">
        <v>109.13</v>
      </c>
      <c r="G1723" s="25">
        <v>66814.22</v>
      </c>
    </row>
    <row r="1724" spans="1:7" x14ac:dyDescent="0.4">
      <c r="A1724" s="25">
        <v>1376</v>
      </c>
      <c r="B1724" s="25" t="s">
        <v>258</v>
      </c>
      <c r="C1724" s="25" t="s">
        <v>81</v>
      </c>
      <c r="D1724" s="25">
        <v>2707735.41</v>
      </c>
      <c r="E1724" s="25">
        <v>0</v>
      </c>
      <c r="F1724" s="25">
        <v>442.04</v>
      </c>
      <c r="G1724" s="25">
        <v>39136.99</v>
      </c>
    </row>
    <row r="1725" spans="1:7" x14ac:dyDescent="0.4">
      <c r="A1725" s="25">
        <v>1376</v>
      </c>
      <c r="B1725" s="25" t="s">
        <v>258</v>
      </c>
      <c r="C1725" s="25" t="s">
        <v>89</v>
      </c>
      <c r="D1725" s="25">
        <v>1814634.74</v>
      </c>
      <c r="E1725" s="25">
        <v>0</v>
      </c>
      <c r="F1725" s="25">
        <v>0</v>
      </c>
      <c r="G1725" s="25">
        <v>46183.32</v>
      </c>
    </row>
    <row r="1726" spans="1:7" x14ac:dyDescent="0.4">
      <c r="A1726" s="25">
        <v>1376</v>
      </c>
      <c r="B1726" s="25" t="s">
        <v>258</v>
      </c>
      <c r="C1726" s="25" t="s">
        <v>82</v>
      </c>
      <c r="D1726" s="25">
        <v>89005.27</v>
      </c>
      <c r="E1726" s="25">
        <v>0</v>
      </c>
      <c r="F1726" s="25">
        <v>0</v>
      </c>
      <c r="G1726" s="25">
        <v>0</v>
      </c>
    </row>
    <row r="1727" spans="1:7" x14ac:dyDescent="0.4">
      <c r="A1727" s="25">
        <v>1376</v>
      </c>
      <c r="B1727" s="25" t="s">
        <v>258</v>
      </c>
      <c r="C1727" s="25" t="s">
        <v>83</v>
      </c>
      <c r="D1727" s="25">
        <v>94120.77</v>
      </c>
      <c r="E1727" s="25">
        <v>0</v>
      </c>
      <c r="F1727" s="25">
        <v>0</v>
      </c>
      <c r="G1727" s="25">
        <v>16000</v>
      </c>
    </row>
    <row r="1728" spans="1:7" x14ac:dyDescent="0.4">
      <c r="A1728" s="25">
        <v>1376</v>
      </c>
      <c r="B1728" s="25" t="s">
        <v>258</v>
      </c>
      <c r="C1728" s="25" t="s">
        <v>84</v>
      </c>
      <c r="D1728" s="25">
        <v>342668.37</v>
      </c>
      <c r="E1728" s="25">
        <v>0</v>
      </c>
      <c r="F1728" s="25">
        <v>0</v>
      </c>
      <c r="G1728" s="25">
        <v>1595.75</v>
      </c>
    </row>
    <row r="1729" spans="1:7" x14ac:dyDescent="0.4">
      <c r="A1729" s="25">
        <v>1376</v>
      </c>
      <c r="B1729" s="25" t="s">
        <v>258</v>
      </c>
      <c r="C1729" s="25" t="s">
        <v>91</v>
      </c>
      <c r="D1729" s="25">
        <v>264029.82</v>
      </c>
      <c r="E1729" s="25">
        <v>0</v>
      </c>
      <c r="F1729" s="25">
        <v>874.62</v>
      </c>
      <c r="G1729" s="25">
        <v>48964.2</v>
      </c>
    </row>
    <row r="1730" spans="1:7" x14ac:dyDescent="0.4">
      <c r="A1730" s="25">
        <v>1376</v>
      </c>
      <c r="B1730" s="25" t="s">
        <v>258</v>
      </c>
      <c r="C1730" s="25" t="s">
        <v>85</v>
      </c>
      <c r="D1730" s="25">
        <v>76813.87</v>
      </c>
      <c r="E1730" s="25">
        <v>0</v>
      </c>
      <c r="F1730" s="25">
        <v>0</v>
      </c>
      <c r="G1730" s="25">
        <v>0</v>
      </c>
    </row>
    <row r="1731" spans="1:7" x14ac:dyDescent="0.4">
      <c r="A1731" s="25">
        <v>1376</v>
      </c>
      <c r="B1731" s="25" t="s">
        <v>258</v>
      </c>
      <c r="C1731" s="25" t="s">
        <v>86</v>
      </c>
      <c r="D1731" s="25">
        <v>29531.97</v>
      </c>
      <c r="E1731" s="25">
        <v>196886.92</v>
      </c>
      <c r="F1731" s="25">
        <v>2130</v>
      </c>
      <c r="G1731" s="25">
        <v>472591.16</v>
      </c>
    </row>
    <row r="1732" spans="1:7" x14ac:dyDescent="0.4">
      <c r="A1732" s="25">
        <v>2800</v>
      </c>
      <c r="B1732" s="25" t="s">
        <v>259</v>
      </c>
      <c r="C1732" s="25" t="s">
        <v>88</v>
      </c>
      <c r="D1732" s="25">
        <v>61097.760000000002</v>
      </c>
      <c r="E1732" s="25">
        <v>0</v>
      </c>
      <c r="F1732" s="25">
        <v>0</v>
      </c>
      <c r="G1732" s="25">
        <v>25709</v>
      </c>
    </row>
    <row r="1733" spans="1:7" x14ac:dyDescent="0.4">
      <c r="A1733" s="25">
        <v>2800</v>
      </c>
      <c r="B1733" s="25" t="s">
        <v>259</v>
      </c>
      <c r="C1733" s="25" t="s">
        <v>80</v>
      </c>
      <c r="D1733" s="25">
        <v>275869.76</v>
      </c>
      <c r="E1733" s="25">
        <v>0</v>
      </c>
      <c r="F1733" s="25">
        <v>0</v>
      </c>
      <c r="G1733" s="25">
        <v>6041.2</v>
      </c>
    </row>
    <row r="1734" spans="1:7" x14ac:dyDescent="0.4">
      <c r="A1734" s="25">
        <v>2800</v>
      </c>
      <c r="B1734" s="25" t="s">
        <v>259</v>
      </c>
      <c r="C1734" s="25" t="s">
        <v>81</v>
      </c>
      <c r="D1734" s="25">
        <v>999198.13</v>
      </c>
      <c r="E1734" s="25">
        <v>0</v>
      </c>
      <c r="F1734" s="25">
        <v>0</v>
      </c>
      <c r="G1734" s="25">
        <v>228003.26</v>
      </c>
    </row>
    <row r="1735" spans="1:7" x14ac:dyDescent="0.4">
      <c r="A1735" s="25">
        <v>2800</v>
      </c>
      <c r="B1735" s="25" t="s">
        <v>259</v>
      </c>
      <c r="C1735" s="25" t="s">
        <v>89</v>
      </c>
      <c r="D1735" s="25">
        <v>416162.75</v>
      </c>
      <c r="E1735" s="25">
        <v>0</v>
      </c>
      <c r="F1735" s="25">
        <v>0</v>
      </c>
      <c r="G1735" s="25">
        <v>700</v>
      </c>
    </row>
    <row r="1736" spans="1:7" x14ac:dyDescent="0.4">
      <c r="A1736" s="25">
        <v>2800</v>
      </c>
      <c r="B1736" s="25" t="s">
        <v>259</v>
      </c>
      <c r="C1736" s="25" t="s">
        <v>82</v>
      </c>
      <c r="D1736" s="25">
        <v>38297.21</v>
      </c>
      <c r="E1736" s="25">
        <v>0</v>
      </c>
      <c r="F1736" s="25">
        <v>0</v>
      </c>
      <c r="G1736" s="25">
        <v>0</v>
      </c>
    </row>
    <row r="1737" spans="1:7" x14ac:dyDescent="0.4">
      <c r="A1737" s="25">
        <v>2800</v>
      </c>
      <c r="B1737" s="25" t="s">
        <v>259</v>
      </c>
      <c r="C1737" s="25" t="s">
        <v>83</v>
      </c>
      <c r="D1737" s="25">
        <v>17931.099999999999</v>
      </c>
      <c r="E1737" s="25">
        <v>0</v>
      </c>
      <c r="F1737" s="25">
        <v>0</v>
      </c>
      <c r="G1737" s="25">
        <v>0</v>
      </c>
    </row>
    <row r="1738" spans="1:7" x14ac:dyDescent="0.4">
      <c r="A1738" s="25">
        <v>2800</v>
      </c>
      <c r="B1738" s="25" t="s">
        <v>259</v>
      </c>
      <c r="C1738" s="25" t="s">
        <v>84</v>
      </c>
      <c r="D1738" s="25">
        <v>147662.91</v>
      </c>
      <c r="E1738" s="25">
        <v>0</v>
      </c>
      <c r="F1738" s="25">
        <v>0</v>
      </c>
      <c r="G1738" s="25">
        <v>8568.0300000000007</v>
      </c>
    </row>
    <row r="1739" spans="1:7" x14ac:dyDescent="0.4">
      <c r="A1739" s="25">
        <v>2800</v>
      </c>
      <c r="B1739" s="25" t="s">
        <v>259</v>
      </c>
      <c r="C1739" s="25" t="s">
        <v>91</v>
      </c>
      <c r="D1739" s="25">
        <v>107611.04</v>
      </c>
      <c r="E1739" s="25">
        <v>0</v>
      </c>
      <c r="F1739" s="25">
        <v>0</v>
      </c>
      <c r="G1739" s="25">
        <v>48.38</v>
      </c>
    </row>
    <row r="1740" spans="1:7" x14ac:dyDescent="0.4">
      <c r="A1740" s="25">
        <v>2800</v>
      </c>
      <c r="B1740" s="25" t="s">
        <v>259</v>
      </c>
      <c r="C1740" s="25" t="s">
        <v>85</v>
      </c>
      <c r="D1740" s="25">
        <v>54151.66</v>
      </c>
      <c r="E1740" s="25">
        <v>0</v>
      </c>
      <c r="F1740" s="25">
        <v>0</v>
      </c>
      <c r="G1740" s="25">
        <v>41005</v>
      </c>
    </row>
    <row r="1741" spans="1:7" x14ac:dyDescent="0.4">
      <c r="A1741" s="25">
        <v>2800</v>
      </c>
      <c r="B1741" s="25" t="s">
        <v>259</v>
      </c>
      <c r="C1741" s="25" t="s">
        <v>86</v>
      </c>
      <c r="D1741" s="25">
        <v>19073.25</v>
      </c>
      <c r="E1741" s="25">
        <v>50962.7</v>
      </c>
      <c r="F1741" s="25">
        <v>0</v>
      </c>
      <c r="G1741" s="25">
        <v>33843.699999999997</v>
      </c>
    </row>
    <row r="1742" spans="1:7" x14ac:dyDescent="0.4">
      <c r="A1742" s="25">
        <v>2814</v>
      </c>
      <c r="B1742" s="25" t="s">
        <v>260</v>
      </c>
      <c r="C1742" s="25" t="s">
        <v>88</v>
      </c>
      <c r="D1742" s="25">
        <v>87274.65</v>
      </c>
      <c r="E1742" s="25">
        <v>0</v>
      </c>
      <c r="F1742" s="25">
        <v>0</v>
      </c>
      <c r="G1742" s="25">
        <v>536.39</v>
      </c>
    </row>
    <row r="1743" spans="1:7" x14ac:dyDescent="0.4">
      <c r="A1743" s="25">
        <v>2814</v>
      </c>
      <c r="B1743" s="25" t="s">
        <v>260</v>
      </c>
      <c r="C1743" s="25" t="s">
        <v>80</v>
      </c>
      <c r="D1743" s="25">
        <v>106778.66</v>
      </c>
      <c r="E1743" s="25">
        <v>0</v>
      </c>
      <c r="F1743" s="25">
        <v>0</v>
      </c>
      <c r="G1743" s="25">
        <v>10114.209999999999</v>
      </c>
    </row>
    <row r="1744" spans="1:7" x14ac:dyDescent="0.4">
      <c r="A1744" s="25">
        <v>2814</v>
      </c>
      <c r="B1744" s="25" t="s">
        <v>260</v>
      </c>
      <c r="C1744" s="25" t="s">
        <v>81</v>
      </c>
      <c r="D1744" s="25">
        <v>706569.11</v>
      </c>
      <c r="E1744" s="25">
        <v>0</v>
      </c>
      <c r="F1744" s="25">
        <v>0</v>
      </c>
      <c r="G1744" s="25">
        <v>116472.89</v>
      </c>
    </row>
    <row r="1745" spans="1:7" x14ac:dyDescent="0.4">
      <c r="A1745" s="25">
        <v>2814</v>
      </c>
      <c r="B1745" s="25" t="s">
        <v>260</v>
      </c>
      <c r="C1745" s="25" t="s">
        <v>89</v>
      </c>
      <c r="D1745" s="25">
        <v>272274.56</v>
      </c>
      <c r="E1745" s="25">
        <v>0</v>
      </c>
      <c r="F1745" s="25">
        <v>20753.509999999998</v>
      </c>
      <c r="G1745" s="25">
        <v>28235.72</v>
      </c>
    </row>
    <row r="1746" spans="1:7" x14ac:dyDescent="0.4">
      <c r="A1746" s="25">
        <v>2814</v>
      </c>
      <c r="B1746" s="25" t="s">
        <v>260</v>
      </c>
      <c r="C1746" s="25" t="s">
        <v>82</v>
      </c>
      <c r="D1746" s="25">
        <v>22343.32</v>
      </c>
      <c r="E1746" s="25">
        <v>0</v>
      </c>
      <c r="F1746" s="25">
        <v>0</v>
      </c>
      <c r="G1746" s="25">
        <v>0</v>
      </c>
    </row>
    <row r="1747" spans="1:7" x14ac:dyDescent="0.4">
      <c r="A1747" s="25">
        <v>2814</v>
      </c>
      <c r="B1747" s="25" t="s">
        <v>260</v>
      </c>
      <c r="C1747" s="25" t="s">
        <v>83</v>
      </c>
      <c r="D1747" s="25">
        <v>22285.279999999999</v>
      </c>
      <c r="E1747" s="25">
        <v>0</v>
      </c>
      <c r="F1747" s="25">
        <v>0</v>
      </c>
      <c r="G1747" s="25">
        <v>0</v>
      </c>
    </row>
    <row r="1748" spans="1:7" x14ac:dyDescent="0.4">
      <c r="A1748" s="25">
        <v>2814</v>
      </c>
      <c r="B1748" s="25" t="s">
        <v>260</v>
      </c>
      <c r="C1748" s="25" t="s">
        <v>84</v>
      </c>
      <c r="D1748" s="25">
        <v>74600.25</v>
      </c>
      <c r="E1748" s="25">
        <v>0</v>
      </c>
      <c r="F1748" s="25">
        <v>0</v>
      </c>
      <c r="G1748" s="25">
        <v>99.5</v>
      </c>
    </row>
    <row r="1749" spans="1:7" x14ac:dyDescent="0.4">
      <c r="A1749" s="25">
        <v>2814</v>
      </c>
      <c r="B1749" s="25" t="s">
        <v>260</v>
      </c>
      <c r="C1749" s="25" t="s">
        <v>91</v>
      </c>
      <c r="D1749" s="25">
        <v>66212.539999999994</v>
      </c>
      <c r="E1749" s="25">
        <v>0</v>
      </c>
      <c r="F1749" s="25">
        <v>0</v>
      </c>
      <c r="G1749" s="25">
        <v>934.96</v>
      </c>
    </row>
    <row r="1750" spans="1:7" x14ac:dyDescent="0.4">
      <c r="A1750" s="25">
        <v>2814</v>
      </c>
      <c r="B1750" s="25" t="s">
        <v>260</v>
      </c>
      <c r="C1750" s="25" t="s">
        <v>85</v>
      </c>
      <c r="D1750" s="25">
        <v>17214.240000000002</v>
      </c>
      <c r="E1750" s="25">
        <v>0</v>
      </c>
      <c r="F1750" s="25">
        <v>0</v>
      </c>
      <c r="G1750" s="25">
        <v>2850</v>
      </c>
    </row>
    <row r="1751" spans="1:7" x14ac:dyDescent="0.4">
      <c r="A1751" s="25">
        <v>2814</v>
      </c>
      <c r="B1751" s="25" t="s">
        <v>260</v>
      </c>
      <c r="C1751" s="25" t="s">
        <v>86</v>
      </c>
      <c r="D1751" s="25">
        <v>19138.400000000001</v>
      </c>
      <c r="E1751" s="25">
        <v>0</v>
      </c>
      <c r="F1751" s="25">
        <v>0</v>
      </c>
      <c r="G1751" s="25">
        <v>46121</v>
      </c>
    </row>
    <row r="1752" spans="1:7" x14ac:dyDescent="0.4">
      <c r="A1752" s="25">
        <v>5960</v>
      </c>
      <c r="B1752" s="25" t="s">
        <v>261</v>
      </c>
      <c r="C1752" s="25" t="s">
        <v>80</v>
      </c>
      <c r="D1752" s="25">
        <v>91336.85</v>
      </c>
      <c r="E1752" s="25">
        <v>0</v>
      </c>
      <c r="F1752" s="25">
        <v>0</v>
      </c>
      <c r="G1752" s="25">
        <v>9232.68</v>
      </c>
    </row>
    <row r="1753" spans="1:7" x14ac:dyDescent="0.4">
      <c r="A1753" s="25">
        <v>5960</v>
      </c>
      <c r="B1753" s="25" t="s">
        <v>261</v>
      </c>
      <c r="C1753" s="25" t="s">
        <v>81</v>
      </c>
      <c r="D1753" s="25">
        <v>415070.3</v>
      </c>
      <c r="E1753" s="25">
        <v>0</v>
      </c>
      <c r="F1753" s="25">
        <v>0</v>
      </c>
      <c r="G1753" s="25">
        <v>51485.53</v>
      </c>
    </row>
    <row r="1754" spans="1:7" x14ac:dyDescent="0.4">
      <c r="A1754" s="25">
        <v>5960</v>
      </c>
      <c r="B1754" s="25" t="s">
        <v>261</v>
      </c>
      <c r="C1754" s="25" t="s">
        <v>89</v>
      </c>
      <c r="D1754" s="25">
        <v>152545.71</v>
      </c>
      <c r="E1754" s="25">
        <v>0</v>
      </c>
      <c r="F1754" s="25">
        <v>0</v>
      </c>
      <c r="G1754" s="25">
        <v>8435.3799999999992</v>
      </c>
    </row>
    <row r="1755" spans="1:7" x14ac:dyDescent="0.4">
      <c r="A1755" s="25">
        <v>5960</v>
      </c>
      <c r="B1755" s="25" t="s">
        <v>261</v>
      </c>
      <c r="C1755" s="25" t="s">
        <v>82</v>
      </c>
      <c r="D1755" s="25">
        <v>11357.35</v>
      </c>
      <c r="E1755" s="25">
        <v>0</v>
      </c>
      <c r="F1755" s="25">
        <v>0</v>
      </c>
      <c r="G1755" s="25">
        <v>0</v>
      </c>
    </row>
    <row r="1756" spans="1:7" x14ac:dyDescent="0.4">
      <c r="A1756" s="25">
        <v>5960</v>
      </c>
      <c r="B1756" s="25" t="s">
        <v>261</v>
      </c>
      <c r="C1756" s="25" t="s">
        <v>84</v>
      </c>
      <c r="D1756" s="25">
        <v>61183.07</v>
      </c>
      <c r="E1756" s="25">
        <v>0</v>
      </c>
      <c r="F1756" s="25">
        <v>0</v>
      </c>
      <c r="G1756" s="25">
        <v>104.38</v>
      </c>
    </row>
    <row r="1757" spans="1:7" x14ac:dyDescent="0.4">
      <c r="A1757" s="25">
        <v>5960</v>
      </c>
      <c r="B1757" s="25" t="s">
        <v>261</v>
      </c>
      <c r="C1757" s="25" t="s">
        <v>91</v>
      </c>
      <c r="D1757" s="25">
        <v>36818.730000000003</v>
      </c>
      <c r="E1757" s="25">
        <v>0</v>
      </c>
      <c r="F1757" s="25">
        <v>8480.77</v>
      </c>
      <c r="G1757" s="25">
        <v>516.41</v>
      </c>
    </row>
    <row r="1758" spans="1:7" x14ac:dyDescent="0.4">
      <c r="A1758" s="25">
        <v>5960</v>
      </c>
      <c r="B1758" s="25" t="s">
        <v>261</v>
      </c>
      <c r="C1758" s="25" t="s">
        <v>85</v>
      </c>
      <c r="D1758" s="25">
        <v>20944.16</v>
      </c>
      <c r="E1758" s="25">
        <v>0</v>
      </c>
      <c r="F1758" s="25">
        <v>0</v>
      </c>
      <c r="G1758" s="25">
        <v>55696.25</v>
      </c>
    </row>
    <row r="1759" spans="1:7" x14ac:dyDescent="0.4">
      <c r="A1759" s="25">
        <v>2828</v>
      </c>
      <c r="B1759" s="25" t="s">
        <v>262</v>
      </c>
      <c r="C1759" s="25" t="s">
        <v>88</v>
      </c>
      <c r="D1759" s="25">
        <v>103465.96</v>
      </c>
      <c r="E1759" s="25">
        <v>0</v>
      </c>
      <c r="F1759" s="25">
        <v>0</v>
      </c>
      <c r="G1759" s="25">
        <v>75.95</v>
      </c>
    </row>
    <row r="1760" spans="1:7" x14ac:dyDescent="0.4">
      <c r="A1760" s="25">
        <v>2828</v>
      </c>
      <c r="B1760" s="25" t="s">
        <v>262</v>
      </c>
      <c r="C1760" s="25" t="s">
        <v>80</v>
      </c>
      <c r="D1760" s="25">
        <v>177007.47</v>
      </c>
      <c r="E1760" s="25">
        <v>0</v>
      </c>
      <c r="F1760" s="25">
        <v>0</v>
      </c>
      <c r="G1760" s="25">
        <v>19652.73</v>
      </c>
    </row>
    <row r="1761" spans="1:7" x14ac:dyDescent="0.4">
      <c r="A1761" s="25">
        <v>2828</v>
      </c>
      <c r="B1761" s="25" t="s">
        <v>262</v>
      </c>
      <c r="C1761" s="25" t="s">
        <v>81</v>
      </c>
      <c r="D1761" s="25">
        <v>420302.09</v>
      </c>
      <c r="E1761" s="25">
        <v>0</v>
      </c>
      <c r="F1761" s="25">
        <v>0</v>
      </c>
      <c r="G1761" s="25">
        <v>157937.03</v>
      </c>
    </row>
    <row r="1762" spans="1:7" x14ac:dyDescent="0.4">
      <c r="A1762" s="25">
        <v>2828</v>
      </c>
      <c r="B1762" s="25" t="s">
        <v>262</v>
      </c>
      <c r="C1762" s="25" t="s">
        <v>89</v>
      </c>
      <c r="D1762" s="25">
        <v>223195.71</v>
      </c>
      <c r="E1762" s="25">
        <v>0</v>
      </c>
      <c r="F1762" s="25">
        <v>0</v>
      </c>
      <c r="G1762" s="25">
        <v>603.89</v>
      </c>
    </row>
    <row r="1763" spans="1:7" x14ac:dyDescent="0.4">
      <c r="A1763" s="25">
        <v>2828</v>
      </c>
      <c r="B1763" s="25" t="s">
        <v>262</v>
      </c>
      <c r="C1763" s="25" t="s">
        <v>82</v>
      </c>
      <c r="D1763" s="25">
        <v>22420.66</v>
      </c>
      <c r="E1763" s="25">
        <v>0</v>
      </c>
      <c r="F1763" s="25">
        <v>0</v>
      </c>
      <c r="G1763" s="25">
        <v>0</v>
      </c>
    </row>
    <row r="1764" spans="1:7" x14ac:dyDescent="0.4">
      <c r="A1764" s="25">
        <v>2828</v>
      </c>
      <c r="B1764" s="25" t="s">
        <v>262</v>
      </c>
      <c r="C1764" s="25" t="s">
        <v>83</v>
      </c>
      <c r="D1764" s="25">
        <v>21900.61</v>
      </c>
      <c r="E1764" s="25">
        <v>0</v>
      </c>
      <c r="F1764" s="25">
        <v>1701.61</v>
      </c>
      <c r="G1764" s="25">
        <v>0</v>
      </c>
    </row>
    <row r="1765" spans="1:7" x14ac:dyDescent="0.4">
      <c r="A1765" s="25">
        <v>2828</v>
      </c>
      <c r="B1765" s="25" t="s">
        <v>262</v>
      </c>
      <c r="C1765" s="25" t="s">
        <v>84</v>
      </c>
      <c r="D1765" s="25">
        <v>61070.73</v>
      </c>
      <c r="E1765" s="25">
        <v>0</v>
      </c>
      <c r="F1765" s="25">
        <v>984.89</v>
      </c>
      <c r="G1765" s="25">
        <v>1930.68</v>
      </c>
    </row>
    <row r="1766" spans="1:7" x14ac:dyDescent="0.4">
      <c r="A1766" s="25">
        <v>2828</v>
      </c>
      <c r="B1766" s="25" t="s">
        <v>262</v>
      </c>
      <c r="C1766" s="25" t="s">
        <v>91</v>
      </c>
      <c r="D1766" s="25">
        <v>0</v>
      </c>
      <c r="E1766" s="25">
        <v>76405.33</v>
      </c>
      <c r="F1766" s="25">
        <v>0</v>
      </c>
      <c r="G1766" s="25">
        <v>15298.68</v>
      </c>
    </row>
    <row r="1767" spans="1:7" x14ac:dyDescent="0.4">
      <c r="A1767" s="25">
        <v>2828</v>
      </c>
      <c r="B1767" s="25" t="s">
        <v>262</v>
      </c>
      <c r="C1767" s="25" t="s">
        <v>85</v>
      </c>
      <c r="D1767" s="25">
        <v>4796.16</v>
      </c>
      <c r="E1767" s="25">
        <v>0</v>
      </c>
      <c r="F1767" s="25">
        <v>0</v>
      </c>
      <c r="G1767" s="25">
        <v>10003.66</v>
      </c>
    </row>
    <row r="1768" spans="1:7" x14ac:dyDescent="0.4">
      <c r="A1768" s="25">
        <v>2828</v>
      </c>
      <c r="B1768" s="25" t="s">
        <v>262</v>
      </c>
      <c r="C1768" s="25" t="s">
        <v>86</v>
      </c>
      <c r="D1768" s="25">
        <v>19252.5</v>
      </c>
      <c r="E1768" s="25">
        <v>48518.65</v>
      </c>
      <c r="F1768" s="25">
        <v>0</v>
      </c>
      <c r="G1768" s="25">
        <v>25620.91</v>
      </c>
    </row>
    <row r="1769" spans="1:7" x14ac:dyDescent="0.4">
      <c r="A1769" s="25">
        <v>2835</v>
      </c>
      <c r="B1769" s="25" t="s">
        <v>263</v>
      </c>
      <c r="C1769" s="25" t="s">
        <v>88</v>
      </c>
      <c r="D1769" s="25">
        <v>99784.48</v>
      </c>
      <c r="E1769" s="25">
        <v>0</v>
      </c>
      <c r="F1769" s="25">
        <v>2888.86</v>
      </c>
      <c r="G1769" s="25">
        <v>5488.72</v>
      </c>
    </row>
    <row r="1770" spans="1:7" x14ac:dyDescent="0.4">
      <c r="A1770" s="25">
        <v>2835</v>
      </c>
      <c r="B1770" s="25" t="s">
        <v>263</v>
      </c>
      <c r="C1770" s="25" t="s">
        <v>80</v>
      </c>
      <c r="D1770" s="25">
        <v>802972.59</v>
      </c>
      <c r="E1770" s="25">
        <v>0</v>
      </c>
      <c r="F1770" s="25">
        <v>6355.5</v>
      </c>
      <c r="G1770" s="25">
        <v>25328.42</v>
      </c>
    </row>
    <row r="1771" spans="1:7" x14ac:dyDescent="0.4">
      <c r="A1771" s="25">
        <v>2835</v>
      </c>
      <c r="B1771" s="25" t="s">
        <v>263</v>
      </c>
      <c r="C1771" s="25" t="s">
        <v>81</v>
      </c>
      <c r="D1771" s="25">
        <v>3097071.53</v>
      </c>
      <c r="E1771" s="25">
        <v>0</v>
      </c>
      <c r="F1771" s="25">
        <v>25999.759999999998</v>
      </c>
      <c r="G1771" s="25">
        <v>185732.45</v>
      </c>
    </row>
    <row r="1772" spans="1:7" x14ac:dyDescent="0.4">
      <c r="A1772" s="25">
        <v>2835</v>
      </c>
      <c r="B1772" s="25" t="s">
        <v>263</v>
      </c>
      <c r="C1772" s="25" t="s">
        <v>89</v>
      </c>
      <c r="D1772" s="25">
        <v>2084978.99</v>
      </c>
      <c r="E1772" s="25">
        <v>0</v>
      </c>
      <c r="F1772" s="25">
        <v>0</v>
      </c>
      <c r="G1772" s="25">
        <v>55258.44</v>
      </c>
    </row>
    <row r="1773" spans="1:7" x14ac:dyDescent="0.4">
      <c r="A1773" s="25">
        <v>2835</v>
      </c>
      <c r="B1773" s="25" t="s">
        <v>263</v>
      </c>
      <c r="C1773" s="25" t="s">
        <v>82</v>
      </c>
      <c r="D1773" s="25">
        <v>102150.97</v>
      </c>
      <c r="E1773" s="25">
        <v>0</v>
      </c>
      <c r="F1773" s="25">
        <v>1444.43</v>
      </c>
      <c r="G1773" s="25">
        <v>0</v>
      </c>
    </row>
    <row r="1774" spans="1:7" x14ac:dyDescent="0.4">
      <c r="A1774" s="25">
        <v>2835</v>
      </c>
      <c r="B1774" s="25" t="s">
        <v>263</v>
      </c>
      <c r="C1774" s="25" t="s">
        <v>83</v>
      </c>
      <c r="D1774" s="25">
        <v>65807.22</v>
      </c>
      <c r="E1774" s="25">
        <v>0</v>
      </c>
      <c r="F1774" s="25">
        <v>1675.54</v>
      </c>
      <c r="G1774" s="25">
        <v>0</v>
      </c>
    </row>
    <row r="1775" spans="1:7" x14ac:dyDescent="0.4">
      <c r="A1775" s="25">
        <v>2835</v>
      </c>
      <c r="B1775" s="25" t="s">
        <v>263</v>
      </c>
      <c r="C1775" s="25" t="s">
        <v>84</v>
      </c>
      <c r="D1775" s="25">
        <v>372149.97</v>
      </c>
      <c r="E1775" s="25">
        <v>0</v>
      </c>
      <c r="F1775" s="25">
        <v>11411.01</v>
      </c>
      <c r="G1775" s="25">
        <v>7338.87</v>
      </c>
    </row>
    <row r="1776" spans="1:7" x14ac:dyDescent="0.4">
      <c r="A1776" s="25">
        <v>2835</v>
      </c>
      <c r="B1776" s="25" t="s">
        <v>263</v>
      </c>
      <c r="C1776" s="25" t="s">
        <v>109</v>
      </c>
      <c r="D1776" s="25">
        <v>0</v>
      </c>
      <c r="E1776" s="25">
        <v>0</v>
      </c>
      <c r="F1776" s="25">
        <v>0</v>
      </c>
      <c r="G1776" s="25">
        <v>2314</v>
      </c>
    </row>
    <row r="1777" spans="1:7" x14ac:dyDescent="0.4">
      <c r="A1777" s="25">
        <v>2835</v>
      </c>
      <c r="B1777" s="25" t="s">
        <v>263</v>
      </c>
      <c r="C1777" s="25" t="s">
        <v>91</v>
      </c>
      <c r="D1777" s="25">
        <v>221733.24</v>
      </c>
      <c r="E1777" s="25">
        <v>0</v>
      </c>
      <c r="F1777" s="25">
        <v>0</v>
      </c>
      <c r="G1777" s="25">
        <v>5995.31</v>
      </c>
    </row>
    <row r="1778" spans="1:7" x14ac:dyDescent="0.4">
      <c r="A1778" s="25">
        <v>2835</v>
      </c>
      <c r="B1778" s="25" t="s">
        <v>263</v>
      </c>
      <c r="C1778" s="25" t="s">
        <v>85</v>
      </c>
      <c r="D1778" s="25">
        <v>319162.40999999997</v>
      </c>
      <c r="E1778" s="25">
        <v>0</v>
      </c>
      <c r="F1778" s="25">
        <v>0</v>
      </c>
      <c r="G1778" s="25">
        <v>59485.27</v>
      </c>
    </row>
    <row r="1779" spans="1:7" x14ac:dyDescent="0.4">
      <c r="A1779" s="25">
        <v>2835</v>
      </c>
      <c r="B1779" s="25" t="s">
        <v>263</v>
      </c>
      <c r="C1779" s="25" t="s">
        <v>86</v>
      </c>
      <c r="D1779" s="25">
        <v>40685.21</v>
      </c>
      <c r="E1779" s="25">
        <v>1083.2</v>
      </c>
      <c r="F1779" s="25">
        <v>2818.75</v>
      </c>
      <c r="G1779" s="25">
        <v>289291.5</v>
      </c>
    </row>
    <row r="1780" spans="1:7" x14ac:dyDescent="0.4">
      <c r="A1780" s="25">
        <v>2842</v>
      </c>
      <c r="B1780" s="25" t="s">
        <v>264</v>
      </c>
      <c r="C1780" s="25" t="s">
        <v>80</v>
      </c>
      <c r="D1780" s="25">
        <v>63714.66</v>
      </c>
      <c r="E1780" s="25">
        <v>0</v>
      </c>
      <c r="F1780" s="25">
        <v>0</v>
      </c>
      <c r="G1780" s="25">
        <v>17023.28</v>
      </c>
    </row>
    <row r="1781" spans="1:7" x14ac:dyDescent="0.4">
      <c r="A1781" s="25">
        <v>2842</v>
      </c>
      <c r="B1781" s="25" t="s">
        <v>264</v>
      </c>
      <c r="C1781" s="25" t="s">
        <v>81</v>
      </c>
      <c r="D1781" s="25">
        <v>205472.93</v>
      </c>
      <c r="E1781" s="25">
        <v>0</v>
      </c>
      <c r="F1781" s="25">
        <v>0</v>
      </c>
      <c r="G1781" s="25">
        <v>59460.800000000003</v>
      </c>
    </row>
    <row r="1782" spans="1:7" x14ac:dyDescent="0.4">
      <c r="A1782" s="25">
        <v>2842</v>
      </c>
      <c r="B1782" s="25" t="s">
        <v>264</v>
      </c>
      <c r="C1782" s="25" t="s">
        <v>89</v>
      </c>
      <c r="D1782" s="25">
        <v>109334.23</v>
      </c>
      <c r="E1782" s="25">
        <v>0</v>
      </c>
      <c r="F1782" s="25">
        <v>0</v>
      </c>
      <c r="G1782" s="25">
        <v>0</v>
      </c>
    </row>
    <row r="1783" spans="1:7" x14ac:dyDescent="0.4">
      <c r="A1783" s="25">
        <v>2842</v>
      </c>
      <c r="B1783" s="25" t="s">
        <v>264</v>
      </c>
      <c r="C1783" s="25" t="s">
        <v>82</v>
      </c>
      <c r="D1783" s="25">
        <v>17004.86</v>
      </c>
      <c r="E1783" s="25">
        <v>0</v>
      </c>
      <c r="F1783" s="25">
        <v>0</v>
      </c>
      <c r="G1783" s="25">
        <v>0</v>
      </c>
    </row>
    <row r="1784" spans="1:7" x14ac:dyDescent="0.4">
      <c r="A1784" s="25">
        <v>2842</v>
      </c>
      <c r="B1784" s="25" t="s">
        <v>264</v>
      </c>
      <c r="C1784" s="25" t="s">
        <v>83</v>
      </c>
      <c r="D1784" s="25">
        <v>16322.47</v>
      </c>
      <c r="E1784" s="25">
        <v>0</v>
      </c>
      <c r="F1784" s="25">
        <v>0</v>
      </c>
      <c r="G1784" s="25">
        <v>0</v>
      </c>
    </row>
    <row r="1785" spans="1:7" x14ac:dyDescent="0.4">
      <c r="A1785" s="25">
        <v>2842</v>
      </c>
      <c r="B1785" s="25" t="s">
        <v>264</v>
      </c>
      <c r="C1785" s="25" t="s">
        <v>84</v>
      </c>
      <c r="D1785" s="25">
        <v>30694.31</v>
      </c>
      <c r="E1785" s="25">
        <v>0</v>
      </c>
      <c r="F1785" s="25">
        <v>0</v>
      </c>
      <c r="G1785" s="25">
        <v>2232.4</v>
      </c>
    </row>
    <row r="1786" spans="1:7" x14ac:dyDescent="0.4">
      <c r="A1786" s="25">
        <v>2842</v>
      </c>
      <c r="B1786" s="25" t="s">
        <v>264</v>
      </c>
      <c r="C1786" s="25" t="s">
        <v>91</v>
      </c>
      <c r="D1786" s="25">
        <v>27903.75</v>
      </c>
      <c r="E1786" s="25">
        <v>0</v>
      </c>
      <c r="F1786" s="25">
        <v>0</v>
      </c>
      <c r="G1786" s="25">
        <v>7407.72</v>
      </c>
    </row>
    <row r="1787" spans="1:7" x14ac:dyDescent="0.4">
      <c r="A1787" s="25">
        <v>2842</v>
      </c>
      <c r="B1787" s="25" t="s">
        <v>264</v>
      </c>
      <c r="C1787" s="25" t="s">
        <v>86</v>
      </c>
      <c r="D1787" s="25">
        <v>0</v>
      </c>
      <c r="E1787" s="25">
        <v>0</v>
      </c>
      <c r="F1787" s="25">
        <v>0</v>
      </c>
      <c r="G1787" s="25">
        <v>34500.379999999997</v>
      </c>
    </row>
    <row r="1788" spans="1:7" x14ac:dyDescent="0.4">
      <c r="A1788" s="25">
        <v>8135</v>
      </c>
      <c r="B1788" s="25" t="s">
        <v>532</v>
      </c>
      <c r="C1788" s="25" t="s">
        <v>81</v>
      </c>
      <c r="D1788" s="25">
        <v>24384.13</v>
      </c>
      <c r="E1788" s="25">
        <v>0</v>
      </c>
      <c r="F1788" s="25">
        <v>0</v>
      </c>
      <c r="G1788" s="25">
        <v>38046</v>
      </c>
    </row>
    <row r="1789" spans="1:7" x14ac:dyDescent="0.4">
      <c r="A1789" s="25">
        <v>8135</v>
      </c>
      <c r="B1789" s="25" t="s">
        <v>532</v>
      </c>
      <c r="C1789" s="25" t="s">
        <v>91</v>
      </c>
      <c r="D1789" s="25">
        <v>8193.01</v>
      </c>
      <c r="E1789" s="25">
        <v>0</v>
      </c>
      <c r="F1789" s="25">
        <v>0</v>
      </c>
      <c r="G1789" s="25">
        <v>0</v>
      </c>
    </row>
    <row r="1790" spans="1:7" x14ac:dyDescent="0.4">
      <c r="A1790" s="25">
        <v>1848</v>
      </c>
      <c r="B1790" s="25" t="s">
        <v>265</v>
      </c>
      <c r="C1790" s="25" t="s">
        <v>88</v>
      </c>
      <c r="D1790" s="25">
        <v>113533.81</v>
      </c>
      <c r="E1790" s="25">
        <v>0</v>
      </c>
      <c r="F1790" s="25">
        <v>0</v>
      </c>
      <c r="G1790" s="25">
        <v>12868.42</v>
      </c>
    </row>
    <row r="1791" spans="1:7" x14ac:dyDescent="0.4">
      <c r="A1791" s="25">
        <v>1848</v>
      </c>
      <c r="B1791" s="25" t="s">
        <v>265</v>
      </c>
      <c r="C1791" s="25" t="s">
        <v>80</v>
      </c>
      <c r="D1791" s="25">
        <v>215255.14</v>
      </c>
      <c r="E1791" s="25">
        <v>0</v>
      </c>
      <c r="F1791" s="25">
        <v>2329.73</v>
      </c>
      <c r="G1791" s="25">
        <v>450</v>
      </c>
    </row>
    <row r="1792" spans="1:7" x14ac:dyDescent="0.4">
      <c r="A1792" s="25">
        <v>1848</v>
      </c>
      <c r="B1792" s="25" t="s">
        <v>265</v>
      </c>
      <c r="C1792" s="25" t="s">
        <v>81</v>
      </c>
      <c r="D1792" s="25">
        <v>856744.7</v>
      </c>
      <c r="E1792" s="25">
        <v>0</v>
      </c>
      <c r="F1792" s="25">
        <v>12493.26</v>
      </c>
      <c r="G1792" s="25">
        <v>77391.7</v>
      </c>
    </row>
    <row r="1793" spans="1:7" x14ac:dyDescent="0.4">
      <c r="A1793" s="25">
        <v>1848</v>
      </c>
      <c r="B1793" s="25" t="s">
        <v>265</v>
      </c>
      <c r="C1793" s="25" t="s">
        <v>89</v>
      </c>
      <c r="D1793" s="25">
        <v>1020749.2</v>
      </c>
      <c r="E1793" s="25">
        <v>0</v>
      </c>
      <c r="F1793" s="25">
        <v>0</v>
      </c>
      <c r="G1793" s="25">
        <v>0</v>
      </c>
    </row>
    <row r="1794" spans="1:7" x14ac:dyDescent="0.4">
      <c r="A1794" s="25">
        <v>1848</v>
      </c>
      <c r="B1794" s="25" t="s">
        <v>265</v>
      </c>
      <c r="C1794" s="25" t="s">
        <v>90</v>
      </c>
      <c r="D1794" s="25">
        <v>55295.17</v>
      </c>
      <c r="E1794" s="25">
        <v>0</v>
      </c>
      <c r="F1794" s="25">
        <v>0</v>
      </c>
      <c r="G1794" s="25">
        <v>0</v>
      </c>
    </row>
    <row r="1795" spans="1:7" x14ac:dyDescent="0.4">
      <c r="A1795" s="25">
        <v>1848</v>
      </c>
      <c r="B1795" s="25" t="s">
        <v>265</v>
      </c>
      <c r="C1795" s="25" t="s">
        <v>82</v>
      </c>
      <c r="D1795" s="25">
        <v>16941.080000000002</v>
      </c>
      <c r="E1795" s="25">
        <v>0</v>
      </c>
      <c r="F1795" s="25">
        <v>0</v>
      </c>
      <c r="G1795" s="25">
        <v>0</v>
      </c>
    </row>
    <row r="1796" spans="1:7" x14ac:dyDescent="0.4">
      <c r="A1796" s="25">
        <v>1848</v>
      </c>
      <c r="B1796" s="25" t="s">
        <v>265</v>
      </c>
      <c r="C1796" s="25" t="s">
        <v>83</v>
      </c>
      <c r="D1796" s="25">
        <v>23344.34</v>
      </c>
      <c r="E1796" s="25">
        <v>0</v>
      </c>
      <c r="F1796" s="25">
        <v>0</v>
      </c>
      <c r="G1796" s="25">
        <v>0</v>
      </c>
    </row>
    <row r="1797" spans="1:7" x14ac:dyDescent="0.4">
      <c r="A1797" s="25">
        <v>1848</v>
      </c>
      <c r="B1797" s="25" t="s">
        <v>265</v>
      </c>
      <c r="C1797" s="25" t="s">
        <v>84</v>
      </c>
      <c r="D1797" s="25">
        <v>84675.8</v>
      </c>
      <c r="E1797" s="25">
        <v>0</v>
      </c>
      <c r="F1797" s="25">
        <v>99.93</v>
      </c>
      <c r="G1797" s="25">
        <v>0</v>
      </c>
    </row>
    <row r="1798" spans="1:7" x14ac:dyDescent="0.4">
      <c r="A1798" s="25">
        <v>1848</v>
      </c>
      <c r="B1798" s="25" t="s">
        <v>265</v>
      </c>
      <c r="C1798" s="25" t="s">
        <v>91</v>
      </c>
      <c r="D1798" s="25">
        <v>87168.61</v>
      </c>
      <c r="E1798" s="25">
        <v>0</v>
      </c>
      <c r="F1798" s="25">
        <v>5804.07</v>
      </c>
      <c r="G1798" s="25">
        <v>0</v>
      </c>
    </row>
    <row r="1799" spans="1:7" x14ac:dyDescent="0.4">
      <c r="A1799" s="25">
        <v>1848</v>
      </c>
      <c r="B1799" s="25" t="s">
        <v>265</v>
      </c>
      <c r="C1799" s="25" t="s">
        <v>85</v>
      </c>
      <c r="D1799" s="25">
        <v>52648.57</v>
      </c>
      <c r="E1799" s="25">
        <v>0</v>
      </c>
      <c r="F1799" s="25">
        <v>0</v>
      </c>
      <c r="G1799" s="25">
        <v>0</v>
      </c>
    </row>
    <row r="1800" spans="1:7" x14ac:dyDescent="0.4">
      <c r="A1800" s="25">
        <v>1848</v>
      </c>
      <c r="B1800" s="25" t="s">
        <v>265</v>
      </c>
      <c r="C1800" s="25" t="s">
        <v>86</v>
      </c>
      <c r="D1800" s="25">
        <v>0</v>
      </c>
      <c r="E1800" s="25">
        <v>47075.34</v>
      </c>
      <c r="F1800" s="25">
        <v>0</v>
      </c>
      <c r="G1800" s="25">
        <v>1375</v>
      </c>
    </row>
    <row r="1801" spans="1:7" x14ac:dyDescent="0.4">
      <c r="A1801" s="25">
        <v>2849</v>
      </c>
      <c r="B1801" s="25" t="s">
        <v>266</v>
      </c>
      <c r="C1801" s="25" t="s">
        <v>88</v>
      </c>
      <c r="D1801" s="25">
        <v>641344.56999999995</v>
      </c>
      <c r="E1801" s="25">
        <v>0</v>
      </c>
      <c r="F1801" s="25">
        <v>0</v>
      </c>
      <c r="G1801" s="25">
        <v>10275.66</v>
      </c>
    </row>
    <row r="1802" spans="1:7" x14ac:dyDescent="0.4">
      <c r="A1802" s="25">
        <v>2849</v>
      </c>
      <c r="B1802" s="25" t="s">
        <v>266</v>
      </c>
      <c r="C1802" s="25" t="s">
        <v>80</v>
      </c>
      <c r="D1802" s="25">
        <v>1532837.81</v>
      </c>
      <c r="E1802" s="25">
        <v>0</v>
      </c>
      <c r="F1802" s="25">
        <v>0</v>
      </c>
      <c r="G1802" s="25">
        <v>35024.81</v>
      </c>
    </row>
    <row r="1803" spans="1:7" x14ac:dyDescent="0.4">
      <c r="A1803" s="25">
        <v>2849</v>
      </c>
      <c r="B1803" s="25" t="s">
        <v>266</v>
      </c>
      <c r="C1803" s="25" t="s">
        <v>81</v>
      </c>
      <c r="D1803" s="25">
        <v>5486923.9800000004</v>
      </c>
      <c r="E1803" s="25">
        <v>0</v>
      </c>
      <c r="F1803" s="25">
        <v>12027.07</v>
      </c>
      <c r="G1803" s="25">
        <v>368423.65</v>
      </c>
    </row>
    <row r="1804" spans="1:7" x14ac:dyDescent="0.4">
      <c r="A1804" s="25">
        <v>2849</v>
      </c>
      <c r="B1804" s="25" t="s">
        <v>266</v>
      </c>
      <c r="C1804" s="25" t="s">
        <v>89</v>
      </c>
      <c r="D1804" s="25">
        <v>2818553.7</v>
      </c>
      <c r="E1804" s="25">
        <v>0</v>
      </c>
      <c r="F1804" s="25">
        <v>44678.18</v>
      </c>
      <c r="G1804" s="25">
        <v>126430.12</v>
      </c>
    </row>
    <row r="1805" spans="1:7" x14ac:dyDescent="0.4">
      <c r="A1805" s="25">
        <v>2849</v>
      </c>
      <c r="B1805" s="25" t="s">
        <v>266</v>
      </c>
      <c r="C1805" s="25" t="s">
        <v>90</v>
      </c>
      <c r="D1805" s="25">
        <v>292299.09999999998</v>
      </c>
      <c r="E1805" s="25">
        <v>0</v>
      </c>
      <c r="F1805" s="25">
        <v>0</v>
      </c>
      <c r="G1805" s="25">
        <v>0</v>
      </c>
    </row>
    <row r="1806" spans="1:7" x14ac:dyDescent="0.4">
      <c r="A1806" s="25">
        <v>2849</v>
      </c>
      <c r="B1806" s="25" t="s">
        <v>266</v>
      </c>
      <c r="C1806" s="25" t="s">
        <v>82</v>
      </c>
      <c r="D1806" s="25">
        <v>172192.58</v>
      </c>
      <c r="E1806" s="25">
        <v>0</v>
      </c>
      <c r="F1806" s="25">
        <v>0</v>
      </c>
      <c r="G1806" s="25">
        <v>0</v>
      </c>
    </row>
    <row r="1807" spans="1:7" x14ac:dyDescent="0.4">
      <c r="A1807" s="25">
        <v>2849</v>
      </c>
      <c r="B1807" s="25" t="s">
        <v>266</v>
      </c>
      <c r="C1807" s="25" t="s">
        <v>83</v>
      </c>
      <c r="D1807" s="25">
        <v>309456.87</v>
      </c>
      <c r="E1807" s="25">
        <v>0</v>
      </c>
      <c r="F1807" s="25">
        <v>36.25</v>
      </c>
      <c r="G1807" s="25">
        <v>5218.9399999999996</v>
      </c>
    </row>
    <row r="1808" spans="1:7" x14ac:dyDescent="0.4">
      <c r="A1808" s="25">
        <v>2849</v>
      </c>
      <c r="B1808" s="25" t="s">
        <v>266</v>
      </c>
      <c r="C1808" s="25" t="s">
        <v>84</v>
      </c>
      <c r="D1808" s="25">
        <v>653027.79</v>
      </c>
      <c r="E1808" s="25">
        <v>0</v>
      </c>
      <c r="F1808" s="25">
        <v>0</v>
      </c>
      <c r="G1808" s="25">
        <v>101052.24</v>
      </c>
    </row>
    <row r="1809" spans="1:7" x14ac:dyDescent="0.4">
      <c r="A1809" s="25">
        <v>2849</v>
      </c>
      <c r="B1809" s="25" t="s">
        <v>266</v>
      </c>
      <c r="C1809" s="25" t="s">
        <v>91</v>
      </c>
      <c r="D1809" s="25">
        <v>796224.97</v>
      </c>
      <c r="E1809" s="25">
        <v>0</v>
      </c>
      <c r="F1809" s="25">
        <v>0</v>
      </c>
      <c r="G1809" s="25">
        <v>2349.7399999999998</v>
      </c>
    </row>
    <row r="1810" spans="1:7" x14ac:dyDescent="0.4">
      <c r="A1810" s="25">
        <v>2849</v>
      </c>
      <c r="B1810" s="25" t="s">
        <v>266</v>
      </c>
      <c r="C1810" s="25" t="s">
        <v>85</v>
      </c>
      <c r="D1810" s="25">
        <v>1633867.5</v>
      </c>
      <c r="E1810" s="25">
        <v>0</v>
      </c>
      <c r="F1810" s="25">
        <v>0</v>
      </c>
      <c r="G1810" s="25">
        <v>1392.45</v>
      </c>
    </row>
    <row r="1811" spans="1:7" x14ac:dyDescent="0.4">
      <c r="A1811" s="25">
        <v>2849</v>
      </c>
      <c r="B1811" s="25" t="s">
        <v>266</v>
      </c>
      <c r="C1811" s="25" t="s">
        <v>86</v>
      </c>
      <c r="D1811" s="25">
        <v>144370.93</v>
      </c>
      <c r="E1811" s="25">
        <v>60273.23</v>
      </c>
      <c r="F1811" s="25">
        <v>0</v>
      </c>
      <c r="G1811" s="25">
        <v>503993.19</v>
      </c>
    </row>
    <row r="1812" spans="1:7" x14ac:dyDescent="0.4">
      <c r="A1812" s="25">
        <v>2856</v>
      </c>
      <c r="B1812" s="25" t="s">
        <v>267</v>
      </c>
      <c r="C1812" s="25" t="s">
        <v>88</v>
      </c>
      <c r="D1812" s="25">
        <v>66960.710000000006</v>
      </c>
      <c r="E1812" s="25">
        <v>0</v>
      </c>
      <c r="F1812" s="25">
        <v>0</v>
      </c>
      <c r="G1812" s="25">
        <v>0</v>
      </c>
    </row>
    <row r="1813" spans="1:7" x14ac:dyDescent="0.4">
      <c r="A1813" s="25">
        <v>2856</v>
      </c>
      <c r="B1813" s="25" t="s">
        <v>267</v>
      </c>
      <c r="C1813" s="25" t="s">
        <v>80</v>
      </c>
      <c r="D1813" s="25">
        <v>171674.51</v>
      </c>
      <c r="E1813" s="25">
        <v>0</v>
      </c>
      <c r="F1813" s="25">
        <v>0</v>
      </c>
      <c r="G1813" s="25">
        <v>370.85</v>
      </c>
    </row>
    <row r="1814" spans="1:7" x14ac:dyDescent="0.4">
      <c r="A1814" s="25">
        <v>2856</v>
      </c>
      <c r="B1814" s="25" t="s">
        <v>267</v>
      </c>
      <c r="C1814" s="25" t="s">
        <v>81</v>
      </c>
      <c r="D1814" s="25">
        <v>457036.48</v>
      </c>
      <c r="E1814" s="25">
        <v>0</v>
      </c>
      <c r="F1814" s="25">
        <v>1198.1600000000001</v>
      </c>
      <c r="G1814" s="25">
        <v>221453.24</v>
      </c>
    </row>
    <row r="1815" spans="1:7" x14ac:dyDescent="0.4">
      <c r="A1815" s="25">
        <v>2856</v>
      </c>
      <c r="B1815" s="25" t="s">
        <v>267</v>
      </c>
      <c r="C1815" s="25" t="s">
        <v>89</v>
      </c>
      <c r="D1815" s="25">
        <v>466975.28</v>
      </c>
      <c r="E1815" s="25">
        <v>0</v>
      </c>
      <c r="F1815" s="25">
        <v>1685.79</v>
      </c>
      <c r="G1815" s="25">
        <v>33247.440000000002</v>
      </c>
    </row>
    <row r="1816" spans="1:7" x14ac:dyDescent="0.4">
      <c r="A1816" s="25">
        <v>2856</v>
      </c>
      <c r="B1816" s="25" t="s">
        <v>267</v>
      </c>
      <c r="C1816" s="25" t="s">
        <v>82</v>
      </c>
      <c r="D1816" s="25">
        <v>14539.97</v>
      </c>
      <c r="E1816" s="25">
        <v>0</v>
      </c>
      <c r="F1816" s="25">
        <v>0</v>
      </c>
      <c r="G1816" s="25">
        <v>0</v>
      </c>
    </row>
    <row r="1817" spans="1:7" x14ac:dyDescent="0.4">
      <c r="A1817" s="25">
        <v>2856</v>
      </c>
      <c r="B1817" s="25" t="s">
        <v>267</v>
      </c>
      <c r="C1817" s="25" t="s">
        <v>83</v>
      </c>
      <c r="D1817" s="25">
        <v>27199.11</v>
      </c>
      <c r="E1817" s="25">
        <v>0</v>
      </c>
      <c r="F1817" s="25">
        <v>0</v>
      </c>
      <c r="G1817" s="25">
        <v>0</v>
      </c>
    </row>
    <row r="1818" spans="1:7" x14ac:dyDescent="0.4">
      <c r="A1818" s="25">
        <v>2856</v>
      </c>
      <c r="B1818" s="25" t="s">
        <v>267</v>
      </c>
      <c r="C1818" s="25" t="s">
        <v>84</v>
      </c>
      <c r="D1818" s="25">
        <v>33268.83</v>
      </c>
      <c r="E1818" s="25">
        <v>0</v>
      </c>
      <c r="F1818" s="25">
        <v>6357.65</v>
      </c>
      <c r="G1818" s="25">
        <v>1152.0899999999999</v>
      </c>
    </row>
    <row r="1819" spans="1:7" x14ac:dyDescent="0.4">
      <c r="A1819" s="25">
        <v>2856</v>
      </c>
      <c r="B1819" s="25" t="s">
        <v>267</v>
      </c>
      <c r="C1819" s="25" t="s">
        <v>91</v>
      </c>
      <c r="D1819" s="25">
        <v>7269</v>
      </c>
      <c r="E1819" s="25">
        <v>3163</v>
      </c>
      <c r="F1819" s="25">
        <v>0</v>
      </c>
      <c r="G1819" s="25">
        <v>0</v>
      </c>
    </row>
    <row r="1820" spans="1:7" x14ac:dyDescent="0.4">
      <c r="A1820" s="25">
        <v>2856</v>
      </c>
      <c r="B1820" s="25" t="s">
        <v>267</v>
      </c>
      <c r="C1820" s="25" t="s">
        <v>85</v>
      </c>
      <c r="D1820" s="25">
        <v>38167.629999999997</v>
      </c>
      <c r="E1820" s="25">
        <v>0</v>
      </c>
      <c r="F1820" s="25">
        <v>801.84</v>
      </c>
      <c r="G1820" s="25">
        <v>0</v>
      </c>
    </row>
    <row r="1821" spans="1:7" x14ac:dyDescent="0.4">
      <c r="A1821" s="25">
        <v>2856</v>
      </c>
      <c r="B1821" s="25" t="s">
        <v>267</v>
      </c>
      <c r="C1821" s="25" t="s">
        <v>86</v>
      </c>
      <c r="D1821" s="25">
        <v>8130</v>
      </c>
      <c r="E1821" s="25">
        <v>33865</v>
      </c>
      <c r="F1821" s="25">
        <v>0</v>
      </c>
      <c r="G1821" s="25">
        <v>3405</v>
      </c>
    </row>
    <row r="1822" spans="1:7" x14ac:dyDescent="0.4">
      <c r="A1822" s="25">
        <v>2863</v>
      </c>
      <c r="B1822" s="25" t="s">
        <v>268</v>
      </c>
      <c r="C1822" s="25" t="s">
        <v>88</v>
      </c>
      <c r="D1822" s="25">
        <v>0</v>
      </c>
      <c r="E1822" s="25">
        <v>0</v>
      </c>
      <c r="F1822" s="25">
        <v>0</v>
      </c>
      <c r="G1822" s="25">
        <v>514.66</v>
      </c>
    </row>
    <row r="1823" spans="1:7" x14ac:dyDescent="0.4">
      <c r="A1823" s="25">
        <v>2863</v>
      </c>
      <c r="B1823" s="25" t="s">
        <v>268</v>
      </c>
      <c r="C1823" s="25" t="s">
        <v>80</v>
      </c>
      <c r="D1823" s="25">
        <v>82544.44</v>
      </c>
      <c r="E1823" s="25">
        <v>0</v>
      </c>
      <c r="F1823" s="25">
        <v>0</v>
      </c>
      <c r="G1823" s="25">
        <v>1045.76</v>
      </c>
    </row>
    <row r="1824" spans="1:7" x14ac:dyDescent="0.4">
      <c r="A1824" s="25">
        <v>2863</v>
      </c>
      <c r="B1824" s="25" t="s">
        <v>268</v>
      </c>
      <c r="C1824" s="25" t="s">
        <v>81</v>
      </c>
      <c r="D1824" s="25">
        <v>166651.39000000001</v>
      </c>
      <c r="E1824" s="25">
        <v>0</v>
      </c>
      <c r="F1824" s="25">
        <v>827.08</v>
      </c>
      <c r="G1824" s="25">
        <v>1301.95</v>
      </c>
    </row>
    <row r="1825" spans="1:7" x14ac:dyDescent="0.4">
      <c r="A1825" s="25">
        <v>2863</v>
      </c>
      <c r="B1825" s="25" t="s">
        <v>268</v>
      </c>
      <c r="C1825" s="25" t="s">
        <v>89</v>
      </c>
      <c r="D1825" s="25">
        <v>57342.36</v>
      </c>
      <c r="E1825" s="25">
        <v>0</v>
      </c>
      <c r="F1825" s="25">
        <v>0</v>
      </c>
      <c r="G1825" s="25">
        <v>40462.46</v>
      </c>
    </row>
    <row r="1826" spans="1:7" x14ac:dyDescent="0.4">
      <c r="A1826" s="25">
        <v>2863</v>
      </c>
      <c r="B1826" s="25" t="s">
        <v>268</v>
      </c>
      <c r="C1826" s="25" t="s">
        <v>82</v>
      </c>
      <c r="D1826" s="25">
        <v>7938.17</v>
      </c>
      <c r="E1826" s="25">
        <v>0</v>
      </c>
      <c r="F1826" s="25">
        <v>0</v>
      </c>
      <c r="G1826" s="25">
        <v>0</v>
      </c>
    </row>
    <row r="1827" spans="1:7" x14ac:dyDescent="0.4">
      <c r="A1827" s="25">
        <v>2863</v>
      </c>
      <c r="B1827" s="25" t="s">
        <v>268</v>
      </c>
      <c r="C1827" s="25" t="s">
        <v>84</v>
      </c>
      <c r="D1827" s="25">
        <v>0</v>
      </c>
      <c r="E1827" s="25">
        <v>48600</v>
      </c>
      <c r="F1827" s="25">
        <v>1000</v>
      </c>
      <c r="G1827" s="25">
        <v>101.34</v>
      </c>
    </row>
    <row r="1828" spans="1:7" x14ac:dyDescent="0.4">
      <c r="A1828" s="25">
        <v>2863</v>
      </c>
      <c r="B1828" s="25" t="s">
        <v>268</v>
      </c>
      <c r="C1828" s="25" t="s">
        <v>109</v>
      </c>
      <c r="D1828" s="25">
        <v>0</v>
      </c>
      <c r="E1828" s="25">
        <v>0</v>
      </c>
      <c r="F1828" s="25">
        <v>4422.01</v>
      </c>
      <c r="G1828" s="25">
        <v>94.66</v>
      </c>
    </row>
    <row r="1829" spans="1:7" x14ac:dyDescent="0.4">
      <c r="A1829" s="25">
        <v>2863</v>
      </c>
      <c r="B1829" s="25" t="s">
        <v>268</v>
      </c>
      <c r="C1829" s="25" t="s">
        <v>91</v>
      </c>
      <c r="D1829" s="25">
        <v>0</v>
      </c>
      <c r="E1829" s="25">
        <v>29530.04</v>
      </c>
      <c r="F1829" s="25">
        <v>0</v>
      </c>
      <c r="G1829" s="25">
        <v>474.15</v>
      </c>
    </row>
    <row r="1830" spans="1:7" x14ac:dyDescent="0.4">
      <c r="A1830" s="25">
        <v>2863</v>
      </c>
      <c r="B1830" s="25" t="s">
        <v>268</v>
      </c>
      <c r="C1830" s="25" t="s">
        <v>85</v>
      </c>
      <c r="D1830" s="25">
        <v>14455.05</v>
      </c>
      <c r="E1830" s="25">
        <v>3019.34</v>
      </c>
      <c r="F1830" s="25">
        <v>0</v>
      </c>
      <c r="G1830" s="25">
        <v>0</v>
      </c>
    </row>
    <row r="1831" spans="1:7" x14ac:dyDescent="0.4">
      <c r="A1831" s="25">
        <v>2863</v>
      </c>
      <c r="B1831" s="25" t="s">
        <v>268</v>
      </c>
      <c r="C1831" s="25" t="s">
        <v>86</v>
      </c>
      <c r="D1831" s="25">
        <v>0</v>
      </c>
      <c r="E1831" s="25">
        <v>0</v>
      </c>
      <c r="F1831" s="25">
        <v>38976</v>
      </c>
      <c r="G1831" s="25">
        <v>0</v>
      </c>
    </row>
    <row r="1832" spans="1:7" x14ac:dyDescent="0.4">
      <c r="A1832" s="25">
        <v>3862</v>
      </c>
      <c r="B1832" s="25" t="s">
        <v>269</v>
      </c>
      <c r="C1832" s="25" t="s">
        <v>88</v>
      </c>
      <c r="D1832" s="25">
        <v>0</v>
      </c>
      <c r="E1832" s="25">
        <v>0</v>
      </c>
      <c r="F1832" s="25">
        <v>0</v>
      </c>
      <c r="G1832" s="25">
        <v>3589</v>
      </c>
    </row>
    <row r="1833" spans="1:7" x14ac:dyDescent="0.4">
      <c r="A1833" s="25">
        <v>3862</v>
      </c>
      <c r="B1833" s="25" t="s">
        <v>269</v>
      </c>
      <c r="C1833" s="25" t="s">
        <v>80</v>
      </c>
      <c r="D1833" s="25">
        <v>53581.48</v>
      </c>
      <c r="E1833" s="25">
        <v>0</v>
      </c>
      <c r="F1833" s="25">
        <v>0</v>
      </c>
      <c r="G1833" s="25">
        <v>42352</v>
      </c>
    </row>
    <row r="1834" spans="1:7" x14ac:dyDescent="0.4">
      <c r="A1834" s="25">
        <v>3862</v>
      </c>
      <c r="B1834" s="25" t="s">
        <v>269</v>
      </c>
      <c r="C1834" s="25" t="s">
        <v>81</v>
      </c>
      <c r="D1834" s="25">
        <v>73380.2</v>
      </c>
      <c r="E1834" s="25">
        <v>0</v>
      </c>
      <c r="F1834" s="25">
        <v>0</v>
      </c>
      <c r="G1834" s="25">
        <v>92582</v>
      </c>
    </row>
    <row r="1835" spans="1:7" x14ac:dyDescent="0.4">
      <c r="A1835" s="25">
        <v>3862</v>
      </c>
      <c r="B1835" s="25" t="s">
        <v>269</v>
      </c>
      <c r="C1835" s="25" t="s">
        <v>89</v>
      </c>
      <c r="D1835" s="25">
        <v>186641.41</v>
      </c>
      <c r="E1835" s="25">
        <v>0</v>
      </c>
      <c r="F1835" s="25">
        <v>0</v>
      </c>
      <c r="G1835" s="25">
        <v>7550</v>
      </c>
    </row>
    <row r="1836" spans="1:7" x14ac:dyDescent="0.4">
      <c r="A1836" s="25">
        <v>3862</v>
      </c>
      <c r="B1836" s="25" t="s">
        <v>269</v>
      </c>
      <c r="C1836" s="25" t="s">
        <v>83</v>
      </c>
      <c r="D1836" s="25">
        <v>17029.53</v>
      </c>
      <c r="E1836" s="25">
        <v>0</v>
      </c>
      <c r="F1836" s="25">
        <v>27000</v>
      </c>
      <c r="G1836" s="25">
        <v>0</v>
      </c>
    </row>
    <row r="1837" spans="1:7" x14ac:dyDescent="0.4">
      <c r="A1837" s="25">
        <v>3862</v>
      </c>
      <c r="B1837" s="25" t="s">
        <v>269</v>
      </c>
      <c r="C1837" s="25" t="s">
        <v>84</v>
      </c>
      <c r="D1837" s="25">
        <v>84550.29</v>
      </c>
      <c r="E1837" s="25">
        <v>0</v>
      </c>
      <c r="F1837" s="25">
        <v>17079.38</v>
      </c>
      <c r="G1837" s="25">
        <v>0</v>
      </c>
    </row>
    <row r="1838" spans="1:7" x14ac:dyDescent="0.4">
      <c r="A1838" s="25">
        <v>3862</v>
      </c>
      <c r="B1838" s="25" t="s">
        <v>269</v>
      </c>
      <c r="C1838" s="25" t="s">
        <v>91</v>
      </c>
      <c r="D1838" s="25">
        <v>7615.22</v>
      </c>
      <c r="E1838" s="25">
        <v>0</v>
      </c>
      <c r="F1838" s="25">
        <v>0</v>
      </c>
      <c r="G1838" s="25">
        <v>0</v>
      </c>
    </row>
    <row r="1839" spans="1:7" x14ac:dyDescent="0.4">
      <c r="A1839" s="25">
        <v>3862</v>
      </c>
      <c r="B1839" s="25" t="s">
        <v>269</v>
      </c>
      <c r="C1839" s="25" t="s">
        <v>85</v>
      </c>
      <c r="D1839" s="25">
        <v>18121.349999999999</v>
      </c>
      <c r="E1839" s="25">
        <v>0</v>
      </c>
      <c r="F1839" s="25">
        <v>0</v>
      </c>
      <c r="G1839" s="25">
        <v>0</v>
      </c>
    </row>
    <row r="1840" spans="1:7" x14ac:dyDescent="0.4">
      <c r="A1840" s="25">
        <v>3862</v>
      </c>
      <c r="B1840" s="25" t="s">
        <v>269</v>
      </c>
      <c r="C1840" s="25" t="s">
        <v>86</v>
      </c>
      <c r="D1840" s="25">
        <v>0</v>
      </c>
      <c r="E1840" s="25">
        <v>31270.31</v>
      </c>
      <c r="F1840" s="25">
        <v>0</v>
      </c>
      <c r="G1840" s="25">
        <v>0</v>
      </c>
    </row>
    <row r="1841" spans="1:7" x14ac:dyDescent="0.4">
      <c r="A1841" s="25">
        <v>2885</v>
      </c>
      <c r="B1841" s="25" t="s">
        <v>270</v>
      </c>
      <c r="C1841" s="25" t="s">
        <v>88</v>
      </c>
      <c r="D1841" s="25">
        <v>106557.99</v>
      </c>
      <c r="E1841" s="25">
        <v>0</v>
      </c>
      <c r="F1841" s="25">
        <v>0</v>
      </c>
      <c r="G1841" s="25">
        <v>9496.1200000000008</v>
      </c>
    </row>
    <row r="1842" spans="1:7" x14ac:dyDescent="0.4">
      <c r="A1842" s="25">
        <v>2885</v>
      </c>
      <c r="B1842" s="25" t="s">
        <v>270</v>
      </c>
      <c r="C1842" s="25" t="s">
        <v>80</v>
      </c>
      <c r="D1842" s="25">
        <v>597136.06999999995</v>
      </c>
      <c r="E1842" s="25">
        <v>0</v>
      </c>
      <c r="F1842" s="25">
        <v>280</v>
      </c>
      <c r="G1842" s="25">
        <v>10667.36</v>
      </c>
    </row>
    <row r="1843" spans="1:7" x14ac:dyDescent="0.4">
      <c r="A1843" s="25">
        <v>2885</v>
      </c>
      <c r="B1843" s="25" t="s">
        <v>270</v>
      </c>
      <c r="C1843" s="25" t="s">
        <v>81</v>
      </c>
      <c r="D1843" s="25">
        <v>858597.68</v>
      </c>
      <c r="E1843" s="25">
        <v>0</v>
      </c>
      <c r="F1843" s="25">
        <v>0</v>
      </c>
      <c r="G1843" s="25">
        <v>86569.72</v>
      </c>
    </row>
    <row r="1844" spans="1:7" x14ac:dyDescent="0.4">
      <c r="A1844" s="25">
        <v>2885</v>
      </c>
      <c r="B1844" s="25" t="s">
        <v>270</v>
      </c>
      <c r="C1844" s="25" t="s">
        <v>89</v>
      </c>
      <c r="D1844" s="25">
        <v>734247.17</v>
      </c>
      <c r="E1844" s="25">
        <v>0</v>
      </c>
      <c r="F1844" s="25">
        <v>0</v>
      </c>
      <c r="G1844" s="25">
        <v>83176.320000000007</v>
      </c>
    </row>
    <row r="1845" spans="1:7" x14ac:dyDescent="0.4">
      <c r="A1845" s="25">
        <v>2885</v>
      </c>
      <c r="B1845" s="25" t="s">
        <v>270</v>
      </c>
      <c r="C1845" s="25" t="s">
        <v>90</v>
      </c>
      <c r="D1845" s="25">
        <v>92925.5</v>
      </c>
      <c r="E1845" s="25">
        <v>0</v>
      </c>
      <c r="F1845" s="25">
        <v>64575.31</v>
      </c>
      <c r="G1845" s="25">
        <v>385.54</v>
      </c>
    </row>
    <row r="1846" spans="1:7" x14ac:dyDescent="0.4">
      <c r="A1846" s="25">
        <v>2885</v>
      </c>
      <c r="B1846" s="25" t="s">
        <v>270</v>
      </c>
      <c r="C1846" s="25" t="s">
        <v>82</v>
      </c>
      <c r="D1846" s="25">
        <v>43517.42</v>
      </c>
      <c r="E1846" s="25">
        <v>0</v>
      </c>
      <c r="F1846" s="25">
        <v>0</v>
      </c>
      <c r="G1846" s="25">
        <v>0</v>
      </c>
    </row>
    <row r="1847" spans="1:7" x14ac:dyDescent="0.4">
      <c r="A1847" s="25">
        <v>2885</v>
      </c>
      <c r="B1847" s="25" t="s">
        <v>270</v>
      </c>
      <c r="C1847" s="25" t="s">
        <v>83</v>
      </c>
      <c r="D1847" s="25">
        <v>30913.7</v>
      </c>
      <c r="E1847" s="25">
        <v>0</v>
      </c>
      <c r="F1847" s="25">
        <v>0</v>
      </c>
      <c r="G1847" s="25">
        <v>0</v>
      </c>
    </row>
    <row r="1848" spans="1:7" x14ac:dyDescent="0.4">
      <c r="A1848" s="25">
        <v>2885</v>
      </c>
      <c r="B1848" s="25" t="s">
        <v>270</v>
      </c>
      <c r="C1848" s="25" t="s">
        <v>84</v>
      </c>
      <c r="D1848" s="25">
        <v>266038.71000000002</v>
      </c>
      <c r="E1848" s="25">
        <v>0</v>
      </c>
      <c r="F1848" s="25">
        <v>50834.74</v>
      </c>
      <c r="G1848" s="25">
        <v>3606.47</v>
      </c>
    </row>
    <row r="1849" spans="1:7" x14ac:dyDescent="0.4">
      <c r="A1849" s="25">
        <v>2885</v>
      </c>
      <c r="B1849" s="25" t="s">
        <v>270</v>
      </c>
      <c r="C1849" s="25" t="s">
        <v>91</v>
      </c>
      <c r="D1849" s="25">
        <v>306129.02</v>
      </c>
      <c r="E1849" s="25">
        <v>0</v>
      </c>
      <c r="F1849" s="25">
        <v>0</v>
      </c>
      <c r="G1849" s="25">
        <v>6372.71</v>
      </c>
    </row>
    <row r="1850" spans="1:7" x14ac:dyDescent="0.4">
      <c r="A1850" s="25">
        <v>2885</v>
      </c>
      <c r="B1850" s="25" t="s">
        <v>270</v>
      </c>
      <c r="C1850" s="25" t="s">
        <v>85</v>
      </c>
      <c r="D1850" s="25">
        <v>76176.58</v>
      </c>
      <c r="E1850" s="25">
        <v>0</v>
      </c>
      <c r="F1850" s="25">
        <v>27101.4</v>
      </c>
      <c r="G1850" s="25">
        <v>23875.8</v>
      </c>
    </row>
    <row r="1851" spans="1:7" x14ac:dyDescent="0.4">
      <c r="A1851" s="25">
        <v>2885</v>
      </c>
      <c r="B1851" s="25" t="s">
        <v>270</v>
      </c>
      <c r="C1851" s="25" t="s">
        <v>86</v>
      </c>
      <c r="D1851" s="25">
        <v>0</v>
      </c>
      <c r="E1851" s="25">
        <v>76761.59</v>
      </c>
      <c r="F1851" s="25">
        <v>0</v>
      </c>
      <c r="G1851" s="25">
        <v>9659.6</v>
      </c>
    </row>
    <row r="1852" spans="1:7" x14ac:dyDescent="0.4">
      <c r="A1852" s="25">
        <v>2884</v>
      </c>
      <c r="B1852" s="25" t="s">
        <v>271</v>
      </c>
      <c r="C1852" s="25" t="s">
        <v>80</v>
      </c>
      <c r="D1852" s="25">
        <v>84728.22</v>
      </c>
      <c r="E1852" s="25">
        <v>0</v>
      </c>
      <c r="F1852" s="25">
        <v>840</v>
      </c>
      <c r="G1852" s="25">
        <v>198.76</v>
      </c>
    </row>
    <row r="1853" spans="1:7" x14ac:dyDescent="0.4">
      <c r="A1853" s="25">
        <v>2884</v>
      </c>
      <c r="B1853" s="25" t="s">
        <v>271</v>
      </c>
      <c r="C1853" s="25" t="s">
        <v>81</v>
      </c>
      <c r="D1853" s="25">
        <v>407872.64</v>
      </c>
      <c r="E1853" s="25">
        <v>0</v>
      </c>
      <c r="F1853" s="25">
        <v>0</v>
      </c>
      <c r="G1853" s="25">
        <v>69790.19</v>
      </c>
    </row>
    <row r="1854" spans="1:7" x14ac:dyDescent="0.4">
      <c r="A1854" s="25">
        <v>2884</v>
      </c>
      <c r="B1854" s="25" t="s">
        <v>271</v>
      </c>
      <c r="C1854" s="25" t="s">
        <v>89</v>
      </c>
      <c r="D1854" s="25">
        <v>52668.1</v>
      </c>
      <c r="E1854" s="25">
        <v>0</v>
      </c>
      <c r="F1854" s="25">
        <v>0</v>
      </c>
      <c r="G1854" s="25">
        <v>41686.18</v>
      </c>
    </row>
    <row r="1855" spans="1:7" x14ac:dyDescent="0.4">
      <c r="A1855" s="25">
        <v>2884</v>
      </c>
      <c r="B1855" s="25" t="s">
        <v>271</v>
      </c>
      <c r="C1855" s="25" t="s">
        <v>90</v>
      </c>
      <c r="D1855" s="25">
        <v>32456.240000000002</v>
      </c>
      <c r="E1855" s="25">
        <v>0</v>
      </c>
      <c r="F1855" s="25">
        <v>22554.15</v>
      </c>
      <c r="G1855" s="25">
        <v>109.47</v>
      </c>
    </row>
    <row r="1856" spans="1:7" x14ac:dyDescent="0.4">
      <c r="A1856" s="25">
        <v>2884</v>
      </c>
      <c r="B1856" s="25" t="s">
        <v>271</v>
      </c>
      <c r="C1856" s="25" t="s">
        <v>82</v>
      </c>
      <c r="D1856" s="25">
        <v>46558.38</v>
      </c>
      <c r="E1856" s="25">
        <v>0</v>
      </c>
      <c r="F1856" s="25">
        <v>0</v>
      </c>
      <c r="G1856" s="25">
        <v>0</v>
      </c>
    </row>
    <row r="1857" spans="1:7" x14ac:dyDescent="0.4">
      <c r="A1857" s="25">
        <v>2884</v>
      </c>
      <c r="B1857" s="25" t="s">
        <v>271</v>
      </c>
      <c r="C1857" s="25" t="s">
        <v>83</v>
      </c>
      <c r="D1857" s="25">
        <v>23670.28</v>
      </c>
      <c r="E1857" s="25">
        <v>0</v>
      </c>
      <c r="F1857" s="25">
        <v>0</v>
      </c>
      <c r="G1857" s="25">
        <v>0</v>
      </c>
    </row>
    <row r="1858" spans="1:7" x14ac:dyDescent="0.4">
      <c r="A1858" s="25">
        <v>2884</v>
      </c>
      <c r="B1858" s="25" t="s">
        <v>271</v>
      </c>
      <c r="C1858" s="25" t="s">
        <v>84</v>
      </c>
      <c r="D1858" s="25">
        <v>105141.38</v>
      </c>
      <c r="E1858" s="25">
        <v>0</v>
      </c>
      <c r="F1858" s="25">
        <v>20026.8</v>
      </c>
      <c r="G1858" s="25">
        <v>1207.9000000000001</v>
      </c>
    </row>
    <row r="1859" spans="1:7" x14ac:dyDescent="0.4">
      <c r="A1859" s="25">
        <v>2884</v>
      </c>
      <c r="B1859" s="25" t="s">
        <v>271</v>
      </c>
      <c r="C1859" s="25" t="s">
        <v>91</v>
      </c>
      <c r="D1859" s="25">
        <v>22516.799999999999</v>
      </c>
      <c r="E1859" s="25">
        <v>0</v>
      </c>
      <c r="F1859" s="25">
        <v>0</v>
      </c>
      <c r="G1859" s="25">
        <v>39.46</v>
      </c>
    </row>
    <row r="1860" spans="1:7" x14ac:dyDescent="0.4">
      <c r="A1860" s="25">
        <v>2884</v>
      </c>
      <c r="B1860" s="25" t="s">
        <v>271</v>
      </c>
      <c r="C1860" s="25" t="s">
        <v>85</v>
      </c>
      <c r="D1860" s="25">
        <v>150978.84</v>
      </c>
      <c r="E1860" s="25">
        <v>0</v>
      </c>
      <c r="F1860" s="25">
        <v>31938.13</v>
      </c>
      <c r="G1860" s="25">
        <v>0</v>
      </c>
    </row>
    <row r="1861" spans="1:7" x14ac:dyDescent="0.4">
      <c r="A1861" s="25">
        <v>2884</v>
      </c>
      <c r="B1861" s="25" t="s">
        <v>271</v>
      </c>
      <c r="C1861" s="25" t="s">
        <v>86</v>
      </c>
      <c r="D1861" s="25">
        <v>0</v>
      </c>
      <c r="E1861" s="25">
        <v>34759</v>
      </c>
      <c r="F1861" s="25">
        <v>59400</v>
      </c>
      <c r="G1861" s="25">
        <v>20700.060000000001</v>
      </c>
    </row>
    <row r="1862" spans="1:7" x14ac:dyDescent="0.4">
      <c r="A1862" s="25">
        <v>2891</v>
      </c>
      <c r="B1862" s="25" t="s">
        <v>272</v>
      </c>
      <c r="C1862" s="25" t="s">
        <v>88</v>
      </c>
      <c r="D1862" s="25">
        <v>17699.330000000002</v>
      </c>
      <c r="E1862" s="25">
        <v>0</v>
      </c>
      <c r="F1862" s="25">
        <v>0</v>
      </c>
      <c r="G1862" s="25">
        <v>7975.96</v>
      </c>
    </row>
    <row r="1863" spans="1:7" x14ac:dyDescent="0.4">
      <c r="A1863" s="25">
        <v>2891</v>
      </c>
      <c r="B1863" s="25" t="s">
        <v>272</v>
      </c>
      <c r="C1863" s="25" t="s">
        <v>80</v>
      </c>
      <c r="D1863" s="25">
        <v>95641.19</v>
      </c>
      <c r="E1863" s="25">
        <v>0</v>
      </c>
      <c r="F1863" s="25">
        <v>0</v>
      </c>
      <c r="G1863" s="25">
        <v>150.34</v>
      </c>
    </row>
    <row r="1864" spans="1:7" x14ac:dyDescent="0.4">
      <c r="A1864" s="25">
        <v>2891</v>
      </c>
      <c r="B1864" s="25" t="s">
        <v>272</v>
      </c>
      <c r="C1864" s="25" t="s">
        <v>81</v>
      </c>
      <c r="D1864" s="25">
        <v>242633.19</v>
      </c>
      <c r="E1864" s="25">
        <v>0</v>
      </c>
      <c r="F1864" s="25">
        <v>0</v>
      </c>
      <c r="G1864" s="25">
        <v>11441.95</v>
      </c>
    </row>
    <row r="1865" spans="1:7" x14ac:dyDescent="0.4">
      <c r="A1865" s="25">
        <v>2891</v>
      </c>
      <c r="B1865" s="25" t="s">
        <v>272</v>
      </c>
      <c r="C1865" s="25" t="s">
        <v>89</v>
      </c>
      <c r="D1865" s="25">
        <v>119825.7</v>
      </c>
      <c r="E1865" s="25">
        <v>0</v>
      </c>
      <c r="F1865" s="25">
        <v>0</v>
      </c>
      <c r="G1865" s="25">
        <v>0</v>
      </c>
    </row>
    <row r="1866" spans="1:7" x14ac:dyDescent="0.4">
      <c r="A1866" s="25">
        <v>2891</v>
      </c>
      <c r="B1866" s="25" t="s">
        <v>272</v>
      </c>
      <c r="C1866" s="25" t="s">
        <v>82</v>
      </c>
      <c r="D1866" s="25">
        <v>6313.39</v>
      </c>
      <c r="E1866" s="25">
        <v>0</v>
      </c>
      <c r="F1866" s="25">
        <v>0</v>
      </c>
      <c r="G1866" s="25">
        <v>0</v>
      </c>
    </row>
    <row r="1867" spans="1:7" x14ac:dyDescent="0.4">
      <c r="A1867" s="25">
        <v>2891</v>
      </c>
      <c r="B1867" s="25" t="s">
        <v>272</v>
      </c>
      <c r="C1867" s="25" t="s">
        <v>83</v>
      </c>
      <c r="D1867" s="25">
        <v>0</v>
      </c>
      <c r="E1867" s="25">
        <v>8004.96</v>
      </c>
      <c r="F1867" s="25">
        <v>0</v>
      </c>
      <c r="G1867" s="25">
        <v>2570.16</v>
      </c>
    </row>
    <row r="1868" spans="1:7" x14ac:dyDescent="0.4">
      <c r="A1868" s="25">
        <v>2891</v>
      </c>
      <c r="B1868" s="25" t="s">
        <v>272</v>
      </c>
      <c r="C1868" s="25" t="s">
        <v>84</v>
      </c>
      <c r="D1868" s="25">
        <v>0</v>
      </c>
      <c r="E1868" s="25">
        <v>0</v>
      </c>
      <c r="F1868" s="25">
        <v>0</v>
      </c>
      <c r="G1868" s="25">
        <v>44415.5</v>
      </c>
    </row>
    <row r="1869" spans="1:7" x14ac:dyDescent="0.4">
      <c r="A1869" s="25">
        <v>2891</v>
      </c>
      <c r="B1869" s="25" t="s">
        <v>272</v>
      </c>
      <c r="C1869" s="25" t="s">
        <v>91</v>
      </c>
      <c r="D1869" s="25">
        <v>0</v>
      </c>
      <c r="E1869" s="25">
        <v>8453</v>
      </c>
      <c r="F1869" s="25">
        <v>0</v>
      </c>
      <c r="G1869" s="25">
        <v>3796</v>
      </c>
    </row>
    <row r="1870" spans="1:7" x14ac:dyDescent="0.4">
      <c r="A1870" s="25">
        <v>2891</v>
      </c>
      <c r="B1870" s="25" t="s">
        <v>272</v>
      </c>
      <c r="C1870" s="25" t="s">
        <v>85</v>
      </c>
      <c r="D1870" s="25">
        <v>637.49</v>
      </c>
      <c r="E1870" s="25">
        <v>0</v>
      </c>
      <c r="F1870" s="25">
        <v>0</v>
      </c>
      <c r="G1870" s="25">
        <v>640.19000000000005</v>
      </c>
    </row>
    <row r="1871" spans="1:7" x14ac:dyDescent="0.4">
      <c r="A1871" s="25">
        <v>2891</v>
      </c>
      <c r="B1871" s="25" t="s">
        <v>272</v>
      </c>
      <c r="C1871" s="25" t="s">
        <v>86</v>
      </c>
      <c r="D1871" s="25">
        <v>0</v>
      </c>
      <c r="E1871" s="25">
        <v>25967</v>
      </c>
      <c r="F1871" s="25">
        <v>0</v>
      </c>
      <c r="G1871" s="25">
        <v>2000</v>
      </c>
    </row>
    <row r="1872" spans="1:7" x14ac:dyDescent="0.4">
      <c r="A1872" s="25">
        <v>2898</v>
      </c>
      <c r="B1872" s="25" t="s">
        <v>273</v>
      </c>
      <c r="C1872" s="25" t="s">
        <v>88</v>
      </c>
      <c r="D1872" s="25">
        <v>66061.81</v>
      </c>
      <c r="E1872" s="25">
        <v>0</v>
      </c>
      <c r="F1872" s="25">
        <v>0</v>
      </c>
      <c r="G1872" s="25">
        <v>6379.91</v>
      </c>
    </row>
    <row r="1873" spans="1:7" x14ac:dyDescent="0.4">
      <c r="A1873" s="25">
        <v>2898</v>
      </c>
      <c r="B1873" s="25" t="s">
        <v>273</v>
      </c>
      <c r="C1873" s="25" t="s">
        <v>80</v>
      </c>
      <c r="D1873" s="25">
        <v>283059.46999999997</v>
      </c>
      <c r="E1873" s="25">
        <v>0</v>
      </c>
      <c r="F1873" s="25">
        <v>19006.96</v>
      </c>
      <c r="G1873" s="25">
        <v>43539.11</v>
      </c>
    </row>
    <row r="1874" spans="1:7" x14ac:dyDescent="0.4">
      <c r="A1874" s="25">
        <v>2898</v>
      </c>
      <c r="B1874" s="25" t="s">
        <v>273</v>
      </c>
      <c r="C1874" s="25" t="s">
        <v>81</v>
      </c>
      <c r="D1874" s="25">
        <v>936579.92</v>
      </c>
      <c r="E1874" s="25">
        <v>0</v>
      </c>
      <c r="F1874" s="25">
        <v>0</v>
      </c>
      <c r="G1874" s="25">
        <v>241443.19</v>
      </c>
    </row>
    <row r="1875" spans="1:7" x14ac:dyDescent="0.4">
      <c r="A1875" s="25">
        <v>2898</v>
      </c>
      <c r="B1875" s="25" t="s">
        <v>273</v>
      </c>
      <c r="C1875" s="25" t="s">
        <v>89</v>
      </c>
      <c r="D1875" s="25">
        <v>891302.7</v>
      </c>
      <c r="E1875" s="25">
        <v>0</v>
      </c>
      <c r="F1875" s="25">
        <v>0</v>
      </c>
      <c r="G1875" s="25">
        <v>1050</v>
      </c>
    </row>
    <row r="1876" spans="1:7" x14ac:dyDescent="0.4">
      <c r="A1876" s="25">
        <v>2898</v>
      </c>
      <c r="B1876" s="25" t="s">
        <v>273</v>
      </c>
      <c r="C1876" s="25" t="s">
        <v>90</v>
      </c>
      <c r="D1876" s="25">
        <v>45399.76</v>
      </c>
      <c r="E1876" s="25">
        <v>0</v>
      </c>
      <c r="F1876" s="25">
        <v>0</v>
      </c>
      <c r="G1876" s="25">
        <v>0</v>
      </c>
    </row>
    <row r="1877" spans="1:7" x14ac:dyDescent="0.4">
      <c r="A1877" s="25">
        <v>2898</v>
      </c>
      <c r="B1877" s="25" t="s">
        <v>273</v>
      </c>
      <c r="C1877" s="25" t="s">
        <v>82</v>
      </c>
      <c r="D1877" s="25">
        <v>26639.41</v>
      </c>
      <c r="E1877" s="25">
        <v>0</v>
      </c>
      <c r="F1877" s="25">
        <v>0</v>
      </c>
      <c r="G1877" s="25">
        <v>0</v>
      </c>
    </row>
    <row r="1878" spans="1:7" x14ac:dyDescent="0.4">
      <c r="A1878" s="25">
        <v>2898</v>
      </c>
      <c r="B1878" s="25" t="s">
        <v>273</v>
      </c>
      <c r="C1878" s="25" t="s">
        <v>83</v>
      </c>
      <c r="D1878" s="25">
        <v>0</v>
      </c>
      <c r="E1878" s="25">
        <v>0</v>
      </c>
      <c r="F1878" s="25">
        <v>0</v>
      </c>
      <c r="G1878" s="25">
        <v>10000</v>
      </c>
    </row>
    <row r="1879" spans="1:7" x14ac:dyDescent="0.4">
      <c r="A1879" s="25">
        <v>2898</v>
      </c>
      <c r="B1879" s="25" t="s">
        <v>273</v>
      </c>
      <c r="C1879" s="25" t="s">
        <v>84</v>
      </c>
      <c r="D1879" s="25">
        <v>145358.12</v>
      </c>
      <c r="E1879" s="25">
        <v>0</v>
      </c>
      <c r="F1879" s="25">
        <v>0</v>
      </c>
      <c r="G1879" s="25">
        <v>1044.5999999999999</v>
      </c>
    </row>
    <row r="1880" spans="1:7" x14ac:dyDescent="0.4">
      <c r="A1880" s="25">
        <v>2898</v>
      </c>
      <c r="B1880" s="25" t="s">
        <v>273</v>
      </c>
      <c r="C1880" s="25" t="s">
        <v>91</v>
      </c>
      <c r="D1880" s="25">
        <v>173712.05</v>
      </c>
      <c r="E1880" s="25">
        <v>0</v>
      </c>
      <c r="F1880" s="25">
        <v>0</v>
      </c>
      <c r="G1880" s="25">
        <v>896.68</v>
      </c>
    </row>
    <row r="1881" spans="1:7" x14ac:dyDescent="0.4">
      <c r="A1881" s="25">
        <v>2898</v>
      </c>
      <c r="B1881" s="25" t="s">
        <v>273</v>
      </c>
      <c r="C1881" s="25" t="s">
        <v>85</v>
      </c>
      <c r="D1881" s="25">
        <v>64124.2</v>
      </c>
      <c r="E1881" s="25">
        <v>0</v>
      </c>
      <c r="F1881" s="25">
        <v>1070.6199999999999</v>
      </c>
      <c r="G1881" s="25">
        <v>551.09</v>
      </c>
    </row>
    <row r="1882" spans="1:7" x14ac:dyDescent="0.4">
      <c r="A1882" s="25">
        <v>2898</v>
      </c>
      <c r="B1882" s="25" t="s">
        <v>273</v>
      </c>
      <c r="C1882" s="25" t="s">
        <v>86</v>
      </c>
      <c r="D1882" s="25">
        <v>0</v>
      </c>
      <c r="E1882" s="25">
        <v>60478</v>
      </c>
      <c r="F1882" s="25">
        <v>124825</v>
      </c>
      <c r="G1882" s="25">
        <v>5000</v>
      </c>
    </row>
    <row r="1883" spans="1:7" x14ac:dyDescent="0.4">
      <c r="A1883" s="25">
        <v>3647</v>
      </c>
      <c r="B1883" s="25" t="s">
        <v>274</v>
      </c>
      <c r="C1883" s="25" t="s">
        <v>80</v>
      </c>
      <c r="D1883" s="25">
        <v>117879.89</v>
      </c>
      <c r="E1883" s="25">
        <v>0</v>
      </c>
      <c r="F1883" s="25">
        <v>0</v>
      </c>
      <c r="G1883" s="25">
        <v>638.03</v>
      </c>
    </row>
    <row r="1884" spans="1:7" x14ac:dyDescent="0.4">
      <c r="A1884" s="25">
        <v>3647</v>
      </c>
      <c r="B1884" s="25" t="s">
        <v>274</v>
      </c>
      <c r="C1884" s="25" t="s">
        <v>81</v>
      </c>
      <c r="D1884" s="25">
        <v>904084.3</v>
      </c>
      <c r="E1884" s="25">
        <v>0</v>
      </c>
      <c r="F1884" s="25">
        <v>166132.14000000001</v>
      </c>
      <c r="G1884" s="25">
        <v>88305.75</v>
      </c>
    </row>
    <row r="1885" spans="1:7" x14ac:dyDescent="0.4">
      <c r="A1885" s="25">
        <v>3647</v>
      </c>
      <c r="B1885" s="25" t="s">
        <v>274</v>
      </c>
      <c r="C1885" s="25" t="s">
        <v>89</v>
      </c>
      <c r="D1885" s="25">
        <v>961257.68</v>
      </c>
      <c r="E1885" s="25">
        <v>0</v>
      </c>
      <c r="F1885" s="25">
        <v>0</v>
      </c>
      <c r="G1885" s="25">
        <v>3518.64</v>
      </c>
    </row>
    <row r="1886" spans="1:7" x14ac:dyDescent="0.4">
      <c r="A1886" s="25">
        <v>3647</v>
      </c>
      <c r="B1886" s="25" t="s">
        <v>274</v>
      </c>
      <c r="C1886" s="25" t="s">
        <v>90</v>
      </c>
      <c r="D1886" s="25">
        <v>0</v>
      </c>
      <c r="E1886" s="25">
        <v>0</v>
      </c>
      <c r="F1886" s="25">
        <v>0</v>
      </c>
      <c r="G1886" s="25">
        <v>19532.7</v>
      </c>
    </row>
    <row r="1887" spans="1:7" x14ac:dyDescent="0.4">
      <c r="A1887" s="25">
        <v>3647</v>
      </c>
      <c r="B1887" s="25" t="s">
        <v>274</v>
      </c>
      <c r="C1887" s="25" t="s">
        <v>82</v>
      </c>
      <c r="D1887" s="25">
        <v>26158.12</v>
      </c>
      <c r="E1887" s="25">
        <v>0</v>
      </c>
      <c r="F1887" s="25">
        <v>0</v>
      </c>
      <c r="G1887" s="25">
        <v>0</v>
      </c>
    </row>
    <row r="1888" spans="1:7" x14ac:dyDescent="0.4">
      <c r="A1888" s="25">
        <v>3647</v>
      </c>
      <c r="B1888" s="25" t="s">
        <v>274</v>
      </c>
      <c r="C1888" s="25" t="s">
        <v>83</v>
      </c>
      <c r="D1888" s="25">
        <v>23101.1</v>
      </c>
      <c r="E1888" s="25">
        <v>0</v>
      </c>
      <c r="F1888" s="25">
        <v>0</v>
      </c>
      <c r="G1888" s="25">
        <v>0</v>
      </c>
    </row>
    <row r="1889" spans="1:7" x14ac:dyDescent="0.4">
      <c r="A1889" s="25">
        <v>3647</v>
      </c>
      <c r="B1889" s="25" t="s">
        <v>274</v>
      </c>
      <c r="C1889" s="25" t="s">
        <v>84</v>
      </c>
      <c r="D1889" s="25">
        <v>134199.19</v>
      </c>
      <c r="E1889" s="25">
        <v>0</v>
      </c>
      <c r="F1889" s="25">
        <v>24636</v>
      </c>
      <c r="G1889" s="25">
        <v>7446.07</v>
      </c>
    </row>
    <row r="1890" spans="1:7" x14ac:dyDescent="0.4">
      <c r="A1890" s="25">
        <v>3647</v>
      </c>
      <c r="B1890" s="25" t="s">
        <v>274</v>
      </c>
      <c r="C1890" s="25" t="s">
        <v>91</v>
      </c>
      <c r="D1890" s="25">
        <v>213546.9</v>
      </c>
      <c r="E1890" s="25">
        <v>0</v>
      </c>
      <c r="F1890" s="25">
        <v>0</v>
      </c>
      <c r="G1890" s="25">
        <v>2295</v>
      </c>
    </row>
    <row r="1891" spans="1:7" x14ac:dyDescent="0.4">
      <c r="A1891" s="25">
        <v>3647</v>
      </c>
      <c r="B1891" s="25" t="s">
        <v>274</v>
      </c>
      <c r="C1891" s="25" t="s">
        <v>85</v>
      </c>
      <c r="D1891" s="25">
        <v>54441.4</v>
      </c>
      <c r="E1891" s="25">
        <v>0</v>
      </c>
      <c r="F1891" s="25">
        <v>0</v>
      </c>
      <c r="G1891" s="25">
        <v>0</v>
      </c>
    </row>
    <row r="1892" spans="1:7" x14ac:dyDescent="0.4">
      <c r="A1892" s="25">
        <v>3647</v>
      </c>
      <c r="B1892" s="25" t="s">
        <v>274</v>
      </c>
      <c r="C1892" s="25" t="s">
        <v>86</v>
      </c>
      <c r="D1892" s="25">
        <v>36682.36</v>
      </c>
      <c r="E1892" s="25">
        <v>49959.6</v>
      </c>
      <c r="F1892" s="25">
        <v>150420.57</v>
      </c>
      <c r="G1892" s="25">
        <v>23351.83</v>
      </c>
    </row>
    <row r="1893" spans="1:7" x14ac:dyDescent="0.4">
      <c r="A1893" s="25">
        <v>2912</v>
      </c>
      <c r="B1893" s="25" t="s">
        <v>275</v>
      </c>
      <c r="C1893" s="25" t="s">
        <v>88</v>
      </c>
      <c r="D1893" s="25">
        <v>70625.88</v>
      </c>
      <c r="E1893" s="25">
        <v>0</v>
      </c>
      <c r="F1893" s="25">
        <v>0</v>
      </c>
      <c r="G1893" s="25">
        <v>10539.89</v>
      </c>
    </row>
    <row r="1894" spans="1:7" x14ac:dyDescent="0.4">
      <c r="A1894" s="25">
        <v>2912</v>
      </c>
      <c r="B1894" s="25" t="s">
        <v>275</v>
      </c>
      <c r="C1894" s="25" t="s">
        <v>80</v>
      </c>
      <c r="D1894" s="25">
        <v>240204.05</v>
      </c>
      <c r="E1894" s="25">
        <v>0</v>
      </c>
      <c r="F1894" s="25">
        <v>0</v>
      </c>
      <c r="G1894" s="25">
        <v>9201.35</v>
      </c>
    </row>
    <row r="1895" spans="1:7" x14ac:dyDescent="0.4">
      <c r="A1895" s="25">
        <v>2912</v>
      </c>
      <c r="B1895" s="25" t="s">
        <v>275</v>
      </c>
      <c r="C1895" s="25" t="s">
        <v>81</v>
      </c>
      <c r="D1895" s="25">
        <v>696979.9</v>
      </c>
      <c r="E1895" s="25">
        <v>0</v>
      </c>
      <c r="F1895" s="25">
        <v>16130.05</v>
      </c>
      <c r="G1895" s="25">
        <v>135887.97</v>
      </c>
    </row>
    <row r="1896" spans="1:7" x14ac:dyDescent="0.4">
      <c r="A1896" s="25">
        <v>2912</v>
      </c>
      <c r="B1896" s="25" t="s">
        <v>275</v>
      </c>
      <c r="C1896" s="25" t="s">
        <v>89</v>
      </c>
      <c r="D1896" s="25">
        <v>557101.38</v>
      </c>
      <c r="E1896" s="25">
        <v>0</v>
      </c>
      <c r="F1896" s="25">
        <v>21076.01</v>
      </c>
      <c r="G1896" s="25">
        <v>42989.91</v>
      </c>
    </row>
    <row r="1897" spans="1:7" x14ac:dyDescent="0.4">
      <c r="A1897" s="25">
        <v>2912</v>
      </c>
      <c r="B1897" s="25" t="s">
        <v>275</v>
      </c>
      <c r="C1897" s="25" t="s">
        <v>82</v>
      </c>
      <c r="D1897" s="25">
        <v>25796.2</v>
      </c>
      <c r="E1897" s="25">
        <v>0</v>
      </c>
      <c r="F1897" s="25">
        <v>0</v>
      </c>
      <c r="G1897" s="25">
        <v>0</v>
      </c>
    </row>
    <row r="1898" spans="1:7" x14ac:dyDescent="0.4">
      <c r="A1898" s="25">
        <v>2912</v>
      </c>
      <c r="B1898" s="25" t="s">
        <v>275</v>
      </c>
      <c r="C1898" s="25" t="s">
        <v>83</v>
      </c>
      <c r="D1898" s="25">
        <v>23047.759999999998</v>
      </c>
      <c r="E1898" s="25">
        <v>0</v>
      </c>
      <c r="F1898" s="25">
        <v>0</v>
      </c>
      <c r="G1898" s="25">
        <v>0</v>
      </c>
    </row>
    <row r="1899" spans="1:7" x14ac:dyDescent="0.4">
      <c r="A1899" s="25">
        <v>2912</v>
      </c>
      <c r="B1899" s="25" t="s">
        <v>275</v>
      </c>
      <c r="C1899" s="25" t="s">
        <v>84</v>
      </c>
      <c r="D1899" s="25">
        <v>0</v>
      </c>
      <c r="E1899" s="25">
        <v>0</v>
      </c>
      <c r="F1899" s="25">
        <v>0</v>
      </c>
      <c r="G1899" s="25">
        <v>355.9</v>
      </c>
    </row>
    <row r="1900" spans="1:7" x14ac:dyDescent="0.4">
      <c r="A1900" s="25">
        <v>2912</v>
      </c>
      <c r="B1900" s="25" t="s">
        <v>275</v>
      </c>
      <c r="C1900" s="25" t="s">
        <v>109</v>
      </c>
      <c r="D1900" s="25">
        <v>0</v>
      </c>
      <c r="E1900" s="25">
        <v>0</v>
      </c>
      <c r="F1900" s="25">
        <v>0</v>
      </c>
      <c r="G1900" s="25">
        <v>3589.25</v>
      </c>
    </row>
    <row r="1901" spans="1:7" x14ac:dyDescent="0.4">
      <c r="A1901" s="25">
        <v>2912</v>
      </c>
      <c r="B1901" s="25" t="s">
        <v>275</v>
      </c>
      <c r="C1901" s="25" t="s">
        <v>91</v>
      </c>
      <c r="D1901" s="25">
        <v>106446.23</v>
      </c>
      <c r="E1901" s="25">
        <v>0</v>
      </c>
      <c r="F1901" s="25">
        <v>0</v>
      </c>
      <c r="G1901" s="25">
        <v>0</v>
      </c>
    </row>
    <row r="1902" spans="1:7" x14ac:dyDescent="0.4">
      <c r="A1902" s="25">
        <v>2912</v>
      </c>
      <c r="B1902" s="25" t="s">
        <v>275</v>
      </c>
      <c r="C1902" s="25" t="s">
        <v>85</v>
      </c>
      <c r="D1902" s="25">
        <v>2118.96</v>
      </c>
      <c r="E1902" s="25">
        <v>0</v>
      </c>
      <c r="F1902" s="25">
        <v>0</v>
      </c>
      <c r="G1902" s="25">
        <v>59415.5</v>
      </c>
    </row>
    <row r="1903" spans="1:7" x14ac:dyDescent="0.4">
      <c r="A1903" s="25">
        <v>2912</v>
      </c>
      <c r="B1903" s="25" t="s">
        <v>275</v>
      </c>
      <c r="C1903" s="25" t="s">
        <v>86</v>
      </c>
      <c r="D1903" s="25">
        <v>2100</v>
      </c>
      <c r="E1903" s="25">
        <v>44414</v>
      </c>
      <c r="F1903" s="25">
        <v>0</v>
      </c>
      <c r="G1903" s="25">
        <v>28654.78</v>
      </c>
    </row>
    <row r="1904" spans="1:7" x14ac:dyDescent="0.4">
      <c r="A1904" s="25">
        <v>2940</v>
      </c>
      <c r="B1904" s="25" t="s">
        <v>276</v>
      </c>
      <c r="C1904" s="25" t="s">
        <v>80</v>
      </c>
      <c r="D1904" s="25">
        <v>32115.67</v>
      </c>
      <c r="E1904" s="25">
        <v>0</v>
      </c>
      <c r="F1904" s="25">
        <v>1910.26</v>
      </c>
      <c r="G1904" s="25">
        <v>21670.04</v>
      </c>
    </row>
    <row r="1905" spans="1:7" x14ac:dyDescent="0.4">
      <c r="A1905" s="25">
        <v>2940</v>
      </c>
      <c r="B1905" s="25" t="s">
        <v>276</v>
      </c>
      <c r="C1905" s="25" t="s">
        <v>81</v>
      </c>
      <c r="D1905" s="25">
        <v>147572.99</v>
      </c>
      <c r="E1905" s="25">
        <v>0</v>
      </c>
      <c r="F1905" s="25">
        <v>9463.6</v>
      </c>
      <c r="G1905" s="25">
        <v>0</v>
      </c>
    </row>
    <row r="1906" spans="1:7" x14ac:dyDescent="0.4">
      <c r="A1906" s="25">
        <v>2940</v>
      </c>
      <c r="B1906" s="25" t="s">
        <v>276</v>
      </c>
      <c r="C1906" s="25" t="s">
        <v>89</v>
      </c>
      <c r="D1906" s="25">
        <v>116204.92</v>
      </c>
      <c r="E1906" s="25">
        <v>0</v>
      </c>
      <c r="F1906" s="25">
        <v>0</v>
      </c>
      <c r="G1906" s="25">
        <v>3527</v>
      </c>
    </row>
    <row r="1907" spans="1:7" x14ac:dyDescent="0.4">
      <c r="A1907" s="25">
        <v>2940</v>
      </c>
      <c r="B1907" s="25" t="s">
        <v>276</v>
      </c>
      <c r="C1907" s="25" t="s">
        <v>84</v>
      </c>
      <c r="D1907" s="25">
        <v>0</v>
      </c>
      <c r="E1907" s="25">
        <v>0</v>
      </c>
      <c r="F1907" s="25">
        <v>720</v>
      </c>
      <c r="G1907" s="25">
        <v>4323.66</v>
      </c>
    </row>
    <row r="1908" spans="1:7" x14ac:dyDescent="0.4">
      <c r="A1908" s="25">
        <v>2940</v>
      </c>
      <c r="B1908" s="25" t="s">
        <v>276</v>
      </c>
      <c r="C1908" s="25" t="s">
        <v>91</v>
      </c>
      <c r="D1908" s="25">
        <v>0</v>
      </c>
      <c r="E1908" s="25">
        <v>25133.08</v>
      </c>
      <c r="F1908" s="25">
        <v>0</v>
      </c>
      <c r="G1908" s="25">
        <v>0</v>
      </c>
    </row>
    <row r="1909" spans="1:7" x14ac:dyDescent="0.4">
      <c r="A1909" s="25">
        <v>2940</v>
      </c>
      <c r="B1909" s="25" t="s">
        <v>276</v>
      </c>
      <c r="C1909" s="25" t="s">
        <v>86</v>
      </c>
      <c r="D1909" s="25">
        <v>0</v>
      </c>
      <c r="E1909" s="25">
        <v>6493.37</v>
      </c>
      <c r="F1909" s="25">
        <v>0</v>
      </c>
      <c r="G1909" s="25">
        <v>0</v>
      </c>
    </row>
    <row r="1910" spans="1:7" x14ac:dyDescent="0.4">
      <c r="A1910" s="25">
        <v>2961</v>
      </c>
      <c r="B1910" s="25" t="s">
        <v>277</v>
      </c>
      <c r="C1910" s="25" t="s">
        <v>88</v>
      </c>
      <c r="D1910" s="25">
        <v>12286.3</v>
      </c>
      <c r="E1910" s="25">
        <v>0</v>
      </c>
      <c r="F1910" s="25">
        <v>0</v>
      </c>
      <c r="G1910" s="25">
        <v>2523.13</v>
      </c>
    </row>
    <row r="1911" spans="1:7" x14ac:dyDescent="0.4">
      <c r="A1911" s="25">
        <v>2961</v>
      </c>
      <c r="B1911" s="25" t="s">
        <v>277</v>
      </c>
      <c r="C1911" s="25" t="s">
        <v>80</v>
      </c>
      <c r="D1911" s="25">
        <v>72799.89</v>
      </c>
      <c r="E1911" s="25">
        <v>0</v>
      </c>
      <c r="F1911" s="25">
        <v>0</v>
      </c>
      <c r="G1911" s="25">
        <v>1592.27</v>
      </c>
    </row>
    <row r="1912" spans="1:7" x14ac:dyDescent="0.4">
      <c r="A1912" s="25">
        <v>2961</v>
      </c>
      <c r="B1912" s="25" t="s">
        <v>277</v>
      </c>
      <c r="C1912" s="25" t="s">
        <v>81</v>
      </c>
      <c r="D1912" s="25">
        <v>302042.42</v>
      </c>
      <c r="E1912" s="25">
        <v>0</v>
      </c>
      <c r="F1912" s="25">
        <v>1531</v>
      </c>
      <c r="G1912" s="25">
        <v>32694.16</v>
      </c>
    </row>
    <row r="1913" spans="1:7" x14ac:dyDescent="0.4">
      <c r="A1913" s="25">
        <v>2961</v>
      </c>
      <c r="B1913" s="25" t="s">
        <v>277</v>
      </c>
      <c r="C1913" s="25" t="s">
        <v>89</v>
      </c>
      <c r="D1913" s="25">
        <v>243658.26</v>
      </c>
      <c r="E1913" s="25">
        <v>0</v>
      </c>
      <c r="F1913" s="25">
        <v>0</v>
      </c>
      <c r="G1913" s="25">
        <v>27851.41</v>
      </c>
    </row>
    <row r="1914" spans="1:7" x14ac:dyDescent="0.4">
      <c r="A1914" s="25">
        <v>2961</v>
      </c>
      <c r="B1914" s="25" t="s">
        <v>277</v>
      </c>
      <c r="C1914" s="25" t="s">
        <v>82</v>
      </c>
      <c r="D1914" s="25">
        <v>9255.44</v>
      </c>
      <c r="E1914" s="25">
        <v>0</v>
      </c>
      <c r="F1914" s="25">
        <v>0</v>
      </c>
      <c r="G1914" s="25">
        <v>0</v>
      </c>
    </row>
    <row r="1915" spans="1:7" x14ac:dyDescent="0.4">
      <c r="A1915" s="25">
        <v>2961</v>
      </c>
      <c r="B1915" s="25" t="s">
        <v>277</v>
      </c>
      <c r="C1915" s="25" t="s">
        <v>84</v>
      </c>
      <c r="D1915" s="25">
        <v>0</v>
      </c>
      <c r="E1915" s="25">
        <v>16264</v>
      </c>
      <c r="F1915" s="25">
        <v>0</v>
      </c>
      <c r="G1915" s="25">
        <v>569.19000000000005</v>
      </c>
    </row>
    <row r="1916" spans="1:7" x14ac:dyDescent="0.4">
      <c r="A1916" s="25">
        <v>2961</v>
      </c>
      <c r="B1916" s="25" t="s">
        <v>277</v>
      </c>
      <c r="C1916" s="25" t="s">
        <v>109</v>
      </c>
      <c r="D1916" s="25">
        <v>0</v>
      </c>
      <c r="E1916" s="25">
        <v>0</v>
      </c>
      <c r="F1916" s="25">
        <v>2753.65</v>
      </c>
      <c r="G1916" s="25">
        <v>0</v>
      </c>
    </row>
    <row r="1917" spans="1:7" x14ac:dyDescent="0.4">
      <c r="A1917" s="25">
        <v>2961</v>
      </c>
      <c r="B1917" s="25" t="s">
        <v>277</v>
      </c>
      <c r="C1917" s="25" t="s">
        <v>91</v>
      </c>
      <c r="D1917" s="25">
        <v>0</v>
      </c>
      <c r="E1917" s="25">
        <v>41747.29</v>
      </c>
      <c r="F1917" s="25">
        <v>0</v>
      </c>
      <c r="G1917" s="25">
        <v>1062.68</v>
      </c>
    </row>
    <row r="1918" spans="1:7" x14ac:dyDescent="0.4">
      <c r="A1918" s="25">
        <v>2961</v>
      </c>
      <c r="B1918" s="25" t="s">
        <v>277</v>
      </c>
      <c r="C1918" s="25" t="s">
        <v>85</v>
      </c>
      <c r="D1918" s="25">
        <v>3227.42</v>
      </c>
      <c r="E1918" s="25">
        <v>0</v>
      </c>
      <c r="F1918" s="25">
        <v>0</v>
      </c>
      <c r="G1918" s="25">
        <v>0</v>
      </c>
    </row>
    <row r="1919" spans="1:7" x14ac:dyDescent="0.4">
      <c r="A1919" s="25">
        <v>2961</v>
      </c>
      <c r="B1919" s="25" t="s">
        <v>277</v>
      </c>
      <c r="C1919" s="25" t="s">
        <v>86</v>
      </c>
      <c r="D1919" s="25">
        <v>8830.26</v>
      </c>
      <c r="E1919" s="25">
        <v>15079.05</v>
      </c>
      <c r="F1919" s="25">
        <v>0</v>
      </c>
      <c r="G1919" s="25">
        <v>11639.72</v>
      </c>
    </row>
    <row r="1920" spans="1:7" x14ac:dyDescent="0.4">
      <c r="A1920" s="25">
        <v>3087</v>
      </c>
      <c r="B1920" s="25" t="s">
        <v>278</v>
      </c>
      <c r="C1920" s="25" t="s">
        <v>80</v>
      </c>
      <c r="D1920" s="25">
        <v>36684.160000000003</v>
      </c>
      <c r="E1920" s="25">
        <v>0</v>
      </c>
      <c r="F1920" s="25">
        <v>0</v>
      </c>
      <c r="G1920" s="25">
        <v>0</v>
      </c>
    </row>
    <row r="1921" spans="1:7" x14ac:dyDescent="0.4">
      <c r="A1921" s="25">
        <v>3087</v>
      </c>
      <c r="B1921" s="25" t="s">
        <v>278</v>
      </c>
      <c r="C1921" s="25" t="s">
        <v>81</v>
      </c>
      <c r="D1921" s="25">
        <v>7849.41</v>
      </c>
      <c r="E1921" s="25">
        <v>0</v>
      </c>
      <c r="F1921" s="25">
        <v>23764.21</v>
      </c>
      <c r="G1921" s="25">
        <v>0</v>
      </c>
    </row>
    <row r="1922" spans="1:7" x14ac:dyDescent="0.4">
      <c r="A1922" s="25">
        <v>3087</v>
      </c>
      <c r="B1922" s="25" t="s">
        <v>278</v>
      </c>
      <c r="C1922" s="25" t="s">
        <v>89</v>
      </c>
      <c r="D1922" s="25">
        <v>32578.86</v>
      </c>
      <c r="E1922" s="25">
        <v>0</v>
      </c>
      <c r="F1922" s="25">
        <v>0</v>
      </c>
      <c r="G1922" s="25">
        <v>0</v>
      </c>
    </row>
    <row r="1923" spans="1:7" x14ac:dyDescent="0.4">
      <c r="A1923" s="25">
        <v>3087</v>
      </c>
      <c r="B1923" s="25" t="s">
        <v>278</v>
      </c>
      <c r="C1923" s="25" t="s">
        <v>91</v>
      </c>
      <c r="D1923" s="25">
        <v>0</v>
      </c>
      <c r="E1923" s="25">
        <v>14743.85</v>
      </c>
      <c r="F1923" s="25">
        <v>0</v>
      </c>
      <c r="G1923" s="25">
        <v>20806.150000000001</v>
      </c>
    </row>
    <row r="1924" spans="1:7" x14ac:dyDescent="0.4">
      <c r="A1924" s="25">
        <v>3087</v>
      </c>
      <c r="B1924" s="25" t="s">
        <v>278</v>
      </c>
      <c r="C1924" s="25" t="s">
        <v>85</v>
      </c>
      <c r="D1924" s="25">
        <v>5078.0600000000004</v>
      </c>
      <c r="E1924" s="25">
        <v>0</v>
      </c>
      <c r="F1924" s="25">
        <v>532.02</v>
      </c>
      <c r="G1924" s="25">
        <v>0</v>
      </c>
    </row>
    <row r="1925" spans="1:7" x14ac:dyDescent="0.4">
      <c r="A1925" s="25">
        <v>3087</v>
      </c>
      <c r="B1925" s="25" t="s">
        <v>278</v>
      </c>
      <c r="C1925" s="25" t="s">
        <v>86</v>
      </c>
      <c r="D1925" s="25">
        <v>0</v>
      </c>
      <c r="E1925" s="25">
        <v>0</v>
      </c>
      <c r="F1925" s="25">
        <v>0</v>
      </c>
      <c r="G1925" s="25">
        <v>1076.71</v>
      </c>
    </row>
    <row r="1926" spans="1:7" x14ac:dyDescent="0.4">
      <c r="A1926" s="25">
        <v>3094</v>
      </c>
      <c r="B1926" s="25" t="s">
        <v>279</v>
      </c>
      <c r="C1926" s="25" t="s">
        <v>80</v>
      </c>
      <c r="D1926" s="25">
        <v>21791.66</v>
      </c>
      <c r="E1926" s="25">
        <v>0</v>
      </c>
      <c r="F1926" s="25">
        <v>0</v>
      </c>
      <c r="G1926" s="25">
        <v>1545</v>
      </c>
    </row>
    <row r="1927" spans="1:7" x14ac:dyDescent="0.4">
      <c r="A1927" s="25">
        <v>3094</v>
      </c>
      <c r="B1927" s="25" t="s">
        <v>279</v>
      </c>
      <c r="C1927" s="25" t="s">
        <v>81</v>
      </c>
      <c r="D1927" s="25">
        <v>52996.27</v>
      </c>
      <c r="E1927" s="25">
        <v>0</v>
      </c>
      <c r="F1927" s="25">
        <v>249.93</v>
      </c>
      <c r="G1927" s="25">
        <v>24821</v>
      </c>
    </row>
    <row r="1928" spans="1:7" x14ac:dyDescent="0.4">
      <c r="A1928" s="25">
        <v>3094</v>
      </c>
      <c r="B1928" s="25" t="s">
        <v>279</v>
      </c>
      <c r="C1928" s="25" t="s">
        <v>89</v>
      </c>
      <c r="D1928" s="25">
        <v>53007.19</v>
      </c>
      <c r="E1928" s="25">
        <v>0</v>
      </c>
      <c r="F1928" s="25">
        <v>0</v>
      </c>
      <c r="G1928" s="25">
        <v>0</v>
      </c>
    </row>
    <row r="1929" spans="1:7" x14ac:dyDescent="0.4">
      <c r="A1929" s="25">
        <v>3094</v>
      </c>
      <c r="B1929" s="25" t="s">
        <v>279</v>
      </c>
      <c r="C1929" s="25" t="s">
        <v>82</v>
      </c>
      <c r="D1929" s="25">
        <v>2082.64</v>
      </c>
      <c r="E1929" s="25">
        <v>0</v>
      </c>
      <c r="F1929" s="25">
        <v>0</v>
      </c>
      <c r="G1929" s="25">
        <v>0</v>
      </c>
    </row>
    <row r="1930" spans="1:7" x14ac:dyDescent="0.4">
      <c r="A1930" s="25">
        <v>3094</v>
      </c>
      <c r="B1930" s="25" t="s">
        <v>279</v>
      </c>
      <c r="C1930" s="25" t="s">
        <v>84</v>
      </c>
      <c r="D1930" s="25">
        <v>0</v>
      </c>
      <c r="E1930" s="25">
        <v>8401.4</v>
      </c>
      <c r="F1930" s="25">
        <v>0</v>
      </c>
      <c r="G1930" s="25">
        <v>0</v>
      </c>
    </row>
    <row r="1931" spans="1:7" x14ac:dyDescent="0.4">
      <c r="A1931" s="25">
        <v>3094</v>
      </c>
      <c r="B1931" s="25" t="s">
        <v>279</v>
      </c>
      <c r="C1931" s="25" t="s">
        <v>86</v>
      </c>
      <c r="D1931" s="25">
        <v>0</v>
      </c>
      <c r="E1931" s="25">
        <v>10716.12</v>
      </c>
      <c r="F1931" s="25">
        <v>0</v>
      </c>
      <c r="G1931" s="25">
        <v>0</v>
      </c>
    </row>
    <row r="1932" spans="1:7" x14ac:dyDescent="0.4">
      <c r="A1932" s="25">
        <v>3129</v>
      </c>
      <c r="B1932" s="25" t="s">
        <v>280</v>
      </c>
      <c r="C1932" s="25" t="s">
        <v>88</v>
      </c>
      <c r="D1932" s="25">
        <v>42309.17</v>
      </c>
      <c r="E1932" s="25">
        <v>0</v>
      </c>
      <c r="F1932" s="25">
        <v>0</v>
      </c>
      <c r="G1932" s="25">
        <v>859.54</v>
      </c>
    </row>
    <row r="1933" spans="1:7" x14ac:dyDescent="0.4">
      <c r="A1933" s="25">
        <v>3129</v>
      </c>
      <c r="B1933" s="25" t="s">
        <v>280</v>
      </c>
      <c r="C1933" s="25" t="s">
        <v>80</v>
      </c>
      <c r="D1933" s="25">
        <v>215941.04</v>
      </c>
      <c r="E1933" s="25">
        <v>0</v>
      </c>
      <c r="F1933" s="25">
        <v>0</v>
      </c>
      <c r="G1933" s="25">
        <v>21673.94</v>
      </c>
    </row>
    <row r="1934" spans="1:7" x14ac:dyDescent="0.4">
      <c r="A1934" s="25">
        <v>3129</v>
      </c>
      <c r="B1934" s="25" t="s">
        <v>280</v>
      </c>
      <c r="C1934" s="25" t="s">
        <v>81</v>
      </c>
      <c r="D1934" s="25">
        <v>1367568.49</v>
      </c>
      <c r="E1934" s="25">
        <v>0</v>
      </c>
      <c r="F1934" s="25">
        <v>0</v>
      </c>
      <c r="G1934" s="25">
        <v>54047.88</v>
      </c>
    </row>
    <row r="1935" spans="1:7" x14ac:dyDescent="0.4">
      <c r="A1935" s="25">
        <v>3129</v>
      </c>
      <c r="B1935" s="25" t="s">
        <v>280</v>
      </c>
      <c r="C1935" s="25" t="s">
        <v>89</v>
      </c>
      <c r="D1935" s="25">
        <v>503975.85</v>
      </c>
      <c r="E1935" s="25">
        <v>0</v>
      </c>
      <c r="F1935" s="25">
        <v>0</v>
      </c>
      <c r="G1935" s="25">
        <v>57067.82</v>
      </c>
    </row>
    <row r="1936" spans="1:7" x14ac:dyDescent="0.4">
      <c r="A1936" s="25">
        <v>3129</v>
      </c>
      <c r="B1936" s="25" t="s">
        <v>280</v>
      </c>
      <c r="C1936" s="25" t="s">
        <v>82</v>
      </c>
      <c r="D1936" s="25">
        <v>32143.73</v>
      </c>
      <c r="E1936" s="25">
        <v>0</v>
      </c>
      <c r="F1936" s="25">
        <v>0</v>
      </c>
      <c r="G1936" s="25">
        <v>0</v>
      </c>
    </row>
    <row r="1937" spans="1:7" x14ac:dyDescent="0.4">
      <c r="A1937" s="25">
        <v>3129</v>
      </c>
      <c r="B1937" s="25" t="s">
        <v>280</v>
      </c>
      <c r="C1937" s="25" t="s">
        <v>83</v>
      </c>
      <c r="D1937" s="25">
        <v>15688.7</v>
      </c>
      <c r="E1937" s="25">
        <v>0</v>
      </c>
      <c r="F1937" s="25">
        <v>0</v>
      </c>
      <c r="G1937" s="25">
        <v>6864.99</v>
      </c>
    </row>
    <row r="1938" spans="1:7" x14ac:dyDescent="0.4">
      <c r="A1938" s="25">
        <v>3129</v>
      </c>
      <c r="B1938" s="25" t="s">
        <v>280</v>
      </c>
      <c r="C1938" s="25" t="s">
        <v>84</v>
      </c>
      <c r="D1938" s="25">
        <v>133203.4</v>
      </c>
      <c r="E1938" s="25">
        <v>0</v>
      </c>
      <c r="F1938" s="25">
        <v>0</v>
      </c>
      <c r="G1938" s="25">
        <v>7166.79</v>
      </c>
    </row>
    <row r="1939" spans="1:7" x14ac:dyDescent="0.4">
      <c r="A1939" s="25">
        <v>3129</v>
      </c>
      <c r="B1939" s="25" t="s">
        <v>280</v>
      </c>
      <c r="C1939" s="25" t="s">
        <v>91</v>
      </c>
      <c r="D1939" s="25">
        <v>151026.01999999999</v>
      </c>
      <c r="E1939" s="25">
        <v>0</v>
      </c>
      <c r="F1939" s="25">
        <v>0</v>
      </c>
      <c r="G1939" s="25">
        <v>1428.51</v>
      </c>
    </row>
    <row r="1940" spans="1:7" x14ac:dyDescent="0.4">
      <c r="A1940" s="25">
        <v>3129</v>
      </c>
      <c r="B1940" s="25" t="s">
        <v>280</v>
      </c>
      <c r="C1940" s="25" t="s">
        <v>85</v>
      </c>
      <c r="D1940" s="25">
        <v>28146.03</v>
      </c>
      <c r="E1940" s="25">
        <v>0</v>
      </c>
      <c r="F1940" s="25">
        <v>0</v>
      </c>
      <c r="G1940" s="25">
        <v>3459.91</v>
      </c>
    </row>
    <row r="1941" spans="1:7" x14ac:dyDescent="0.4">
      <c r="A1941" s="25">
        <v>3129</v>
      </c>
      <c r="B1941" s="25" t="s">
        <v>280</v>
      </c>
      <c r="C1941" s="25" t="s">
        <v>86</v>
      </c>
      <c r="D1941" s="25">
        <v>8531.2000000000007</v>
      </c>
      <c r="E1941" s="25">
        <v>0</v>
      </c>
      <c r="F1941" s="25">
        <v>0</v>
      </c>
      <c r="G1941" s="25">
        <v>58591.83</v>
      </c>
    </row>
    <row r="1942" spans="1:7" x14ac:dyDescent="0.4">
      <c r="A1942" s="25">
        <v>3150</v>
      </c>
      <c r="B1942" s="25" t="s">
        <v>281</v>
      </c>
      <c r="C1942" s="25" t="s">
        <v>88</v>
      </c>
      <c r="D1942" s="25">
        <v>18203.240000000002</v>
      </c>
      <c r="E1942" s="25">
        <v>0</v>
      </c>
      <c r="F1942" s="25">
        <v>0</v>
      </c>
      <c r="G1942" s="25">
        <v>13027.43</v>
      </c>
    </row>
    <row r="1943" spans="1:7" x14ac:dyDescent="0.4">
      <c r="A1943" s="25">
        <v>3150</v>
      </c>
      <c r="B1943" s="25" t="s">
        <v>281</v>
      </c>
      <c r="C1943" s="25" t="s">
        <v>80</v>
      </c>
      <c r="D1943" s="25">
        <v>359987.04</v>
      </c>
      <c r="E1943" s="25">
        <v>0</v>
      </c>
      <c r="F1943" s="25">
        <v>3876.4</v>
      </c>
      <c r="G1943" s="25">
        <v>0</v>
      </c>
    </row>
    <row r="1944" spans="1:7" x14ac:dyDescent="0.4">
      <c r="A1944" s="25">
        <v>3150</v>
      </c>
      <c r="B1944" s="25" t="s">
        <v>281</v>
      </c>
      <c r="C1944" s="25" t="s">
        <v>81</v>
      </c>
      <c r="D1944" s="25">
        <v>1235527.1599999999</v>
      </c>
      <c r="E1944" s="25">
        <v>0</v>
      </c>
      <c r="F1944" s="25">
        <v>4832.3500000000004</v>
      </c>
      <c r="G1944" s="25">
        <v>301844.01</v>
      </c>
    </row>
    <row r="1945" spans="1:7" x14ac:dyDescent="0.4">
      <c r="A1945" s="25">
        <v>3150</v>
      </c>
      <c r="B1945" s="25" t="s">
        <v>281</v>
      </c>
      <c r="C1945" s="25" t="s">
        <v>89</v>
      </c>
      <c r="D1945" s="25">
        <v>604412.9</v>
      </c>
      <c r="E1945" s="25">
        <v>0</v>
      </c>
      <c r="F1945" s="25">
        <v>5778.95</v>
      </c>
      <c r="G1945" s="25">
        <v>47933.66</v>
      </c>
    </row>
    <row r="1946" spans="1:7" x14ac:dyDescent="0.4">
      <c r="A1946" s="25">
        <v>3150</v>
      </c>
      <c r="B1946" s="25" t="s">
        <v>281</v>
      </c>
      <c r="C1946" s="25" t="s">
        <v>90</v>
      </c>
      <c r="D1946" s="25">
        <v>39.47</v>
      </c>
      <c r="E1946" s="25">
        <v>0</v>
      </c>
      <c r="F1946" s="25">
        <v>4.97</v>
      </c>
      <c r="G1946" s="25">
        <v>964.95</v>
      </c>
    </row>
    <row r="1947" spans="1:7" x14ac:dyDescent="0.4">
      <c r="A1947" s="25">
        <v>3150</v>
      </c>
      <c r="B1947" s="25" t="s">
        <v>281</v>
      </c>
      <c r="C1947" s="25" t="s">
        <v>82</v>
      </c>
      <c r="D1947" s="25">
        <v>21835.38</v>
      </c>
      <c r="E1947" s="25">
        <v>0</v>
      </c>
      <c r="F1947" s="25">
        <v>0</v>
      </c>
      <c r="G1947" s="25">
        <v>0</v>
      </c>
    </row>
    <row r="1948" spans="1:7" x14ac:dyDescent="0.4">
      <c r="A1948" s="25">
        <v>3150</v>
      </c>
      <c r="B1948" s="25" t="s">
        <v>281</v>
      </c>
      <c r="C1948" s="25" t="s">
        <v>83</v>
      </c>
      <c r="D1948" s="25">
        <v>29017.96</v>
      </c>
      <c r="E1948" s="25">
        <v>0</v>
      </c>
      <c r="F1948" s="25">
        <v>0</v>
      </c>
      <c r="G1948" s="25">
        <v>0</v>
      </c>
    </row>
    <row r="1949" spans="1:7" x14ac:dyDescent="0.4">
      <c r="A1949" s="25">
        <v>3150</v>
      </c>
      <c r="B1949" s="25" t="s">
        <v>281</v>
      </c>
      <c r="C1949" s="25" t="s">
        <v>84</v>
      </c>
      <c r="D1949" s="25">
        <v>134336.51</v>
      </c>
      <c r="E1949" s="25">
        <v>0</v>
      </c>
      <c r="F1949" s="25">
        <v>25721.11</v>
      </c>
      <c r="G1949" s="25">
        <v>1368.87</v>
      </c>
    </row>
    <row r="1950" spans="1:7" x14ac:dyDescent="0.4">
      <c r="A1950" s="25">
        <v>3150</v>
      </c>
      <c r="B1950" s="25" t="s">
        <v>281</v>
      </c>
      <c r="C1950" s="25" t="s">
        <v>91</v>
      </c>
      <c r="D1950" s="25">
        <v>165095.78</v>
      </c>
      <c r="E1950" s="25">
        <v>0</v>
      </c>
      <c r="F1950" s="25">
        <v>3039.61</v>
      </c>
      <c r="G1950" s="25">
        <v>0</v>
      </c>
    </row>
    <row r="1951" spans="1:7" x14ac:dyDescent="0.4">
      <c r="A1951" s="25">
        <v>3150</v>
      </c>
      <c r="B1951" s="25" t="s">
        <v>281</v>
      </c>
      <c r="C1951" s="25" t="s">
        <v>85</v>
      </c>
      <c r="D1951" s="25">
        <v>298715.31</v>
      </c>
      <c r="E1951" s="25">
        <v>0</v>
      </c>
      <c r="F1951" s="25">
        <v>0</v>
      </c>
      <c r="G1951" s="25">
        <v>0</v>
      </c>
    </row>
    <row r="1952" spans="1:7" x14ac:dyDescent="0.4">
      <c r="A1952" s="25">
        <v>3150</v>
      </c>
      <c r="B1952" s="25" t="s">
        <v>281</v>
      </c>
      <c r="C1952" s="25" t="s">
        <v>86</v>
      </c>
      <c r="D1952" s="25">
        <v>0</v>
      </c>
      <c r="E1952" s="25">
        <v>39973.160000000003</v>
      </c>
      <c r="F1952" s="25">
        <v>0</v>
      </c>
      <c r="G1952" s="25">
        <v>47.26</v>
      </c>
    </row>
    <row r="1953" spans="1:7" x14ac:dyDescent="0.4">
      <c r="A1953" s="25">
        <v>3171</v>
      </c>
      <c r="B1953" s="25" t="s">
        <v>282</v>
      </c>
      <c r="C1953" s="25" t="s">
        <v>88</v>
      </c>
      <c r="D1953" s="25">
        <v>0</v>
      </c>
      <c r="E1953" s="25">
        <v>0</v>
      </c>
      <c r="F1953" s="25">
        <v>0</v>
      </c>
      <c r="G1953" s="25">
        <v>1796.52</v>
      </c>
    </row>
    <row r="1954" spans="1:7" x14ac:dyDescent="0.4">
      <c r="A1954" s="25">
        <v>3171</v>
      </c>
      <c r="B1954" s="25" t="s">
        <v>282</v>
      </c>
      <c r="C1954" s="25" t="s">
        <v>80</v>
      </c>
      <c r="D1954" s="25">
        <v>383006.34</v>
      </c>
      <c r="E1954" s="25">
        <v>0</v>
      </c>
      <c r="F1954" s="25">
        <v>0</v>
      </c>
      <c r="G1954" s="25">
        <v>41501.660000000003</v>
      </c>
    </row>
    <row r="1955" spans="1:7" x14ac:dyDescent="0.4">
      <c r="A1955" s="25">
        <v>3171</v>
      </c>
      <c r="B1955" s="25" t="s">
        <v>282</v>
      </c>
      <c r="C1955" s="25" t="s">
        <v>81</v>
      </c>
      <c r="D1955" s="25">
        <v>675777.76</v>
      </c>
      <c r="E1955" s="25">
        <v>0</v>
      </c>
      <c r="F1955" s="25">
        <v>0</v>
      </c>
      <c r="G1955" s="25">
        <v>79540.42</v>
      </c>
    </row>
    <row r="1956" spans="1:7" x14ac:dyDescent="0.4">
      <c r="A1956" s="25">
        <v>3171</v>
      </c>
      <c r="B1956" s="25" t="s">
        <v>282</v>
      </c>
      <c r="C1956" s="25" t="s">
        <v>89</v>
      </c>
      <c r="D1956" s="25">
        <v>162947.65</v>
      </c>
      <c r="E1956" s="25">
        <v>0</v>
      </c>
      <c r="F1956" s="25">
        <v>18015.64</v>
      </c>
      <c r="G1956" s="25">
        <v>25250.97</v>
      </c>
    </row>
    <row r="1957" spans="1:7" x14ac:dyDescent="0.4">
      <c r="A1957" s="25">
        <v>3171</v>
      </c>
      <c r="B1957" s="25" t="s">
        <v>282</v>
      </c>
      <c r="C1957" s="25" t="s">
        <v>82</v>
      </c>
      <c r="D1957" s="25">
        <v>14896.92</v>
      </c>
      <c r="E1957" s="25">
        <v>0</v>
      </c>
      <c r="F1957" s="25">
        <v>0</v>
      </c>
      <c r="G1957" s="25">
        <v>0</v>
      </c>
    </row>
    <row r="1958" spans="1:7" x14ac:dyDescent="0.4">
      <c r="A1958" s="25">
        <v>3171</v>
      </c>
      <c r="B1958" s="25" t="s">
        <v>282</v>
      </c>
      <c r="C1958" s="25" t="s">
        <v>83</v>
      </c>
      <c r="D1958" s="25">
        <v>21540.36</v>
      </c>
      <c r="E1958" s="25">
        <v>0</v>
      </c>
      <c r="F1958" s="25">
        <v>0</v>
      </c>
      <c r="G1958" s="25">
        <v>0</v>
      </c>
    </row>
    <row r="1959" spans="1:7" x14ac:dyDescent="0.4">
      <c r="A1959" s="25">
        <v>3171</v>
      </c>
      <c r="B1959" s="25" t="s">
        <v>282</v>
      </c>
      <c r="C1959" s="25" t="s">
        <v>84</v>
      </c>
      <c r="D1959" s="25">
        <v>76548.63</v>
      </c>
      <c r="E1959" s="25">
        <v>0</v>
      </c>
      <c r="F1959" s="25">
        <v>0</v>
      </c>
      <c r="G1959" s="25">
        <v>0</v>
      </c>
    </row>
    <row r="1960" spans="1:7" x14ac:dyDescent="0.4">
      <c r="A1960" s="25">
        <v>3171</v>
      </c>
      <c r="B1960" s="25" t="s">
        <v>282</v>
      </c>
      <c r="C1960" s="25" t="s">
        <v>91</v>
      </c>
      <c r="D1960" s="25">
        <v>0</v>
      </c>
      <c r="E1960" s="25">
        <v>47227.21</v>
      </c>
      <c r="F1960" s="25">
        <v>0</v>
      </c>
      <c r="G1960" s="25">
        <v>0</v>
      </c>
    </row>
    <row r="1961" spans="1:7" x14ac:dyDescent="0.4">
      <c r="A1961" s="25">
        <v>3171</v>
      </c>
      <c r="B1961" s="25" t="s">
        <v>282</v>
      </c>
      <c r="C1961" s="25" t="s">
        <v>85</v>
      </c>
      <c r="D1961" s="25">
        <v>29641.88</v>
      </c>
      <c r="E1961" s="25">
        <v>0</v>
      </c>
      <c r="F1961" s="25">
        <v>0</v>
      </c>
      <c r="G1961" s="25">
        <v>5166.66</v>
      </c>
    </row>
    <row r="1962" spans="1:7" x14ac:dyDescent="0.4">
      <c r="A1962" s="25">
        <v>3171</v>
      </c>
      <c r="B1962" s="25" t="s">
        <v>282</v>
      </c>
      <c r="C1962" s="25" t="s">
        <v>86</v>
      </c>
      <c r="D1962" s="25">
        <v>0</v>
      </c>
      <c r="E1962" s="25">
        <v>32500</v>
      </c>
      <c r="F1962" s="25">
        <v>0</v>
      </c>
      <c r="G1962" s="25">
        <v>1504.75</v>
      </c>
    </row>
    <row r="1963" spans="1:7" x14ac:dyDescent="0.4">
      <c r="A1963" s="25">
        <v>3206</v>
      </c>
      <c r="B1963" s="25" t="s">
        <v>283</v>
      </c>
      <c r="C1963" s="25" t="s">
        <v>88</v>
      </c>
      <c r="D1963" s="25">
        <v>9945.4</v>
      </c>
      <c r="E1963" s="25">
        <v>0</v>
      </c>
      <c r="F1963" s="25">
        <v>0</v>
      </c>
      <c r="G1963" s="25">
        <v>7092</v>
      </c>
    </row>
    <row r="1964" spans="1:7" x14ac:dyDescent="0.4">
      <c r="A1964" s="25">
        <v>3206</v>
      </c>
      <c r="B1964" s="25" t="s">
        <v>283</v>
      </c>
      <c r="C1964" s="25" t="s">
        <v>80</v>
      </c>
      <c r="D1964" s="25">
        <v>0</v>
      </c>
      <c r="E1964" s="25">
        <v>0</v>
      </c>
      <c r="F1964" s="25">
        <v>0</v>
      </c>
      <c r="G1964" s="25">
        <v>300</v>
      </c>
    </row>
    <row r="1965" spans="1:7" x14ac:dyDescent="0.4">
      <c r="A1965" s="25">
        <v>3206</v>
      </c>
      <c r="B1965" s="25" t="s">
        <v>283</v>
      </c>
      <c r="C1965" s="25" t="s">
        <v>81</v>
      </c>
      <c r="D1965" s="25">
        <v>249572</v>
      </c>
      <c r="E1965" s="25">
        <v>0</v>
      </c>
      <c r="F1965" s="25">
        <v>2111.81</v>
      </c>
      <c r="G1965" s="25">
        <v>25180.58</v>
      </c>
    </row>
    <row r="1966" spans="1:7" x14ac:dyDescent="0.4">
      <c r="A1966" s="25">
        <v>3206</v>
      </c>
      <c r="B1966" s="25" t="s">
        <v>283</v>
      </c>
      <c r="C1966" s="25" t="s">
        <v>89</v>
      </c>
      <c r="D1966" s="25">
        <v>19664.759999999998</v>
      </c>
      <c r="E1966" s="25">
        <v>0</v>
      </c>
      <c r="F1966" s="25">
        <v>0</v>
      </c>
      <c r="G1966" s="25">
        <v>18329.77</v>
      </c>
    </row>
    <row r="1967" spans="1:7" x14ac:dyDescent="0.4">
      <c r="A1967" s="25">
        <v>3206</v>
      </c>
      <c r="B1967" s="25" t="s">
        <v>283</v>
      </c>
      <c r="C1967" s="25" t="s">
        <v>84</v>
      </c>
      <c r="D1967" s="25">
        <v>0</v>
      </c>
      <c r="E1967" s="25">
        <v>1000</v>
      </c>
      <c r="F1967" s="25">
        <v>0</v>
      </c>
      <c r="G1967" s="25">
        <v>0</v>
      </c>
    </row>
    <row r="1968" spans="1:7" x14ac:dyDescent="0.4">
      <c r="A1968" s="25">
        <v>3206</v>
      </c>
      <c r="B1968" s="25" t="s">
        <v>283</v>
      </c>
      <c r="C1968" s="25" t="s">
        <v>91</v>
      </c>
      <c r="D1968" s="25">
        <v>0</v>
      </c>
      <c r="E1968" s="25">
        <v>57136</v>
      </c>
      <c r="F1968" s="25">
        <v>0</v>
      </c>
      <c r="G1968" s="25">
        <v>0</v>
      </c>
    </row>
    <row r="1969" spans="1:7" x14ac:dyDescent="0.4">
      <c r="A1969" s="25">
        <v>3206</v>
      </c>
      <c r="B1969" s="25" t="s">
        <v>283</v>
      </c>
      <c r="C1969" s="25" t="s">
        <v>85</v>
      </c>
      <c r="D1969" s="25">
        <v>12633.87</v>
      </c>
      <c r="E1969" s="25">
        <v>0</v>
      </c>
      <c r="F1969" s="25">
        <v>0</v>
      </c>
      <c r="G1969" s="25">
        <v>0</v>
      </c>
    </row>
    <row r="1970" spans="1:7" x14ac:dyDescent="0.4">
      <c r="A1970" s="25">
        <v>3206</v>
      </c>
      <c r="B1970" s="25" t="s">
        <v>283</v>
      </c>
      <c r="C1970" s="25" t="s">
        <v>86</v>
      </c>
      <c r="D1970" s="25">
        <v>0</v>
      </c>
      <c r="E1970" s="25">
        <v>149330.48000000001</v>
      </c>
      <c r="F1970" s="25">
        <v>0</v>
      </c>
      <c r="G1970" s="25">
        <v>41614.5</v>
      </c>
    </row>
    <row r="1971" spans="1:7" x14ac:dyDescent="0.4">
      <c r="A1971" s="25">
        <v>3213</v>
      </c>
      <c r="B1971" s="25" t="s">
        <v>284</v>
      </c>
      <c r="C1971" s="25" t="s">
        <v>80</v>
      </c>
      <c r="D1971" s="25">
        <v>70922.080000000002</v>
      </c>
      <c r="E1971" s="25">
        <v>0</v>
      </c>
      <c r="F1971" s="25">
        <v>0</v>
      </c>
      <c r="G1971" s="25">
        <v>1003.36</v>
      </c>
    </row>
    <row r="1972" spans="1:7" x14ac:dyDescent="0.4">
      <c r="A1972" s="25">
        <v>3213</v>
      </c>
      <c r="B1972" s="25" t="s">
        <v>284</v>
      </c>
      <c r="C1972" s="25" t="s">
        <v>81</v>
      </c>
      <c r="D1972" s="25">
        <v>209644.72</v>
      </c>
      <c r="E1972" s="25">
        <v>0</v>
      </c>
      <c r="F1972" s="25">
        <v>0</v>
      </c>
      <c r="G1972" s="25">
        <v>22448.080000000002</v>
      </c>
    </row>
    <row r="1973" spans="1:7" x14ac:dyDescent="0.4">
      <c r="A1973" s="25">
        <v>3213</v>
      </c>
      <c r="B1973" s="25" t="s">
        <v>284</v>
      </c>
      <c r="C1973" s="25" t="s">
        <v>89</v>
      </c>
      <c r="D1973" s="25">
        <v>168353.34</v>
      </c>
      <c r="E1973" s="25">
        <v>0</v>
      </c>
      <c r="F1973" s="25">
        <v>0</v>
      </c>
      <c r="G1973" s="25">
        <v>0</v>
      </c>
    </row>
    <row r="1974" spans="1:7" x14ac:dyDescent="0.4">
      <c r="A1974" s="25">
        <v>3213</v>
      </c>
      <c r="B1974" s="25" t="s">
        <v>284</v>
      </c>
      <c r="C1974" s="25" t="s">
        <v>83</v>
      </c>
      <c r="D1974" s="25">
        <v>0</v>
      </c>
      <c r="E1974" s="25">
        <v>0</v>
      </c>
      <c r="F1974" s="25">
        <v>0</v>
      </c>
      <c r="G1974" s="25">
        <v>16321.03</v>
      </c>
    </row>
    <row r="1975" spans="1:7" x14ac:dyDescent="0.4">
      <c r="A1975" s="25">
        <v>3213</v>
      </c>
      <c r="B1975" s="25" t="s">
        <v>284</v>
      </c>
      <c r="C1975" s="25" t="s">
        <v>84</v>
      </c>
      <c r="D1975" s="25">
        <v>0</v>
      </c>
      <c r="E1975" s="25">
        <v>2196</v>
      </c>
      <c r="F1975" s="25">
        <v>0</v>
      </c>
      <c r="G1975" s="25">
        <v>554</v>
      </c>
    </row>
    <row r="1976" spans="1:7" x14ac:dyDescent="0.4">
      <c r="A1976" s="25">
        <v>3213</v>
      </c>
      <c r="B1976" s="25" t="s">
        <v>284</v>
      </c>
      <c r="C1976" s="25" t="s">
        <v>91</v>
      </c>
      <c r="D1976" s="25">
        <v>15729.84</v>
      </c>
      <c r="E1976" s="25">
        <v>8459</v>
      </c>
      <c r="F1976" s="25">
        <v>0</v>
      </c>
      <c r="G1976" s="25">
        <v>2520.5</v>
      </c>
    </row>
    <row r="1977" spans="1:7" x14ac:dyDescent="0.4">
      <c r="A1977" s="25">
        <v>3213</v>
      </c>
      <c r="B1977" s="25" t="s">
        <v>284</v>
      </c>
      <c r="C1977" s="25" t="s">
        <v>85</v>
      </c>
      <c r="D1977" s="25">
        <v>2796.44</v>
      </c>
      <c r="E1977" s="25">
        <v>0</v>
      </c>
      <c r="F1977" s="25">
        <v>0</v>
      </c>
      <c r="G1977" s="25">
        <v>0</v>
      </c>
    </row>
    <row r="1978" spans="1:7" x14ac:dyDescent="0.4">
      <c r="A1978" s="25">
        <v>3213</v>
      </c>
      <c r="B1978" s="25" t="s">
        <v>284</v>
      </c>
      <c r="C1978" s="25" t="s">
        <v>86</v>
      </c>
      <c r="D1978" s="25">
        <v>0</v>
      </c>
      <c r="E1978" s="25">
        <v>27392</v>
      </c>
      <c r="F1978" s="25">
        <v>0</v>
      </c>
      <c r="G1978" s="25">
        <v>5184</v>
      </c>
    </row>
    <row r="1979" spans="1:7" x14ac:dyDescent="0.4">
      <c r="A1979" s="25">
        <v>3220</v>
      </c>
      <c r="B1979" s="25" t="s">
        <v>285</v>
      </c>
      <c r="C1979" s="25" t="s">
        <v>88</v>
      </c>
      <c r="D1979" s="25">
        <v>169756.93</v>
      </c>
      <c r="E1979" s="25">
        <v>0</v>
      </c>
      <c r="F1979" s="25">
        <v>0</v>
      </c>
      <c r="G1979" s="25">
        <v>7304.44</v>
      </c>
    </row>
    <row r="1980" spans="1:7" x14ac:dyDescent="0.4">
      <c r="A1980" s="25">
        <v>3220</v>
      </c>
      <c r="B1980" s="25" t="s">
        <v>285</v>
      </c>
      <c r="C1980" s="25" t="s">
        <v>80</v>
      </c>
      <c r="D1980" s="25">
        <v>325192.8</v>
      </c>
      <c r="E1980" s="25">
        <v>0</v>
      </c>
      <c r="F1980" s="25">
        <v>0</v>
      </c>
      <c r="G1980" s="25">
        <v>1973.75</v>
      </c>
    </row>
    <row r="1981" spans="1:7" x14ac:dyDescent="0.4">
      <c r="A1981" s="25">
        <v>3220</v>
      </c>
      <c r="B1981" s="25" t="s">
        <v>285</v>
      </c>
      <c r="C1981" s="25" t="s">
        <v>81</v>
      </c>
      <c r="D1981" s="25">
        <v>1283877.1200000001</v>
      </c>
      <c r="E1981" s="25">
        <v>0</v>
      </c>
      <c r="F1981" s="25">
        <v>0</v>
      </c>
      <c r="G1981" s="25">
        <v>220595.94</v>
      </c>
    </row>
    <row r="1982" spans="1:7" x14ac:dyDescent="0.4">
      <c r="A1982" s="25">
        <v>3220</v>
      </c>
      <c r="B1982" s="25" t="s">
        <v>285</v>
      </c>
      <c r="C1982" s="25" t="s">
        <v>89</v>
      </c>
      <c r="D1982" s="25">
        <v>740550.37</v>
      </c>
      <c r="E1982" s="25">
        <v>0</v>
      </c>
      <c r="F1982" s="25">
        <v>11771.52</v>
      </c>
      <c r="G1982" s="25">
        <v>19359.64</v>
      </c>
    </row>
    <row r="1983" spans="1:7" x14ac:dyDescent="0.4">
      <c r="A1983" s="25">
        <v>3220</v>
      </c>
      <c r="B1983" s="25" t="s">
        <v>285</v>
      </c>
      <c r="C1983" s="25" t="s">
        <v>82</v>
      </c>
      <c r="D1983" s="25">
        <v>2428.5</v>
      </c>
      <c r="E1983" s="25">
        <v>0</v>
      </c>
      <c r="F1983" s="25">
        <v>21856.52</v>
      </c>
      <c r="G1983" s="25">
        <v>0</v>
      </c>
    </row>
    <row r="1984" spans="1:7" x14ac:dyDescent="0.4">
      <c r="A1984" s="25">
        <v>3220</v>
      </c>
      <c r="B1984" s="25" t="s">
        <v>285</v>
      </c>
      <c r="C1984" s="25" t="s">
        <v>83</v>
      </c>
      <c r="D1984" s="25">
        <v>0</v>
      </c>
      <c r="E1984" s="25">
        <v>0</v>
      </c>
      <c r="F1984" s="25">
        <v>2702.95</v>
      </c>
      <c r="G1984" s="25">
        <v>0</v>
      </c>
    </row>
    <row r="1985" spans="1:7" x14ac:dyDescent="0.4">
      <c r="A1985" s="25">
        <v>3220</v>
      </c>
      <c r="B1985" s="25" t="s">
        <v>285</v>
      </c>
      <c r="C1985" s="25" t="s">
        <v>84</v>
      </c>
      <c r="D1985" s="25">
        <v>116649.07</v>
      </c>
      <c r="E1985" s="25">
        <v>0</v>
      </c>
      <c r="F1985" s="25">
        <v>22218.87</v>
      </c>
      <c r="G1985" s="25">
        <v>3276.62</v>
      </c>
    </row>
    <row r="1986" spans="1:7" x14ac:dyDescent="0.4">
      <c r="A1986" s="25">
        <v>3220</v>
      </c>
      <c r="B1986" s="25" t="s">
        <v>285</v>
      </c>
      <c r="C1986" s="25" t="s">
        <v>91</v>
      </c>
      <c r="D1986" s="25">
        <v>0</v>
      </c>
      <c r="E1986" s="25">
        <v>48004.09</v>
      </c>
      <c r="F1986" s="25">
        <v>0</v>
      </c>
      <c r="G1986" s="25">
        <v>69798.17</v>
      </c>
    </row>
    <row r="1987" spans="1:7" x14ac:dyDescent="0.4">
      <c r="A1987" s="25">
        <v>3220</v>
      </c>
      <c r="B1987" s="25" t="s">
        <v>285</v>
      </c>
      <c r="C1987" s="25" t="s">
        <v>85</v>
      </c>
      <c r="D1987" s="25">
        <v>15623.01</v>
      </c>
      <c r="E1987" s="25">
        <v>0</v>
      </c>
      <c r="F1987" s="25">
        <v>85</v>
      </c>
      <c r="G1987" s="25">
        <v>0</v>
      </c>
    </row>
    <row r="1988" spans="1:7" x14ac:dyDescent="0.4">
      <c r="A1988" s="25">
        <v>3220</v>
      </c>
      <c r="B1988" s="25" t="s">
        <v>285</v>
      </c>
      <c r="C1988" s="25" t="s">
        <v>86</v>
      </c>
      <c r="D1988" s="25">
        <v>0</v>
      </c>
      <c r="E1988" s="25">
        <v>47143</v>
      </c>
      <c r="F1988" s="25">
        <v>89505</v>
      </c>
      <c r="G1988" s="25">
        <v>89346.39</v>
      </c>
    </row>
    <row r="1989" spans="1:7" x14ac:dyDescent="0.4">
      <c r="A1989" s="25">
        <v>3269</v>
      </c>
      <c r="B1989" s="25" t="s">
        <v>286</v>
      </c>
      <c r="C1989" s="25" t="s">
        <v>88</v>
      </c>
      <c r="D1989" s="25">
        <v>1360897.77</v>
      </c>
      <c r="E1989" s="25">
        <v>0</v>
      </c>
      <c r="F1989" s="25">
        <v>0</v>
      </c>
      <c r="G1989" s="25">
        <v>196834.29</v>
      </c>
    </row>
    <row r="1990" spans="1:7" x14ac:dyDescent="0.4">
      <c r="A1990" s="25">
        <v>3269</v>
      </c>
      <c r="B1990" s="25" t="s">
        <v>286</v>
      </c>
      <c r="C1990" s="25" t="s">
        <v>80</v>
      </c>
      <c r="D1990" s="25">
        <v>9772698.8599999994</v>
      </c>
      <c r="E1990" s="25">
        <v>0</v>
      </c>
      <c r="F1990" s="25">
        <v>12162.86</v>
      </c>
      <c r="G1990" s="25">
        <v>280969.45</v>
      </c>
    </row>
    <row r="1991" spans="1:7" x14ac:dyDescent="0.4">
      <c r="A1991" s="25">
        <v>3269</v>
      </c>
      <c r="B1991" s="25" t="s">
        <v>286</v>
      </c>
      <c r="C1991" s="25" t="s">
        <v>81</v>
      </c>
      <c r="D1991" s="25">
        <v>30963989.550000001</v>
      </c>
      <c r="E1991" s="25">
        <v>0</v>
      </c>
      <c r="F1991" s="25">
        <v>493752.59</v>
      </c>
      <c r="G1991" s="25">
        <v>904233.35</v>
      </c>
    </row>
    <row r="1992" spans="1:7" x14ac:dyDescent="0.4">
      <c r="A1992" s="25">
        <v>3269</v>
      </c>
      <c r="B1992" s="25" t="s">
        <v>286</v>
      </c>
      <c r="C1992" s="25" t="s">
        <v>89</v>
      </c>
      <c r="D1992" s="25">
        <v>13416103.93</v>
      </c>
      <c r="E1992" s="25">
        <v>0</v>
      </c>
      <c r="F1992" s="25">
        <v>379132.97</v>
      </c>
      <c r="G1992" s="25">
        <v>461587.96</v>
      </c>
    </row>
    <row r="1993" spans="1:7" x14ac:dyDescent="0.4">
      <c r="A1993" s="25">
        <v>3269</v>
      </c>
      <c r="B1993" s="25" t="s">
        <v>286</v>
      </c>
      <c r="C1993" s="25" t="s">
        <v>90</v>
      </c>
      <c r="D1993" s="25">
        <v>3191586.72</v>
      </c>
      <c r="E1993" s="25">
        <v>0</v>
      </c>
      <c r="F1993" s="25">
        <v>2016.21</v>
      </c>
      <c r="G1993" s="25">
        <v>0</v>
      </c>
    </row>
    <row r="1994" spans="1:7" x14ac:dyDescent="0.4">
      <c r="A1994" s="25">
        <v>3269</v>
      </c>
      <c r="B1994" s="25" t="s">
        <v>286</v>
      </c>
      <c r="C1994" s="25" t="s">
        <v>82</v>
      </c>
      <c r="D1994" s="25">
        <v>367489.77</v>
      </c>
      <c r="E1994" s="25">
        <v>0</v>
      </c>
      <c r="F1994" s="25">
        <v>0</v>
      </c>
      <c r="G1994" s="25">
        <v>0</v>
      </c>
    </row>
    <row r="1995" spans="1:7" x14ac:dyDescent="0.4">
      <c r="A1995" s="25">
        <v>3269</v>
      </c>
      <c r="B1995" s="25" t="s">
        <v>286</v>
      </c>
      <c r="C1995" s="25" t="s">
        <v>83</v>
      </c>
      <c r="D1995" s="25">
        <v>1084394.03</v>
      </c>
      <c r="E1995" s="25">
        <v>0</v>
      </c>
      <c r="F1995" s="25">
        <v>0</v>
      </c>
      <c r="G1995" s="25">
        <v>67217.03</v>
      </c>
    </row>
    <row r="1996" spans="1:7" x14ac:dyDescent="0.4">
      <c r="A1996" s="25">
        <v>3269</v>
      </c>
      <c r="B1996" s="25" t="s">
        <v>286</v>
      </c>
      <c r="C1996" s="25" t="s">
        <v>84</v>
      </c>
      <c r="D1996" s="25">
        <v>3831818.63</v>
      </c>
      <c r="E1996" s="25">
        <v>0</v>
      </c>
      <c r="F1996" s="25">
        <v>5819.31</v>
      </c>
      <c r="G1996" s="25">
        <v>2591.2199999999998</v>
      </c>
    </row>
    <row r="1997" spans="1:7" x14ac:dyDescent="0.4">
      <c r="A1997" s="25">
        <v>3269</v>
      </c>
      <c r="B1997" s="25" t="s">
        <v>286</v>
      </c>
      <c r="C1997" s="25" t="s">
        <v>109</v>
      </c>
      <c r="D1997" s="25">
        <v>0</v>
      </c>
      <c r="E1997" s="25">
        <v>0</v>
      </c>
      <c r="F1997" s="25">
        <v>0</v>
      </c>
      <c r="G1997" s="25">
        <v>3000.14</v>
      </c>
    </row>
    <row r="1998" spans="1:7" x14ac:dyDescent="0.4">
      <c r="A1998" s="25">
        <v>3269</v>
      </c>
      <c r="B1998" s="25" t="s">
        <v>286</v>
      </c>
      <c r="C1998" s="25" t="s">
        <v>91</v>
      </c>
      <c r="D1998" s="25">
        <v>4856600.22</v>
      </c>
      <c r="E1998" s="25">
        <v>0</v>
      </c>
      <c r="F1998" s="25">
        <v>0</v>
      </c>
      <c r="G1998" s="25">
        <v>82874.179999999993</v>
      </c>
    </row>
    <row r="1999" spans="1:7" x14ac:dyDescent="0.4">
      <c r="A1999" s="25">
        <v>3269</v>
      </c>
      <c r="B1999" s="25" t="s">
        <v>286</v>
      </c>
      <c r="C1999" s="25" t="s">
        <v>85</v>
      </c>
      <c r="D1999" s="25">
        <v>3018476.36</v>
      </c>
      <c r="E1999" s="25">
        <v>0</v>
      </c>
      <c r="F1999" s="25">
        <v>0</v>
      </c>
      <c r="G1999" s="25">
        <v>15583.23</v>
      </c>
    </row>
    <row r="2000" spans="1:7" x14ac:dyDescent="0.4">
      <c r="A2000" s="25">
        <v>3269</v>
      </c>
      <c r="B2000" s="25" t="s">
        <v>286</v>
      </c>
      <c r="C2000" s="25" t="s">
        <v>86</v>
      </c>
      <c r="D2000" s="25">
        <v>530</v>
      </c>
      <c r="E2000" s="25">
        <v>0</v>
      </c>
      <c r="F2000" s="25">
        <v>264</v>
      </c>
      <c r="G2000" s="25">
        <v>127773.11</v>
      </c>
    </row>
    <row r="2001" spans="1:7" x14ac:dyDescent="0.4">
      <c r="A2001" s="25">
        <v>3276</v>
      </c>
      <c r="B2001" s="25" t="s">
        <v>287</v>
      </c>
      <c r="C2001" s="25" t="s">
        <v>88</v>
      </c>
      <c r="D2001" s="25">
        <v>58776.25</v>
      </c>
      <c r="E2001" s="25">
        <v>0</v>
      </c>
      <c r="F2001" s="25">
        <v>744.22</v>
      </c>
      <c r="G2001" s="25">
        <v>0</v>
      </c>
    </row>
    <row r="2002" spans="1:7" x14ac:dyDescent="0.4">
      <c r="A2002" s="25">
        <v>3276</v>
      </c>
      <c r="B2002" s="25" t="s">
        <v>287</v>
      </c>
      <c r="C2002" s="25" t="s">
        <v>80</v>
      </c>
      <c r="D2002" s="25">
        <v>56117.3</v>
      </c>
      <c r="E2002" s="25">
        <v>0</v>
      </c>
      <c r="F2002" s="25">
        <v>204.27</v>
      </c>
      <c r="G2002" s="25">
        <v>29115.759999999998</v>
      </c>
    </row>
    <row r="2003" spans="1:7" x14ac:dyDescent="0.4">
      <c r="A2003" s="25">
        <v>3276</v>
      </c>
      <c r="B2003" s="25" t="s">
        <v>287</v>
      </c>
      <c r="C2003" s="25" t="s">
        <v>81</v>
      </c>
      <c r="D2003" s="25">
        <v>296321.96000000002</v>
      </c>
      <c r="E2003" s="25">
        <v>0</v>
      </c>
      <c r="F2003" s="25">
        <v>5938.69</v>
      </c>
      <c r="G2003" s="25">
        <v>0</v>
      </c>
    </row>
    <row r="2004" spans="1:7" x14ac:dyDescent="0.4">
      <c r="A2004" s="25">
        <v>3276</v>
      </c>
      <c r="B2004" s="25" t="s">
        <v>287</v>
      </c>
      <c r="C2004" s="25" t="s">
        <v>89</v>
      </c>
      <c r="D2004" s="25">
        <v>178699.56</v>
      </c>
      <c r="E2004" s="25">
        <v>0</v>
      </c>
      <c r="F2004" s="25">
        <v>3051.43</v>
      </c>
      <c r="G2004" s="25">
        <v>0</v>
      </c>
    </row>
    <row r="2005" spans="1:7" x14ac:dyDescent="0.4">
      <c r="A2005" s="25">
        <v>3276</v>
      </c>
      <c r="B2005" s="25" t="s">
        <v>287</v>
      </c>
      <c r="C2005" s="25" t="s">
        <v>82</v>
      </c>
      <c r="D2005" s="25">
        <v>0</v>
      </c>
      <c r="E2005" s="25">
        <v>0</v>
      </c>
      <c r="F2005" s="25">
        <v>0</v>
      </c>
      <c r="G2005" s="25">
        <v>15382.65</v>
      </c>
    </row>
    <row r="2006" spans="1:7" x14ac:dyDescent="0.4">
      <c r="A2006" s="25">
        <v>3276</v>
      </c>
      <c r="B2006" s="25" t="s">
        <v>287</v>
      </c>
      <c r="C2006" s="25" t="s">
        <v>83</v>
      </c>
      <c r="D2006" s="25">
        <v>0</v>
      </c>
      <c r="E2006" s="25">
        <v>7308</v>
      </c>
      <c r="F2006" s="25">
        <v>0</v>
      </c>
      <c r="G2006" s="25">
        <v>0</v>
      </c>
    </row>
    <row r="2007" spans="1:7" x14ac:dyDescent="0.4">
      <c r="A2007" s="25">
        <v>3276</v>
      </c>
      <c r="B2007" s="25" t="s">
        <v>287</v>
      </c>
      <c r="C2007" s="25" t="s">
        <v>84</v>
      </c>
      <c r="D2007" s="25">
        <v>0</v>
      </c>
      <c r="E2007" s="25">
        <v>0</v>
      </c>
      <c r="F2007" s="25">
        <v>0</v>
      </c>
      <c r="G2007" s="25">
        <v>11844</v>
      </c>
    </row>
    <row r="2008" spans="1:7" x14ac:dyDescent="0.4">
      <c r="A2008" s="25">
        <v>3276</v>
      </c>
      <c r="B2008" s="25" t="s">
        <v>287</v>
      </c>
      <c r="C2008" s="25" t="s">
        <v>109</v>
      </c>
      <c r="D2008" s="25">
        <v>0</v>
      </c>
      <c r="E2008" s="25">
        <v>0</v>
      </c>
      <c r="F2008" s="25">
        <v>0</v>
      </c>
      <c r="G2008" s="25">
        <v>1326.25</v>
      </c>
    </row>
    <row r="2009" spans="1:7" x14ac:dyDescent="0.4">
      <c r="A2009" s="25">
        <v>3276</v>
      </c>
      <c r="B2009" s="25" t="s">
        <v>287</v>
      </c>
      <c r="C2009" s="25" t="s">
        <v>91</v>
      </c>
      <c r="D2009" s="25">
        <v>22661.35</v>
      </c>
      <c r="E2009" s="25">
        <v>29640</v>
      </c>
      <c r="F2009" s="25">
        <v>0</v>
      </c>
      <c r="G2009" s="25">
        <v>0</v>
      </c>
    </row>
    <row r="2010" spans="1:7" x14ac:dyDescent="0.4">
      <c r="A2010" s="25">
        <v>3276</v>
      </c>
      <c r="B2010" s="25" t="s">
        <v>287</v>
      </c>
      <c r="C2010" s="25" t="s">
        <v>85</v>
      </c>
      <c r="D2010" s="25">
        <v>52717.68</v>
      </c>
      <c r="E2010" s="25">
        <v>0</v>
      </c>
      <c r="F2010" s="25">
        <v>319.2</v>
      </c>
      <c r="G2010" s="25">
        <v>24999</v>
      </c>
    </row>
    <row r="2011" spans="1:7" x14ac:dyDescent="0.4">
      <c r="A2011" s="25">
        <v>3276</v>
      </c>
      <c r="B2011" s="25" t="s">
        <v>287</v>
      </c>
      <c r="C2011" s="25" t="s">
        <v>86</v>
      </c>
      <c r="D2011" s="25">
        <v>0</v>
      </c>
      <c r="E2011" s="25">
        <v>61337.5</v>
      </c>
      <c r="F2011" s="25">
        <v>0</v>
      </c>
      <c r="G2011" s="25">
        <v>16000</v>
      </c>
    </row>
    <row r="2012" spans="1:7" x14ac:dyDescent="0.4">
      <c r="A2012" s="25">
        <v>3290</v>
      </c>
      <c r="B2012" s="25" t="s">
        <v>288</v>
      </c>
      <c r="C2012" s="25" t="s">
        <v>88</v>
      </c>
      <c r="D2012" s="25">
        <v>156497.72</v>
      </c>
      <c r="E2012" s="25">
        <v>0</v>
      </c>
      <c r="F2012" s="25">
        <v>1959.1</v>
      </c>
      <c r="G2012" s="25">
        <v>16361.55</v>
      </c>
    </row>
    <row r="2013" spans="1:7" x14ac:dyDescent="0.4">
      <c r="A2013" s="25">
        <v>3290</v>
      </c>
      <c r="B2013" s="25" t="s">
        <v>288</v>
      </c>
      <c r="C2013" s="25" t="s">
        <v>80</v>
      </c>
      <c r="D2013" s="25">
        <v>1082419.3799999999</v>
      </c>
      <c r="E2013" s="25">
        <v>0</v>
      </c>
      <c r="F2013" s="25">
        <v>42829.81</v>
      </c>
      <c r="G2013" s="25">
        <v>107425.46</v>
      </c>
    </row>
    <row r="2014" spans="1:7" x14ac:dyDescent="0.4">
      <c r="A2014" s="25">
        <v>3290</v>
      </c>
      <c r="B2014" s="25" t="s">
        <v>288</v>
      </c>
      <c r="C2014" s="25" t="s">
        <v>81</v>
      </c>
      <c r="D2014" s="25">
        <v>5117019.3099999996</v>
      </c>
      <c r="E2014" s="25">
        <v>0</v>
      </c>
      <c r="F2014" s="25">
        <v>56363.07</v>
      </c>
      <c r="G2014" s="25">
        <v>22802.49</v>
      </c>
    </row>
    <row r="2015" spans="1:7" x14ac:dyDescent="0.4">
      <c r="A2015" s="25">
        <v>3290</v>
      </c>
      <c r="B2015" s="25" t="s">
        <v>288</v>
      </c>
      <c r="C2015" s="25" t="s">
        <v>89</v>
      </c>
      <c r="D2015" s="25">
        <v>2632783.52</v>
      </c>
      <c r="E2015" s="25">
        <v>0</v>
      </c>
      <c r="F2015" s="25">
        <v>2025</v>
      </c>
      <c r="G2015" s="25">
        <v>274405.69</v>
      </c>
    </row>
    <row r="2016" spans="1:7" x14ac:dyDescent="0.4">
      <c r="A2016" s="25">
        <v>3290</v>
      </c>
      <c r="B2016" s="25" t="s">
        <v>288</v>
      </c>
      <c r="C2016" s="25" t="s">
        <v>90</v>
      </c>
      <c r="D2016" s="25">
        <v>0</v>
      </c>
      <c r="E2016" s="25">
        <v>0</v>
      </c>
      <c r="F2016" s="25">
        <v>61670.239999999998</v>
      </c>
      <c r="G2016" s="25">
        <v>0</v>
      </c>
    </row>
    <row r="2017" spans="1:7" x14ac:dyDescent="0.4">
      <c r="A2017" s="25">
        <v>3290</v>
      </c>
      <c r="B2017" s="25" t="s">
        <v>288</v>
      </c>
      <c r="C2017" s="25" t="s">
        <v>82</v>
      </c>
      <c r="D2017" s="25">
        <v>141514.20000000001</v>
      </c>
      <c r="E2017" s="25">
        <v>0</v>
      </c>
      <c r="F2017" s="25">
        <v>0</v>
      </c>
      <c r="G2017" s="25">
        <v>3110.24</v>
      </c>
    </row>
    <row r="2018" spans="1:7" x14ac:dyDescent="0.4">
      <c r="A2018" s="25">
        <v>3290</v>
      </c>
      <c r="B2018" s="25" t="s">
        <v>288</v>
      </c>
      <c r="C2018" s="25" t="s">
        <v>83</v>
      </c>
      <c r="D2018" s="25">
        <v>0</v>
      </c>
      <c r="E2018" s="25">
        <v>0</v>
      </c>
      <c r="F2018" s="25">
        <v>112611.88</v>
      </c>
      <c r="G2018" s="25">
        <v>229861.49</v>
      </c>
    </row>
    <row r="2019" spans="1:7" x14ac:dyDescent="0.4">
      <c r="A2019" s="25">
        <v>3290</v>
      </c>
      <c r="B2019" s="25" t="s">
        <v>288</v>
      </c>
      <c r="C2019" s="25" t="s">
        <v>84</v>
      </c>
      <c r="D2019" s="25">
        <v>291944.8</v>
      </c>
      <c r="E2019" s="25">
        <v>0</v>
      </c>
      <c r="F2019" s="25">
        <v>5186.08</v>
      </c>
      <c r="G2019" s="25">
        <v>108200.76</v>
      </c>
    </row>
    <row r="2020" spans="1:7" x14ac:dyDescent="0.4">
      <c r="A2020" s="25">
        <v>3290</v>
      </c>
      <c r="B2020" s="25" t="s">
        <v>288</v>
      </c>
      <c r="C2020" s="25" t="s">
        <v>91</v>
      </c>
      <c r="D2020" s="25">
        <v>529732.26</v>
      </c>
      <c r="E2020" s="25">
        <v>0</v>
      </c>
      <c r="F2020" s="25">
        <v>4198.4399999999996</v>
      </c>
      <c r="G2020" s="25">
        <v>80202.38</v>
      </c>
    </row>
    <row r="2021" spans="1:7" x14ac:dyDescent="0.4">
      <c r="A2021" s="25">
        <v>3290</v>
      </c>
      <c r="B2021" s="25" t="s">
        <v>288</v>
      </c>
      <c r="C2021" s="25" t="s">
        <v>85</v>
      </c>
      <c r="D2021" s="25">
        <v>248231.33</v>
      </c>
      <c r="E2021" s="25">
        <v>0</v>
      </c>
      <c r="F2021" s="25">
        <v>0</v>
      </c>
      <c r="G2021" s="25">
        <v>25278</v>
      </c>
    </row>
    <row r="2022" spans="1:7" x14ac:dyDescent="0.4">
      <c r="A2022" s="25">
        <v>3290</v>
      </c>
      <c r="B2022" s="25" t="s">
        <v>288</v>
      </c>
      <c r="C2022" s="25" t="s">
        <v>86</v>
      </c>
      <c r="D2022" s="25">
        <v>0</v>
      </c>
      <c r="E2022" s="25">
        <v>0</v>
      </c>
      <c r="F2022" s="25">
        <v>0</v>
      </c>
      <c r="G2022" s="25">
        <v>153516.35999999999</v>
      </c>
    </row>
    <row r="2023" spans="1:7" x14ac:dyDescent="0.4">
      <c r="A2023" s="25">
        <v>3297</v>
      </c>
      <c r="B2023" s="25" t="s">
        <v>289</v>
      </c>
      <c r="C2023" s="25" t="s">
        <v>88</v>
      </c>
      <c r="D2023" s="25">
        <v>57037.72</v>
      </c>
      <c r="E2023" s="25">
        <v>0</v>
      </c>
      <c r="F2023" s="25">
        <v>0</v>
      </c>
      <c r="G2023" s="25">
        <v>0</v>
      </c>
    </row>
    <row r="2024" spans="1:7" x14ac:dyDescent="0.4">
      <c r="A2024" s="25">
        <v>3297</v>
      </c>
      <c r="B2024" s="25" t="s">
        <v>289</v>
      </c>
      <c r="C2024" s="25" t="s">
        <v>80</v>
      </c>
      <c r="D2024" s="25">
        <v>166650.9</v>
      </c>
      <c r="E2024" s="25">
        <v>0</v>
      </c>
      <c r="F2024" s="25">
        <v>0</v>
      </c>
      <c r="G2024" s="25">
        <v>1182.32</v>
      </c>
    </row>
    <row r="2025" spans="1:7" x14ac:dyDescent="0.4">
      <c r="A2025" s="25">
        <v>3297</v>
      </c>
      <c r="B2025" s="25" t="s">
        <v>289</v>
      </c>
      <c r="C2025" s="25" t="s">
        <v>81</v>
      </c>
      <c r="D2025" s="25">
        <v>854522.64</v>
      </c>
      <c r="E2025" s="25">
        <v>0</v>
      </c>
      <c r="F2025" s="25">
        <v>1112.25</v>
      </c>
      <c r="G2025" s="25">
        <v>83429.67</v>
      </c>
    </row>
    <row r="2026" spans="1:7" x14ac:dyDescent="0.4">
      <c r="A2026" s="25">
        <v>3297</v>
      </c>
      <c r="B2026" s="25" t="s">
        <v>289</v>
      </c>
      <c r="C2026" s="25" t="s">
        <v>89</v>
      </c>
      <c r="D2026" s="25">
        <v>721998.35</v>
      </c>
      <c r="E2026" s="25">
        <v>0</v>
      </c>
      <c r="F2026" s="25">
        <v>0</v>
      </c>
      <c r="G2026" s="25">
        <v>11333.24</v>
      </c>
    </row>
    <row r="2027" spans="1:7" x14ac:dyDescent="0.4">
      <c r="A2027" s="25">
        <v>3297</v>
      </c>
      <c r="B2027" s="25" t="s">
        <v>289</v>
      </c>
      <c r="C2027" s="25" t="s">
        <v>82</v>
      </c>
      <c r="D2027" s="25">
        <v>2802.18</v>
      </c>
      <c r="E2027" s="25">
        <v>0</v>
      </c>
      <c r="F2027" s="25">
        <v>24583.77</v>
      </c>
      <c r="G2027" s="25">
        <v>0</v>
      </c>
    </row>
    <row r="2028" spans="1:7" x14ac:dyDescent="0.4">
      <c r="A2028" s="25">
        <v>3297</v>
      </c>
      <c r="B2028" s="25" t="s">
        <v>289</v>
      </c>
      <c r="C2028" s="25" t="s">
        <v>83</v>
      </c>
      <c r="D2028" s="25">
        <v>3625.15</v>
      </c>
      <c r="E2028" s="25">
        <v>0</v>
      </c>
      <c r="F2028" s="25">
        <v>8875.3799999999992</v>
      </c>
      <c r="G2028" s="25">
        <v>0</v>
      </c>
    </row>
    <row r="2029" spans="1:7" x14ac:dyDescent="0.4">
      <c r="A2029" s="25">
        <v>3297</v>
      </c>
      <c r="B2029" s="25" t="s">
        <v>289</v>
      </c>
      <c r="C2029" s="25" t="s">
        <v>84</v>
      </c>
      <c r="D2029" s="25">
        <v>68870.789999999994</v>
      </c>
      <c r="E2029" s="25">
        <v>0</v>
      </c>
      <c r="F2029" s="25">
        <v>13694.49</v>
      </c>
      <c r="G2029" s="25">
        <v>3025.29</v>
      </c>
    </row>
    <row r="2030" spans="1:7" x14ac:dyDescent="0.4">
      <c r="A2030" s="25">
        <v>3297</v>
      </c>
      <c r="B2030" s="25" t="s">
        <v>289</v>
      </c>
      <c r="C2030" s="25" t="s">
        <v>91</v>
      </c>
      <c r="D2030" s="25">
        <v>115573.14</v>
      </c>
      <c r="E2030" s="25">
        <v>36156.29</v>
      </c>
      <c r="F2030" s="25">
        <v>0</v>
      </c>
      <c r="G2030" s="25">
        <v>2053.41</v>
      </c>
    </row>
    <row r="2031" spans="1:7" x14ac:dyDescent="0.4">
      <c r="A2031" s="25">
        <v>3297</v>
      </c>
      <c r="B2031" s="25" t="s">
        <v>289</v>
      </c>
      <c r="C2031" s="25" t="s">
        <v>85</v>
      </c>
      <c r="D2031" s="25">
        <v>85764.160000000003</v>
      </c>
      <c r="E2031" s="25">
        <v>0</v>
      </c>
      <c r="F2031" s="25">
        <v>0</v>
      </c>
      <c r="G2031" s="25">
        <v>1313.76</v>
      </c>
    </row>
    <row r="2032" spans="1:7" x14ac:dyDescent="0.4">
      <c r="A2032" s="25">
        <v>3297</v>
      </c>
      <c r="B2032" s="25" t="s">
        <v>289</v>
      </c>
      <c r="C2032" s="25" t="s">
        <v>86</v>
      </c>
      <c r="D2032" s="25">
        <v>0</v>
      </c>
      <c r="E2032" s="25">
        <v>7551</v>
      </c>
      <c r="F2032" s="25">
        <v>0</v>
      </c>
      <c r="G2032" s="25">
        <v>0</v>
      </c>
    </row>
    <row r="2033" spans="1:7" x14ac:dyDescent="0.4">
      <c r="A2033" s="25">
        <v>1897</v>
      </c>
      <c r="B2033" s="25" t="s">
        <v>290</v>
      </c>
      <c r="C2033" s="25" t="s">
        <v>88</v>
      </c>
      <c r="D2033" s="25">
        <v>0</v>
      </c>
      <c r="E2033" s="25">
        <v>0</v>
      </c>
      <c r="F2033" s="25">
        <v>0</v>
      </c>
      <c r="G2033" s="25">
        <v>314.23</v>
      </c>
    </row>
    <row r="2034" spans="1:7" x14ac:dyDescent="0.4">
      <c r="A2034" s="25">
        <v>1897</v>
      </c>
      <c r="B2034" s="25" t="s">
        <v>290</v>
      </c>
      <c r="C2034" s="25" t="s">
        <v>80</v>
      </c>
      <c r="D2034" s="25">
        <v>182521.46</v>
      </c>
      <c r="E2034" s="25">
        <v>0</v>
      </c>
      <c r="F2034" s="25">
        <v>214.8</v>
      </c>
      <c r="G2034" s="25">
        <v>47380.58</v>
      </c>
    </row>
    <row r="2035" spans="1:7" x14ac:dyDescent="0.4">
      <c r="A2035" s="25">
        <v>1897</v>
      </c>
      <c r="B2035" s="25" t="s">
        <v>290</v>
      </c>
      <c r="C2035" s="25" t="s">
        <v>81</v>
      </c>
      <c r="D2035" s="25">
        <v>432719.88</v>
      </c>
      <c r="E2035" s="25">
        <v>0</v>
      </c>
      <c r="F2035" s="25">
        <v>1596.6</v>
      </c>
      <c r="G2035" s="25">
        <v>27798.5</v>
      </c>
    </row>
    <row r="2036" spans="1:7" x14ac:dyDescent="0.4">
      <c r="A2036" s="25">
        <v>1897</v>
      </c>
      <c r="B2036" s="25" t="s">
        <v>290</v>
      </c>
      <c r="C2036" s="25" t="s">
        <v>89</v>
      </c>
      <c r="D2036" s="25">
        <v>272313.87</v>
      </c>
      <c r="E2036" s="25">
        <v>0</v>
      </c>
      <c r="F2036" s="25">
        <v>441.65</v>
      </c>
      <c r="G2036" s="25">
        <v>91606.1</v>
      </c>
    </row>
    <row r="2037" spans="1:7" x14ac:dyDescent="0.4">
      <c r="A2037" s="25">
        <v>1897</v>
      </c>
      <c r="B2037" s="25" t="s">
        <v>290</v>
      </c>
      <c r="C2037" s="25" t="s">
        <v>84</v>
      </c>
      <c r="D2037" s="25">
        <v>110439.29</v>
      </c>
      <c r="E2037" s="25">
        <v>0</v>
      </c>
      <c r="F2037" s="25">
        <v>5504.67</v>
      </c>
      <c r="G2037" s="25">
        <v>220</v>
      </c>
    </row>
    <row r="2038" spans="1:7" x14ac:dyDescent="0.4">
      <c r="A2038" s="25">
        <v>1897</v>
      </c>
      <c r="B2038" s="25" t="s">
        <v>290</v>
      </c>
      <c r="C2038" s="25" t="s">
        <v>91</v>
      </c>
      <c r="D2038" s="25">
        <v>106438.2</v>
      </c>
      <c r="E2038" s="25">
        <v>0</v>
      </c>
      <c r="F2038" s="25">
        <v>237.17</v>
      </c>
      <c r="G2038" s="25">
        <v>5102.97</v>
      </c>
    </row>
    <row r="2039" spans="1:7" x14ac:dyDescent="0.4">
      <c r="A2039" s="25">
        <v>1897</v>
      </c>
      <c r="B2039" s="25" t="s">
        <v>290</v>
      </c>
      <c r="C2039" s="25" t="s">
        <v>85</v>
      </c>
      <c r="D2039" s="25">
        <v>39603.68</v>
      </c>
      <c r="E2039" s="25">
        <v>0</v>
      </c>
      <c r="F2039" s="25">
        <v>0</v>
      </c>
      <c r="G2039" s="25">
        <v>0</v>
      </c>
    </row>
    <row r="2040" spans="1:7" x14ac:dyDescent="0.4">
      <c r="A2040" s="25">
        <v>1897</v>
      </c>
      <c r="B2040" s="25" t="s">
        <v>290</v>
      </c>
      <c r="C2040" s="25" t="s">
        <v>86</v>
      </c>
      <c r="D2040" s="25">
        <v>0</v>
      </c>
      <c r="E2040" s="25">
        <v>1343.28</v>
      </c>
      <c r="F2040" s="25">
        <v>0</v>
      </c>
      <c r="G2040" s="25">
        <v>14821.66</v>
      </c>
    </row>
    <row r="2041" spans="1:7" x14ac:dyDescent="0.4">
      <c r="A2041" s="25">
        <v>3304</v>
      </c>
      <c r="B2041" s="25" t="s">
        <v>291</v>
      </c>
      <c r="C2041" s="25" t="s">
        <v>88</v>
      </c>
      <c r="D2041" s="25">
        <v>0</v>
      </c>
      <c r="E2041" s="25">
        <v>0</v>
      </c>
      <c r="F2041" s="25">
        <v>343.42</v>
      </c>
      <c r="G2041" s="25">
        <v>0</v>
      </c>
    </row>
    <row r="2042" spans="1:7" x14ac:dyDescent="0.4">
      <c r="A2042" s="25">
        <v>3304</v>
      </c>
      <c r="B2042" s="25" t="s">
        <v>291</v>
      </c>
      <c r="C2042" s="25" t="s">
        <v>80</v>
      </c>
      <c r="D2042" s="25">
        <v>0</v>
      </c>
      <c r="E2042" s="25">
        <v>0</v>
      </c>
      <c r="F2042" s="25">
        <v>199</v>
      </c>
      <c r="G2042" s="25">
        <v>0</v>
      </c>
    </row>
    <row r="2043" spans="1:7" x14ac:dyDescent="0.4">
      <c r="A2043" s="25">
        <v>3304</v>
      </c>
      <c r="B2043" s="25" t="s">
        <v>291</v>
      </c>
      <c r="C2043" s="25" t="s">
        <v>81</v>
      </c>
      <c r="D2043" s="25">
        <v>0</v>
      </c>
      <c r="E2043" s="25">
        <v>0</v>
      </c>
      <c r="F2043" s="25">
        <v>4613.18</v>
      </c>
      <c r="G2043" s="25">
        <v>0</v>
      </c>
    </row>
    <row r="2044" spans="1:7" x14ac:dyDescent="0.4">
      <c r="A2044" s="25">
        <v>3304</v>
      </c>
      <c r="B2044" s="25" t="s">
        <v>291</v>
      </c>
      <c r="C2044" s="25" t="s">
        <v>89</v>
      </c>
      <c r="D2044" s="25">
        <v>25113.33</v>
      </c>
      <c r="E2044" s="25">
        <v>0</v>
      </c>
      <c r="F2044" s="25">
        <v>7473.53</v>
      </c>
      <c r="G2044" s="25">
        <v>0</v>
      </c>
    </row>
    <row r="2045" spans="1:7" x14ac:dyDescent="0.4">
      <c r="A2045" s="25">
        <v>3304</v>
      </c>
      <c r="B2045" s="25" t="s">
        <v>291</v>
      </c>
      <c r="C2045" s="25" t="s">
        <v>82</v>
      </c>
      <c r="D2045" s="25">
        <v>15064</v>
      </c>
      <c r="E2045" s="25">
        <v>0</v>
      </c>
      <c r="F2045" s="25">
        <v>0</v>
      </c>
      <c r="G2045" s="25">
        <v>0</v>
      </c>
    </row>
    <row r="2046" spans="1:7" x14ac:dyDescent="0.4">
      <c r="A2046" s="25">
        <v>3304</v>
      </c>
      <c r="B2046" s="25" t="s">
        <v>291</v>
      </c>
      <c r="C2046" s="25" t="s">
        <v>83</v>
      </c>
      <c r="D2046" s="25">
        <v>0</v>
      </c>
      <c r="E2046" s="25">
        <v>0</v>
      </c>
      <c r="F2046" s="25">
        <v>0</v>
      </c>
      <c r="G2046" s="25">
        <v>10995.37</v>
      </c>
    </row>
    <row r="2047" spans="1:7" x14ac:dyDescent="0.4">
      <c r="A2047" s="25">
        <v>3304</v>
      </c>
      <c r="B2047" s="25" t="s">
        <v>291</v>
      </c>
      <c r="C2047" s="25" t="s">
        <v>84</v>
      </c>
      <c r="D2047" s="25">
        <v>0</v>
      </c>
      <c r="E2047" s="25">
        <v>0</v>
      </c>
      <c r="F2047" s="25">
        <v>489.91</v>
      </c>
      <c r="G2047" s="25">
        <v>0</v>
      </c>
    </row>
    <row r="2048" spans="1:7" x14ac:dyDescent="0.4">
      <c r="A2048" s="25">
        <v>3304</v>
      </c>
      <c r="B2048" s="25" t="s">
        <v>291</v>
      </c>
      <c r="C2048" s="25" t="s">
        <v>91</v>
      </c>
      <c r="D2048" s="25">
        <v>0</v>
      </c>
      <c r="E2048" s="25">
        <v>45021.4</v>
      </c>
      <c r="F2048" s="25">
        <v>0</v>
      </c>
      <c r="G2048" s="25">
        <v>0</v>
      </c>
    </row>
    <row r="2049" spans="1:7" x14ac:dyDescent="0.4">
      <c r="A2049" s="25">
        <v>3304</v>
      </c>
      <c r="B2049" s="25" t="s">
        <v>291</v>
      </c>
      <c r="C2049" s="25" t="s">
        <v>85</v>
      </c>
      <c r="D2049" s="25">
        <v>39252.239999999998</v>
      </c>
      <c r="E2049" s="25">
        <v>0</v>
      </c>
      <c r="F2049" s="25">
        <v>425.02</v>
      </c>
      <c r="G2049" s="25">
        <v>0</v>
      </c>
    </row>
    <row r="2050" spans="1:7" x14ac:dyDescent="0.4">
      <c r="A2050" s="25">
        <v>3304</v>
      </c>
      <c r="B2050" s="25" t="s">
        <v>291</v>
      </c>
      <c r="C2050" s="25" t="s">
        <v>86</v>
      </c>
      <c r="D2050" s="25">
        <v>0</v>
      </c>
      <c r="E2050" s="25">
        <v>821299.11</v>
      </c>
      <c r="F2050" s="25">
        <v>0</v>
      </c>
      <c r="G2050" s="25">
        <v>45424.72</v>
      </c>
    </row>
    <row r="2051" spans="1:7" x14ac:dyDescent="0.4">
      <c r="A2051" s="25">
        <v>6937</v>
      </c>
      <c r="B2051" s="25" t="s">
        <v>533</v>
      </c>
      <c r="C2051" s="25" t="s">
        <v>88</v>
      </c>
      <c r="D2051" s="25">
        <v>293015.90000000002</v>
      </c>
      <c r="E2051" s="25">
        <v>0</v>
      </c>
      <c r="F2051" s="25">
        <v>0</v>
      </c>
      <c r="G2051" s="25">
        <v>851.82</v>
      </c>
    </row>
    <row r="2052" spans="1:7" x14ac:dyDescent="0.4">
      <c r="A2052" s="25">
        <v>6937</v>
      </c>
      <c r="B2052" s="25" t="s">
        <v>533</v>
      </c>
      <c r="C2052" s="25" t="s">
        <v>80</v>
      </c>
      <c r="D2052" s="25">
        <v>618664.4</v>
      </c>
      <c r="E2052" s="25">
        <v>0</v>
      </c>
      <c r="F2052" s="25">
        <v>0</v>
      </c>
      <c r="G2052" s="25">
        <v>179925.34</v>
      </c>
    </row>
    <row r="2053" spans="1:7" x14ac:dyDescent="0.4">
      <c r="A2053" s="25">
        <v>6937</v>
      </c>
      <c r="B2053" s="25" t="s">
        <v>533</v>
      </c>
      <c r="C2053" s="25" t="s">
        <v>81</v>
      </c>
      <c r="D2053" s="25">
        <v>2493203.9500000002</v>
      </c>
      <c r="E2053" s="25">
        <v>0</v>
      </c>
      <c r="F2053" s="25">
        <v>0</v>
      </c>
      <c r="G2053" s="25">
        <v>82422.8</v>
      </c>
    </row>
    <row r="2054" spans="1:7" x14ac:dyDescent="0.4">
      <c r="A2054" s="25">
        <v>6937</v>
      </c>
      <c r="B2054" s="25" t="s">
        <v>533</v>
      </c>
      <c r="C2054" s="25" t="s">
        <v>89</v>
      </c>
      <c r="D2054" s="25">
        <v>1250753.8999999999</v>
      </c>
      <c r="E2054" s="25">
        <v>0</v>
      </c>
      <c r="F2054" s="25">
        <v>50145.22</v>
      </c>
      <c r="G2054" s="25">
        <v>163157.88</v>
      </c>
    </row>
    <row r="2055" spans="1:7" x14ac:dyDescent="0.4">
      <c r="A2055" s="25">
        <v>6937</v>
      </c>
      <c r="B2055" s="25" t="s">
        <v>533</v>
      </c>
      <c r="C2055" s="25" t="s">
        <v>83</v>
      </c>
      <c r="D2055" s="25">
        <v>48241.08</v>
      </c>
      <c r="E2055" s="25">
        <v>0</v>
      </c>
      <c r="F2055" s="25">
        <v>89079.01</v>
      </c>
      <c r="G2055" s="25">
        <v>38572.730000000003</v>
      </c>
    </row>
    <row r="2056" spans="1:7" x14ac:dyDescent="0.4">
      <c r="A2056" s="25">
        <v>6937</v>
      </c>
      <c r="B2056" s="25" t="s">
        <v>533</v>
      </c>
      <c r="C2056" s="25" t="s">
        <v>84</v>
      </c>
      <c r="D2056" s="25">
        <v>348958.4</v>
      </c>
      <c r="E2056" s="25">
        <v>0</v>
      </c>
      <c r="F2056" s="25">
        <v>66467.38</v>
      </c>
      <c r="G2056" s="25">
        <v>12385.49</v>
      </c>
    </row>
    <row r="2057" spans="1:7" x14ac:dyDescent="0.4">
      <c r="A2057" s="25">
        <v>6937</v>
      </c>
      <c r="B2057" s="25" t="s">
        <v>533</v>
      </c>
      <c r="C2057" s="25" t="s">
        <v>91</v>
      </c>
      <c r="D2057" s="25">
        <v>268860.95</v>
      </c>
      <c r="E2057" s="25">
        <v>0</v>
      </c>
      <c r="F2057" s="25">
        <v>0</v>
      </c>
      <c r="G2057" s="25">
        <v>12619.66</v>
      </c>
    </row>
    <row r="2058" spans="1:7" x14ac:dyDescent="0.4">
      <c r="A2058" s="25">
        <v>6937</v>
      </c>
      <c r="B2058" s="25" t="s">
        <v>533</v>
      </c>
      <c r="C2058" s="25" t="s">
        <v>86</v>
      </c>
      <c r="D2058" s="25">
        <v>0</v>
      </c>
      <c r="E2058" s="25">
        <v>10000</v>
      </c>
      <c r="F2058" s="25">
        <v>0</v>
      </c>
      <c r="G2058" s="25">
        <v>10000</v>
      </c>
    </row>
    <row r="2059" spans="1:7" x14ac:dyDescent="0.4">
      <c r="A2059" s="25">
        <v>3311</v>
      </c>
      <c r="B2059" s="25" t="s">
        <v>292</v>
      </c>
      <c r="C2059" s="25" t="s">
        <v>88</v>
      </c>
      <c r="D2059" s="25">
        <v>73265.73</v>
      </c>
      <c r="E2059" s="25">
        <v>0</v>
      </c>
      <c r="F2059" s="25">
        <v>33.94</v>
      </c>
      <c r="G2059" s="25">
        <v>3574.61</v>
      </c>
    </row>
    <row r="2060" spans="1:7" x14ac:dyDescent="0.4">
      <c r="A2060" s="25">
        <v>3311</v>
      </c>
      <c r="B2060" s="25" t="s">
        <v>292</v>
      </c>
      <c r="C2060" s="25" t="s">
        <v>80</v>
      </c>
      <c r="D2060" s="25">
        <v>171829.71</v>
      </c>
      <c r="E2060" s="25">
        <v>0</v>
      </c>
      <c r="F2060" s="25">
        <v>42847.32</v>
      </c>
      <c r="G2060" s="25">
        <v>4727.41</v>
      </c>
    </row>
    <row r="2061" spans="1:7" x14ac:dyDescent="0.4">
      <c r="A2061" s="25">
        <v>3311</v>
      </c>
      <c r="B2061" s="25" t="s">
        <v>292</v>
      </c>
      <c r="C2061" s="25" t="s">
        <v>81</v>
      </c>
      <c r="D2061" s="25">
        <v>1591826.03</v>
      </c>
      <c r="E2061" s="25">
        <v>0</v>
      </c>
      <c r="F2061" s="25">
        <v>48111.59</v>
      </c>
      <c r="G2061" s="25">
        <v>209524.88</v>
      </c>
    </row>
    <row r="2062" spans="1:7" x14ac:dyDescent="0.4">
      <c r="A2062" s="25">
        <v>3311</v>
      </c>
      <c r="B2062" s="25" t="s">
        <v>292</v>
      </c>
      <c r="C2062" s="25" t="s">
        <v>89</v>
      </c>
      <c r="D2062" s="25">
        <v>546504.24</v>
      </c>
      <c r="E2062" s="25">
        <v>0</v>
      </c>
      <c r="F2062" s="25">
        <v>2540.54</v>
      </c>
      <c r="G2062" s="25">
        <v>0</v>
      </c>
    </row>
    <row r="2063" spans="1:7" x14ac:dyDescent="0.4">
      <c r="A2063" s="25">
        <v>3311</v>
      </c>
      <c r="B2063" s="25" t="s">
        <v>292</v>
      </c>
      <c r="C2063" s="25" t="s">
        <v>90</v>
      </c>
      <c r="D2063" s="25">
        <v>110175.54</v>
      </c>
      <c r="E2063" s="25">
        <v>0</v>
      </c>
      <c r="F2063" s="25">
        <v>38.58</v>
      </c>
      <c r="G2063" s="25">
        <v>0</v>
      </c>
    </row>
    <row r="2064" spans="1:7" x14ac:dyDescent="0.4">
      <c r="A2064" s="25">
        <v>3311</v>
      </c>
      <c r="B2064" s="25" t="s">
        <v>292</v>
      </c>
      <c r="C2064" s="25" t="s">
        <v>82</v>
      </c>
      <c r="D2064" s="25">
        <v>43151.93</v>
      </c>
      <c r="E2064" s="25">
        <v>0</v>
      </c>
      <c r="F2064" s="25">
        <v>0</v>
      </c>
      <c r="G2064" s="25">
        <v>0</v>
      </c>
    </row>
    <row r="2065" spans="1:7" x14ac:dyDescent="0.4">
      <c r="A2065" s="25">
        <v>3311</v>
      </c>
      <c r="B2065" s="25" t="s">
        <v>292</v>
      </c>
      <c r="C2065" s="25" t="s">
        <v>83</v>
      </c>
      <c r="D2065" s="25">
        <v>27776.05</v>
      </c>
      <c r="E2065" s="25">
        <v>0</v>
      </c>
      <c r="F2065" s="25">
        <v>0</v>
      </c>
      <c r="G2065" s="25">
        <v>0</v>
      </c>
    </row>
    <row r="2066" spans="1:7" x14ac:dyDescent="0.4">
      <c r="A2066" s="25">
        <v>3311</v>
      </c>
      <c r="B2066" s="25" t="s">
        <v>292</v>
      </c>
      <c r="C2066" s="25" t="s">
        <v>84</v>
      </c>
      <c r="D2066" s="25">
        <v>138013.29</v>
      </c>
      <c r="E2066" s="25">
        <v>0</v>
      </c>
      <c r="F2066" s="25">
        <v>147.69</v>
      </c>
      <c r="G2066" s="25">
        <v>6361.49</v>
      </c>
    </row>
    <row r="2067" spans="1:7" x14ac:dyDescent="0.4">
      <c r="A2067" s="25">
        <v>3311</v>
      </c>
      <c r="B2067" s="25" t="s">
        <v>292</v>
      </c>
      <c r="C2067" s="25" t="s">
        <v>91</v>
      </c>
      <c r="D2067" s="25">
        <v>244962.25</v>
      </c>
      <c r="E2067" s="25">
        <v>0</v>
      </c>
      <c r="F2067" s="25">
        <v>416.74</v>
      </c>
      <c r="G2067" s="25">
        <v>87084.49</v>
      </c>
    </row>
    <row r="2068" spans="1:7" x14ac:dyDescent="0.4">
      <c r="A2068" s="25">
        <v>3311</v>
      </c>
      <c r="B2068" s="25" t="s">
        <v>292</v>
      </c>
      <c r="C2068" s="25" t="s">
        <v>85</v>
      </c>
      <c r="D2068" s="25">
        <v>189530.93</v>
      </c>
      <c r="E2068" s="25">
        <v>0</v>
      </c>
      <c r="F2068" s="25">
        <v>0</v>
      </c>
      <c r="G2068" s="25">
        <v>93888.74</v>
      </c>
    </row>
    <row r="2069" spans="1:7" x14ac:dyDescent="0.4">
      <c r="A2069" s="25">
        <v>3311</v>
      </c>
      <c r="B2069" s="25" t="s">
        <v>292</v>
      </c>
      <c r="C2069" s="25" t="s">
        <v>86</v>
      </c>
      <c r="D2069" s="25">
        <v>98347.32</v>
      </c>
      <c r="E2069" s="25">
        <v>119154.65</v>
      </c>
      <c r="F2069" s="25">
        <v>0</v>
      </c>
      <c r="G2069" s="25">
        <v>66085.279999999999</v>
      </c>
    </row>
    <row r="2070" spans="1:7" x14ac:dyDescent="0.4">
      <c r="A2070" s="25">
        <v>3318</v>
      </c>
      <c r="B2070" s="25" t="s">
        <v>293</v>
      </c>
      <c r="C2070" s="25" t="s">
        <v>88</v>
      </c>
      <c r="D2070" s="25">
        <v>0</v>
      </c>
      <c r="E2070" s="25">
        <v>0</v>
      </c>
      <c r="F2070" s="25">
        <v>0</v>
      </c>
      <c r="G2070" s="25">
        <v>4012.24</v>
      </c>
    </row>
    <row r="2071" spans="1:7" x14ac:dyDescent="0.4">
      <c r="A2071" s="25">
        <v>3318</v>
      </c>
      <c r="B2071" s="25" t="s">
        <v>293</v>
      </c>
      <c r="C2071" s="25" t="s">
        <v>80</v>
      </c>
      <c r="D2071" s="25">
        <v>97493.8</v>
      </c>
      <c r="E2071" s="25">
        <v>0</v>
      </c>
      <c r="F2071" s="25">
        <v>0</v>
      </c>
      <c r="G2071" s="25">
        <v>0</v>
      </c>
    </row>
    <row r="2072" spans="1:7" x14ac:dyDescent="0.4">
      <c r="A2072" s="25">
        <v>3318</v>
      </c>
      <c r="B2072" s="25" t="s">
        <v>293</v>
      </c>
      <c r="C2072" s="25" t="s">
        <v>81</v>
      </c>
      <c r="D2072" s="25">
        <v>259904.52</v>
      </c>
      <c r="E2072" s="25">
        <v>0</v>
      </c>
      <c r="F2072" s="25">
        <v>11502.28</v>
      </c>
      <c r="G2072" s="25">
        <v>28480.639999999999</v>
      </c>
    </row>
    <row r="2073" spans="1:7" x14ac:dyDescent="0.4">
      <c r="A2073" s="25">
        <v>3318</v>
      </c>
      <c r="B2073" s="25" t="s">
        <v>293</v>
      </c>
      <c r="C2073" s="25" t="s">
        <v>89</v>
      </c>
      <c r="D2073" s="25">
        <v>180818.5</v>
      </c>
      <c r="E2073" s="25">
        <v>0</v>
      </c>
      <c r="F2073" s="25">
        <v>19443.28</v>
      </c>
      <c r="G2073" s="25">
        <v>0</v>
      </c>
    </row>
    <row r="2074" spans="1:7" x14ac:dyDescent="0.4">
      <c r="A2074" s="25">
        <v>3318</v>
      </c>
      <c r="B2074" s="25" t="s">
        <v>293</v>
      </c>
      <c r="C2074" s="25" t="s">
        <v>82</v>
      </c>
      <c r="D2074" s="25">
        <v>1318.18</v>
      </c>
      <c r="E2074" s="25">
        <v>0</v>
      </c>
      <c r="F2074" s="25">
        <v>13178.39</v>
      </c>
      <c r="G2074" s="25">
        <v>0</v>
      </c>
    </row>
    <row r="2075" spans="1:7" x14ac:dyDescent="0.4">
      <c r="A2075" s="25">
        <v>3318</v>
      </c>
      <c r="B2075" s="25" t="s">
        <v>293</v>
      </c>
      <c r="C2075" s="25" t="s">
        <v>84</v>
      </c>
      <c r="D2075" s="25">
        <v>0</v>
      </c>
      <c r="E2075" s="25">
        <v>0</v>
      </c>
      <c r="F2075" s="25">
        <v>0</v>
      </c>
      <c r="G2075" s="25">
        <v>21377.49</v>
      </c>
    </row>
    <row r="2076" spans="1:7" x14ac:dyDescent="0.4">
      <c r="A2076" s="25">
        <v>3318</v>
      </c>
      <c r="B2076" s="25" t="s">
        <v>293</v>
      </c>
      <c r="C2076" s="25" t="s">
        <v>91</v>
      </c>
      <c r="D2076" s="25">
        <v>0</v>
      </c>
      <c r="E2076" s="25">
        <v>2500</v>
      </c>
      <c r="F2076" s="25">
        <v>0</v>
      </c>
      <c r="G2076" s="25">
        <v>74742.5</v>
      </c>
    </row>
    <row r="2077" spans="1:7" x14ac:dyDescent="0.4">
      <c r="A2077" s="25">
        <v>3318</v>
      </c>
      <c r="B2077" s="25" t="s">
        <v>293</v>
      </c>
      <c r="C2077" s="25" t="s">
        <v>86</v>
      </c>
      <c r="D2077" s="25">
        <v>0</v>
      </c>
      <c r="E2077" s="25">
        <v>0</v>
      </c>
      <c r="F2077" s="25">
        <v>0</v>
      </c>
      <c r="G2077" s="25">
        <v>9823.9</v>
      </c>
    </row>
    <row r="2078" spans="1:7" x14ac:dyDescent="0.4">
      <c r="A2078" s="25">
        <v>3325</v>
      </c>
      <c r="B2078" s="25" t="s">
        <v>294</v>
      </c>
      <c r="C2078" s="25" t="s">
        <v>88</v>
      </c>
      <c r="D2078" s="25">
        <v>85032.97</v>
      </c>
      <c r="E2078" s="25">
        <v>0</v>
      </c>
      <c r="F2078" s="25">
        <v>0</v>
      </c>
      <c r="G2078" s="25">
        <v>2274.46</v>
      </c>
    </row>
    <row r="2079" spans="1:7" x14ac:dyDescent="0.4">
      <c r="A2079" s="25">
        <v>3325</v>
      </c>
      <c r="B2079" s="25" t="s">
        <v>294</v>
      </c>
      <c r="C2079" s="25" t="s">
        <v>80</v>
      </c>
      <c r="D2079" s="25">
        <v>98515.01</v>
      </c>
      <c r="E2079" s="25">
        <v>0</v>
      </c>
      <c r="F2079" s="25">
        <v>0</v>
      </c>
      <c r="G2079" s="25">
        <v>1942.95</v>
      </c>
    </row>
    <row r="2080" spans="1:7" x14ac:dyDescent="0.4">
      <c r="A2080" s="25">
        <v>3325</v>
      </c>
      <c r="B2080" s="25" t="s">
        <v>294</v>
      </c>
      <c r="C2080" s="25" t="s">
        <v>81</v>
      </c>
      <c r="D2080" s="25">
        <v>225197.39</v>
      </c>
      <c r="E2080" s="25">
        <v>0</v>
      </c>
      <c r="F2080" s="25">
        <v>0</v>
      </c>
      <c r="G2080" s="25">
        <v>135008.71</v>
      </c>
    </row>
    <row r="2081" spans="1:7" x14ac:dyDescent="0.4">
      <c r="A2081" s="25">
        <v>3325</v>
      </c>
      <c r="B2081" s="25" t="s">
        <v>294</v>
      </c>
      <c r="C2081" s="25" t="s">
        <v>89</v>
      </c>
      <c r="D2081" s="25">
        <v>270168.87</v>
      </c>
      <c r="E2081" s="25">
        <v>0</v>
      </c>
      <c r="F2081" s="25">
        <v>0</v>
      </c>
      <c r="G2081" s="25">
        <v>25913.16</v>
      </c>
    </row>
    <row r="2082" spans="1:7" x14ac:dyDescent="0.4">
      <c r="A2082" s="25">
        <v>3325</v>
      </c>
      <c r="B2082" s="25" t="s">
        <v>294</v>
      </c>
      <c r="C2082" s="25" t="s">
        <v>82</v>
      </c>
      <c r="D2082" s="25">
        <v>17885.48</v>
      </c>
      <c r="E2082" s="25">
        <v>0</v>
      </c>
      <c r="F2082" s="25">
        <v>0</v>
      </c>
      <c r="G2082" s="25">
        <v>0</v>
      </c>
    </row>
    <row r="2083" spans="1:7" x14ac:dyDescent="0.4">
      <c r="A2083" s="25">
        <v>3325</v>
      </c>
      <c r="B2083" s="25" t="s">
        <v>294</v>
      </c>
      <c r="C2083" s="25" t="s">
        <v>83</v>
      </c>
      <c r="D2083" s="25">
        <v>22715.38</v>
      </c>
      <c r="E2083" s="25">
        <v>0</v>
      </c>
      <c r="F2083" s="25">
        <v>0</v>
      </c>
      <c r="G2083" s="25">
        <v>0</v>
      </c>
    </row>
    <row r="2084" spans="1:7" x14ac:dyDescent="0.4">
      <c r="A2084" s="25">
        <v>3325</v>
      </c>
      <c r="B2084" s="25" t="s">
        <v>294</v>
      </c>
      <c r="C2084" s="25" t="s">
        <v>84</v>
      </c>
      <c r="D2084" s="25">
        <v>31522.82</v>
      </c>
      <c r="E2084" s="25">
        <v>0</v>
      </c>
      <c r="F2084" s="25">
        <v>0</v>
      </c>
      <c r="G2084" s="25">
        <v>1426.53</v>
      </c>
    </row>
    <row r="2085" spans="1:7" x14ac:dyDescent="0.4">
      <c r="A2085" s="25">
        <v>3325</v>
      </c>
      <c r="B2085" s="25" t="s">
        <v>294</v>
      </c>
      <c r="C2085" s="25" t="s">
        <v>85</v>
      </c>
      <c r="D2085" s="25">
        <v>73164.97</v>
      </c>
      <c r="E2085" s="25">
        <v>0</v>
      </c>
      <c r="F2085" s="25">
        <v>0</v>
      </c>
      <c r="G2085" s="25">
        <v>0</v>
      </c>
    </row>
    <row r="2086" spans="1:7" x14ac:dyDescent="0.4">
      <c r="A2086" s="25">
        <v>3325</v>
      </c>
      <c r="B2086" s="25" t="s">
        <v>294</v>
      </c>
      <c r="C2086" s="25" t="s">
        <v>86</v>
      </c>
      <c r="D2086" s="25">
        <v>0</v>
      </c>
      <c r="E2086" s="25">
        <v>217745.75</v>
      </c>
      <c r="F2086" s="25">
        <v>0</v>
      </c>
      <c r="G2086" s="25">
        <v>0</v>
      </c>
    </row>
    <row r="2087" spans="1:7" x14ac:dyDescent="0.4">
      <c r="A2087" s="25">
        <v>3332</v>
      </c>
      <c r="B2087" s="25" t="s">
        <v>295</v>
      </c>
      <c r="C2087" s="25" t="s">
        <v>88</v>
      </c>
      <c r="D2087" s="25">
        <v>1996.92</v>
      </c>
      <c r="E2087" s="25">
        <v>0</v>
      </c>
      <c r="F2087" s="25">
        <v>0</v>
      </c>
      <c r="G2087" s="25">
        <v>5120.37</v>
      </c>
    </row>
    <row r="2088" spans="1:7" x14ac:dyDescent="0.4">
      <c r="A2088" s="25">
        <v>3332</v>
      </c>
      <c r="B2088" s="25" t="s">
        <v>295</v>
      </c>
      <c r="C2088" s="25" t="s">
        <v>80</v>
      </c>
      <c r="D2088" s="25">
        <v>211399.44</v>
      </c>
      <c r="E2088" s="25">
        <v>0</v>
      </c>
      <c r="F2088" s="25">
        <v>0</v>
      </c>
      <c r="G2088" s="25">
        <v>5734.52</v>
      </c>
    </row>
    <row r="2089" spans="1:7" x14ac:dyDescent="0.4">
      <c r="A2089" s="25">
        <v>3332</v>
      </c>
      <c r="B2089" s="25" t="s">
        <v>295</v>
      </c>
      <c r="C2089" s="25" t="s">
        <v>81</v>
      </c>
      <c r="D2089" s="25">
        <v>566514.73</v>
      </c>
      <c r="E2089" s="25">
        <v>0</v>
      </c>
      <c r="F2089" s="25">
        <v>0</v>
      </c>
      <c r="G2089" s="25">
        <v>242486.93</v>
      </c>
    </row>
    <row r="2090" spans="1:7" x14ac:dyDescent="0.4">
      <c r="A2090" s="25">
        <v>3332</v>
      </c>
      <c r="B2090" s="25" t="s">
        <v>295</v>
      </c>
      <c r="C2090" s="25" t="s">
        <v>89</v>
      </c>
      <c r="D2090" s="25">
        <v>466787.35</v>
      </c>
      <c r="E2090" s="25">
        <v>0</v>
      </c>
      <c r="F2090" s="25">
        <v>0</v>
      </c>
      <c r="G2090" s="25">
        <v>46820.31</v>
      </c>
    </row>
    <row r="2091" spans="1:7" x14ac:dyDescent="0.4">
      <c r="A2091" s="25">
        <v>3332</v>
      </c>
      <c r="B2091" s="25" t="s">
        <v>295</v>
      </c>
      <c r="C2091" s="25" t="s">
        <v>90</v>
      </c>
      <c r="D2091" s="25">
        <v>78817.179999999993</v>
      </c>
      <c r="E2091" s="25">
        <v>0</v>
      </c>
      <c r="F2091" s="25">
        <v>0</v>
      </c>
      <c r="G2091" s="25">
        <v>0</v>
      </c>
    </row>
    <row r="2092" spans="1:7" x14ac:dyDescent="0.4">
      <c r="A2092" s="25">
        <v>3332</v>
      </c>
      <c r="B2092" s="25" t="s">
        <v>295</v>
      </c>
      <c r="C2092" s="25" t="s">
        <v>82</v>
      </c>
      <c r="D2092" s="25">
        <v>23172.92</v>
      </c>
      <c r="E2092" s="25">
        <v>0</v>
      </c>
      <c r="F2092" s="25">
        <v>0</v>
      </c>
      <c r="G2092" s="25">
        <v>0</v>
      </c>
    </row>
    <row r="2093" spans="1:7" x14ac:dyDescent="0.4">
      <c r="A2093" s="25">
        <v>3332</v>
      </c>
      <c r="B2093" s="25" t="s">
        <v>295</v>
      </c>
      <c r="C2093" s="25" t="s">
        <v>83</v>
      </c>
      <c r="D2093" s="25">
        <v>0</v>
      </c>
      <c r="E2093" s="25">
        <v>0</v>
      </c>
      <c r="F2093" s="25">
        <v>0</v>
      </c>
      <c r="G2093" s="25">
        <v>28476.799999999999</v>
      </c>
    </row>
    <row r="2094" spans="1:7" x14ac:dyDescent="0.4">
      <c r="A2094" s="25">
        <v>3332</v>
      </c>
      <c r="B2094" s="25" t="s">
        <v>295</v>
      </c>
      <c r="C2094" s="25" t="s">
        <v>84</v>
      </c>
      <c r="D2094" s="25">
        <v>66491.88</v>
      </c>
      <c r="E2094" s="25">
        <v>0</v>
      </c>
      <c r="F2094" s="25">
        <v>0</v>
      </c>
      <c r="G2094" s="25">
        <v>232.5</v>
      </c>
    </row>
    <row r="2095" spans="1:7" x14ac:dyDescent="0.4">
      <c r="A2095" s="25">
        <v>3332</v>
      </c>
      <c r="B2095" s="25" t="s">
        <v>295</v>
      </c>
      <c r="C2095" s="25" t="s">
        <v>91</v>
      </c>
      <c r="D2095" s="25">
        <v>109629.67</v>
      </c>
      <c r="E2095" s="25">
        <v>0</v>
      </c>
      <c r="F2095" s="25">
        <v>0</v>
      </c>
      <c r="G2095" s="25">
        <v>37757.449999999997</v>
      </c>
    </row>
    <row r="2096" spans="1:7" x14ac:dyDescent="0.4">
      <c r="A2096" s="25">
        <v>3332</v>
      </c>
      <c r="B2096" s="25" t="s">
        <v>295</v>
      </c>
      <c r="C2096" s="25" t="s">
        <v>85</v>
      </c>
      <c r="D2096" s="25">
        <v>53175</v>
      </c>
      <c r="E2096" s="25">
        <v>0</v>
      </c>
      <c r="F2096" s="25">
        <v>0</v>
      </c>
      <c r="G2096" s="25">
        <v>1896.62</v>
      </c>
    </row>
    <row r="2097" spans="1:7" x14ac:dyDescent="0.4">
      <c r="A2097" s="25">
        <v>3332</v>
      </c>
      <c r="B2097" s="25" t="s">
        <v>295</v>
      </c>
      <c r="C2097" s="25" t="s">
        <v>86</v>
      </c>
      <c r="D2097" s="25">
        <v>0</v>
      </c>
      <c r="E2097" s="25">
        <v>0</v>
      </c>
      <c r="F2097" s="25">
        <v>0</v>
      </c>
      <c r="G2097" s="25">
        <v>83104.13</v>
      </c>
    </row>
    <row r="2098" spans="1:7" x14ac:dyDescent="0.4">
      <c r="A2098" s="25">
        <v>3339</v>
      </c>
      <c r="B2098" s="25" t="s">
        <v>296</v>
      </c>
      <c r="C2098" s="25" t="s">
        <v>88</v>
      </c>
      <c r="D2098" s="25">
        <v>192646.03</v>
      </c>
      <c r="E2098" s="25">
        <v>0</v>
      </c>
      <c r="F2098" s="25">
        <v>867.16</v>
      </c>
      <c r="G2098" s="25">
        <v>8867.14</v>
      </c>
    </row>
    <row r="2099" spans="1:7" x14ac:dyDescent="0.4">
      <c r="A2099" s="25">
        <v>3339</v>
      </c>
      <c r="B2099" s="25" t="s">
        <v>296</v>
      </c>
      <c r="C2099" s="25" t="s">
        <v>80</v>
      </c>
      <c r="D2099" s="25">
        <v>687990.35</v>
      </c>
      <c r="E2099" s="25">
        <v>0</v>
      </c>
      <c r="F2099" s="25">
        <v>6096.24</v>
      </c>
      <c r="G2099" s="25">
        <v>36091.51</v>
      </c>
    </row>
    <row r="2100" spans="1:7" x14ac:dyDescent="0.4">
      <c r="A2100" s="25">
        <v>3339</v>
      </c>
      <c r="B2100" s="25" t="s">
        <v>296</v>
      </c>
      <c r="C2100" s="25" t="s">
        <v>81</v>
      </c>
      <c r="D2100" s="25">
        <v>2375365.41</v>
      </c>
      <c r="E2100" s="25">
        <v>0</v>
      </c>
      <c r="F2100" s="25">
        <v>0</v>
      </c>
      <c r="G2100" s="25">
        <v>349678.21</v>
      </c>
    </row>
    <row r="2101" spans="1:7" x14ac:dyDescent="0.4">
      <c r="A2101" s="25">
        <v>3339</v>
      </c>
      <c r="B2101" s="25" t="s">
        <v>296</v>
      </c>
      <c r="C2101" s="25" t="s">
        <v>89</v>
      </c>
      <c r="D2101" s="25">
        <v>1360133.92</v>
      </c>
      <c r="E2101" s="25">
        <v>0</v>
      </c>
      <c r="F2101" s="25">
        <v>4315.7299999999996</v>
      </c>
      <c r="G2101" s="25">
        <v>300679.51</v>
      </c>
    </row>
    <row r="2102" spans="1:7" x14ac:dyDescent="0.4">
      <c r="A2102" s="25">
        <v>3339</v>
      </c>
      <c r="B2102" s="25" t="s">
        <v>296</v>
      </c>
      <c r="C2102" s="25" t="s">
        <v>90</v>
      </c>
      <c r="D2102" s="25">
        <v>177134.38</v>
      </c>
      <c r="E2102" s="25">
        <v>0</v>
      </c>
      <c r="F2102" s="25">
        <v>0</v>
      </c>
      <c r="G2102" s="25">
        <v>0</v>
      </c>
    </row>
    <row r="2103" spans="1:7" x14ac:dyDescent="0.4">
      <c r="A2103" s="25">
        <v>3339</v>
      </c>
      <c r="B2103" s="25" t="s">
        <v>296</v>
      </c>
      <c r="C2103" s="25" t="s">
        <v>82</v>
      </c>
      <c r="D2103" s="25">
        <v>74549.37</v>
      </c>
      <c r="E2103" s="25">
        <v>0</v>
      </c>
      <c r="F2103" s="25">
        <v>0</v>
      </c>
      <c r="G2103" s="25">
        <v>0</v>
      </c>
    </row>
    <row r="2104" spans="1:7" x14ac:dyDescent="0.4">
      <c r="A2104" s="25">
        <v>3339</v>
      </c>
      <c r="B2104" s="25" t="s">
        <v>296</v>
      </c>
      <c r="C2104" s="25" t="s">
        <v>83</v>
      </c>
      <c r="D2104" s="25">
        <v>94820.13</v>
      </c>
      <c r="E2104" s="25">
        <v>0</v>
      </c>
      <c r="F2104" s="25">
        <v>0</v>
      </c>
      <c r="G2104" s="25">
        <v>0</v>
      </c>
    </row>
    <row r="2105" spans="1:7" x14ac:dyDescent="0.4">
      <c r="A2105" s="25">
        <v>3339</v>
      </c>
      <c r="B2105" s="25" t="s">
        <v>296</v>
      </c>
      <c r="C2105" s="25" t="s">
        <v>84</v>
      </c>
      <c r="D2105" s="25">
        <v>403888.09</v>
      </c>
      <c r="E2105" s="25">
        <v>0</v>
      </c>
      <c r="F2105" s="25">
        <v>3771.47</v>
      </c>
      <c r="G2105" s="25">
        <v>2972.62</v>
      </c>
    </row>
    <row r="2106" spans="1:7" x14ac:dyDescent="0.4">
      <c r="A2106" s="25">
        <v>3339</v>
      </c>
      <c r="B2106" s="25" t="s">
        <v>296</v>
      </c>
      <c r="C2106" s="25" t="s">
        <v>91</v>
      </c>
      <c r="D2106" s="25">
        <v>0</v>
      </c>
      <c r="E2106" s="25">
        <v>234769.06</v>
      </c>
      <c r="F2106" s="25">
        <v>0</v>
      </c>
      <c r="G2106" s="25">
        <v>0</v>
      </c>
    </row>
    <row r="2107" spans="1:7" x14ac:dyDescent="0.4">
      <c r="A2107" s="25">
        <v>3339</v>
      </c>
      <c r="B2107" s="25" t="s">
        <v>296</v>
      </c>
      <c r="C2107" s="25" t="s">
        <v>85</v>
      </c>
      <c r="D2107" s="25">
        <v>297743.03999999998</v>
      </c>
      <c r="E2107" s="25">
        <v>0</v>
      </c>
      <c r="F2107" s="25">
        <v>0</v>
      </c>
      <c r="G2107" s="25">
        <v>1047.17</v>
      </c>
    </row>
    <row r="2108" spans="1:7" x14ac:dyDescent="0.4">
      <c r="A2108" s="25">
        <v>3339</v>
      </c>
      <c r="B2108" s="25" t="s">
        <v>296</v>
      </c>
      <c r="C2108" s="25" t="s">
        <v>86</v>
      </c>
      <c r="D2108" s="25">
        <v>0</v>
      </c>
      <c r="E2108" s="25">
        <v>278323.73</v>
      </c>
      <c r="F2108" s="25">
        <v>0</v>
      </c>
      <c r="G2108" s="25">
        <v>9881.8799999999992</v>
      </c>
    </row>
    <row r="2109" spans="1:7" x14ac:dyDescent="0.4">
      <c r="A2109" s="25">
        <v>3360</v>
      </c>
      <c r="B2109" s="25" t="s">
        <v>297</v>
      </c>
      <c r="C2109" s="25" t="s">
        <v>88</v>
      </c>
      <c r="D2109" s="25">
        <v>75401.320000000007</v>
      </c>
      <c r="E2109" s="25">
        <v>0</v>
      </c>
      <c r="F2109" s="25">
        <v>0</v>
      </c>
      <c r="G2109" s="25">
        <v>12397.99</v>
      </c>
    </row>
    <row r="2110" spans="1:7" x14ac:dyDescent="0.4">
      <c r="A2110" s="25">
        <v>3360</v>
      </c>
      <c r="B2110" s="25" t="s">
        <v>297</v>
      </c>
      <c r="C2110" s="25" t="s">
        <v>80</v>
      </c>
      <c r="D2110" s="25">
        <v>162478.92000000001</v>
      </c>
      <c r="E2110" s="25">
        <v>0</v>
      </c>
      <c r="F2110" s="25">
        <v>0</v>
      </c>
      <c r="G2110" s="25">
        <v>21369.11</v>
      </c>
    </row>
    <row r="2111" spans="1:7" x14ac:dyDescent="0.4">
      <c r="A2111" s="25">
        <v>3360</v>
      </c>
      <c r="B2111" s="25" t="s">
        <v>297</v>
      </c>
      <c r="C2111" s="25" t="s">
        <v>81</v>
      </c>
      <c r="D2111" s="25">
        <v>1022415.46</v>
      </c>
      <c r="E2111" s="25">
        <v>0</v>
      </c>
      <c r="F2111" s="25">
        <v>0</v>
      </c>
      <c r="G2111" s="25">
        <v>36461.96</v>
      </c>
    </row>
    <row r="2112" spans="1:7" x14ac:dyDescent="0.4">
      <c r="A2112" s="25">
        <v>3360</v>
      </c>
      <c r="B2112" s="25" t="s">
        <v>297</v>
      </c>
      <c r="C2112" s="25" t="s">
        <v>89</v>
      </c>
      <c r="D2112" s="25">
        <v>861196.80000000005</v>
      </c>
      <c r="E2112" s="25">
        <v>0</v>
      </c>
      <c r="F2112" s="25">
        <v>0</v>
      </c>
      <c r="G2112" s="25">
        <v>0</v>
      </c>
    </row>
    <row r="2113" spans="1:7" x14ac:dyDescent="0.4">
      <c r="A2113" s="25">
        <v>3360</v>
      </c>
      <c r="B2113" s="25" t="s">
        <v>297</v>
      </c>
      <c r="C2113" s="25" t="s">
        <v>82</v>
      </c>
      <c r="D2113" s="25">
        <v>33354.57</v>
      </c>
      <c r="E2113" s="25">
        <v>0</v>
      </c>
      <c r="F2113" s="25">
        <v>0</v>
      </c>
      <c r="G2113" s="25">
        <v>0</v>
      </c>
    </row>
    <row r="2114" spans="1:7" x14ac:dyDescent="0.4">
      <c r="A2114" s="25">
        <v>3360</v>
      </c>
      <c r="B2114" s="25" t="s">
        <v>297</v>
      </c>
      <c r="C2114" s="25" t="s">
        <v>83</v>
      </c>
      <c r="D2114" s="25">
        <v>39116.800000000003</v>
      </c>
      <c r="E2114" s="25">
        <v>0</v>
      </c>
      <c r="F2114" s="25">
        <v>0</v>
      </c>
      <c r="G2114" s="25">
        <v>0</v>
      </c>
    </row>
    <row r="2115" spans="1:7" x14ac:dyDescent="0.4">
      <c r="A2115" s="25">
        <v>3360</v>
      </c>
      <c r="B2115" s="25" t="s">
        <v>297</v>
      </c>
      <c r="C2115" s="25" t="s">
        <v>84</v>
      </c>
      <c r="D2115" s="25">
        <v>93894.41</v>
      </c>
      <c r="E2115" s="25">
        <v>0</v>
      </c>
      <c r="F2115" s="25">
        <v>1394.47</v>
      </c>
      <c r="G2115" s="25">
        <v>16490.18</v>
      </c>
    </row>
    <row r="2116" spans="1:7" x14ac:dyDescent="0.4">
      <c r="A2116" s="25">
        <v>3360</v>
      </c>
      <c r="B2116" s="25" t="s">
        <v>297</v>
      </c>
      <c r="C2116" s="25" t="s">
        <v>85</v>
      </c>
      <c r="D2116" s="25">
        <v>114459.89</v>
      </c>
      <c r="E2116" s="25">
        <v>0</v>
      </c>
      <c r="F2116" s="25">
        <v>80</v>
      </c>
      <c r="G2116" s="25">
        <v>16888.38</v>
      </c>
    </row>
    <row r="2117" spans="1:7" x14ac:dyDescent="0.4">
      <c r="A2117" s="25">
        <v>3360</v>
      </c>
      <c r="B2117" s="25" t="s">
        <v>297</v>
      </c>
      <c r="C2117" s="25" t="s">
        <v>86</v>
      </c>
      <c r="D2117" s="25">
        <v>0</v>
      </c>
      <c r="E2117" s="25">
        <v>141601.5</v>
      </c>
      <c r="F2117" s="25">
        <v>0</v>
      </c>
      <c r="G2117" s="25">
        <v>1887.5</v>
      </c>
    </row>
    <row r="2118" spans="1:7" x14ac:dyDescent="0.4">
      <c r="A2118" s="25">
        <v>3367</v>
      </c>
      <c r="B2118" s="25" t="s">
        <v>298</v>
      </c>
      <c r="C2118" s="25" t="s">
        <v>88</v>
      </c>
      <c r="D2118" s="25">
        <v>42287.64</v>
      </c>
      <c r="E2118" s="25">
        <v>0</v>
      </c>
      <c r="F2118" s="25">
        <v>0</v>
      </c>
      <c r="G2118" s="25">
        <v>133.87</v>
      </c>
    </row>
    <row r="2119" spans="1:7" x14ac:dyDescent="0.4">
      <c r="A2119" s="25">
        <v>3367</v>
      </c>
      <c r="B2119" s="25" t="s">
        <v>298</v>
      </c>
      <c r="C2119" s="25" t="s">
        <v>80</v>
      </c>
      <c r="D2119" s="25">
        <v>209172.38</v>
      </c>
      <c r="E2119" s="25">
        <v>0</v>
      </c>
      <c r="F2119" s="25">
        <v>0</v>
      </c>
      <c r="G2119" s="25">
        <v>14619.42</v>
      </c>
    </row>
    <row r="2120" spans="1:7" x14ac:dyDescent="0.4">
      <c r="A2120" s="25">
        <v>3367</v>
      </c>
      <c r="B2120" s="25" t="s">
        <v>298</v>
      </c>
      <c r="C2120" s="25" t="s">
        <v>81</v>
      </c>
      <c r="D2120" s="25">
        <v>1055410.74</v>
      </c>
      <c r="E2120" s="25">
        <v>0</v>
      </c>
      <c r="F2120" s="25">
        <v>0</v>
      </c>
      <c r="G2120" s="25">
        <v>41304.120000000003</v>
      </c>
    </row>
    <row r="2121" spans="1:7" x14ac:dyDescent="0.4">
      <c r="A2121" s="25">
        <v>3367</v>
      </c>
      <c r="B2121" s="25" t="s">
        <v>298</v>
      </c>
      <c r="C2121" s="25" t="s">
        <v>89</v>
      </c>
      <c r="D2121" s="25">
        <v>320487.38</v>
      </c>
      <c r="E2121" s="25">
        <v>0</v>
      </c>
      <c r="F2121" s="25">
        <v>0</v>
      </c>
      <c r="G2121" s="25">
        <v>28087.46</v>
      </c>
    </row>
    <row r="2122" spans="1:7" x14ac:dyDescent="0.4">
      <c r="A2122" s="25">
        <v>3367</v>
      </c>
      <c r="B2122" s="25" t="s">
        <v>298</v>
      </c>
      <c r="C2122" s="25" t="s">
        <v>82</v>
      </c>
      <c r="D2122" s="25">
        <v>23763.72</v>
      </c>
      <c r="E2122" s="25">
        <v>0</v>
      </c>
      <c r="F2122" s="25">
        <v>2437.4699999999998</v>
      </c>
      <c r="G2122" s="25">
        <v>0</v>
      </c>
    </row>
    <row r="2123" spans="1:7" x14ac:dyDescent="0.4">
      <c r="A2123" s="25">
        <v>3367</v>
      </c>
      <c r="B2123" s="25" t="s">
        <v>298</v>
      </c>
      <c r="C2123" s="25" t="s">
        <v>83</v>
      </c>
      <c r="D2123" s="25">
        <v>23608.39</v>
      </c>
      <c r="E2123" s="25">
        <v>0</v>
      </c>
      <c r="F2123" s="25">
        <v>1802.31</v>
      </c>
      <c r="G2123" s="25">
        <v>0</v>
      </c>
    </row>
    <row r="2124" spans="1:7" x14ac:dyDescent="0.4">
      <c r="A2124" s="25">
        <v>3367</v>
      </c>
      <c r="B2124" s="25" t="s">
        <v>298</v>
      </c>
      <c r="C2124" s="25" t="s">
        <v>84</v>
      </c>
      <c r="D2124" s="25">
        <v>70621.039999999994</v>
      </c>
      <c r="E2124" s="25">
        <v>0</v>
      </c>
      <c r="F2124" s="25">
        <v>0</v>
      </c>
      <c r="G2124" s="25">
        <v>22776.48</v>
      </c>
    </row>
    <row r="2125" spans="1:7" x14ac:dyDescent="0.4">
      <c r="A2125" s="25">
        <v>3367</v>
      </c>
      <c r="B2125" s="25" t="s">
        <v>298</v>
      </c>
      <c r="C2125" s="25" t="s">
        <v>109</v>
      </c>
      <c r="D2125" s="25">
        <v>0</v>
      </c>
      <c r="E2125" s="25">
        <v>0</v>
      </c>
      <c r="F2125" s="25">
        <v>0</v>
      </c>
      <c r="G2125" s="25">
        <v>9076.25</v>
      </c>
    </row>
    <row r="2126" spans="1:7" x14ac:dyDescent="0.4">
      <c r="A2126" s="25">
        <v>3367</v>
      </c>
      <c r="B2126" s="25" t="s">
        <v>298</v>
      </c>
      <c r="C2126" s="25" t="s">
        <v>91</v>
      </c>
      <c r="D2126" s="25">
        <v>72796.47</v>
      </c>
      <c r="E2126" s="25">
        <v>0</v>
      </c>
      <c r="F2126" s="25">
        <v>0</v>
      </c>
      <c r="G2126" s="25">
        <v>11869.39</v>
      </c>
    </row>
    <row r="2127" spans="1:7" x14ac:dyDescent="0.4">
      <c r="A2127" s="25">
        <v>3367</v>
      </c>
      <c r="B2127" s="25" t="s">
        <v>298</v>
      </c>
      <c r="C2127" s="25" t="s">
        <v>85</v>
      </c>
      <c r="D2127" s="25">
        <v>120978.74</v>
      </c>
      <c r="E2127" s="25">
        <v>0</v>
      </c>
      <c r="F2127" s="25">
        <v>0</v>
      </c>
      <c r="G2127" s="25">
        <v>26349.279999999999</v>
      </c>
    </row>
    <row r="2128" spans="1:7" x14ac:dyDescent="0.4">
      <c r="A2128" s="25">
        <v>3367</v>
      </c>
      <c r="B2128" s="25" t="s">
        <v>298</v>
      </c>
      <c r="C2128" s="25" t="s">
        <v>86</v>
      </c>
      <c r="D2128" s="25">
        <v>525.4</v>
      </c>
      <c r="E2128" s="25">
        <v>0</v>
      </c>
      <c r="F2128" s="25">
        <v>0</v>
      </c>
      <c r="G2128" s="25">
        <v>103089</v>
      </c>
    </row>
    <row r="2129" spans="1:7" x14ac:dyDescent="0.4">
      <c r="A2129" s="25">
        <v>3381</v>
      </c>
      <c r="B2129" s="25" t="s">
        <v>299</v>
      </c>
      <c r="C2129" s="25" t="s">
        <v>88</v>
      </c>
      <c r="D2129" s="25">
        <v>240990.56</v>
      </c>
      <c r="E2129" s="25">
        <v>0</v>
      </c>
      <c r="F2129" s="25">
        <v>0</v>
      </c>
      <c r="G2129" s="25">
        <v>798.11</v>
      </c>
    </row>
    <row r="2130" spans="1:7" x14ac:dyDescent="0.4">
      <c r="A2130" s="25">
        <v>3381</v>
      </c>
      <c r="B2130" s="25" t="s">
        <v>299</v>
      </c>
      <c r="C2130" s="25" t="s">
        <v>80</v>
      </c>
      <c r="D2130" s="25">
        <v>589525.23</v>
      </c>
      <c r="E2130" s="25">
        <v>0</v>
      </c>
      <c r="F2130" s="25">
        <v>25012.5</v>
      </c>
      <c r="G2130" s="25">
        <v>10673.97</v>
      </c>
    </row>
    <row r="2131" spans="1:7" x14ac:dyDescent="0.4">
      <c r="A2131" s="25">
        <v>3381</v>
      </c>
      <c r="B2131" s="25" t="s">
        <v>299</v>
      </c>
      <c r="C2131" s="25" t="s">
        <v>81</v>
      </c>
      <c r="D2131" s="25">
        <v>1670952.77</v>
      </c>
      <c r="E2131" s="25">
        <v>0</v>
      </c>
      <c r="F2131" s="25">
        <v>58759.69</v>
      </c>
      <c r="G2131" s="25">
        <v>324635.57</v>
      </c>
    </row>
    <row r="2132" spans="1:7" x14ac:dyDescent="0.4">
      <c r="A2132" s="25">
        <v>3381</v>
      </c>
      <c r="B2132" s="25" t="s">
        <v>299</v>
      </c>
      <c r="C2132" s="25" t="s">
        <v>89</v>
      </c>
      <c r="D2132" s="25">
        <v>1408476.32</v>
      </c>
      <c r="E2132" s="25">
        <v>0</v>
      </c>
      <c r="F2132" s="25">
        <v>0</v>
      </c>
      <c r="G2132" s="25">
        <v>14968.74</v>
      </c>
    </row>
    <row r="2133" spans="1:7" x14ac:dyDescent="0.4">
      <c r="A2133" s="25">
        <v>3381</v>
      </c>
      <c r="B2133" s="25" t="s">
        <v>299</v>
      </c>
      <c r="C2133" s="25" t="s">
        <v>90</v>
      </c>
      <c r="D2133" s="25">
        <v>113079.82</v>
      </c>
      <c r="E2133" s="25">
        <v>0</v>
      </c>
      <c r="F2133" s="25">
        <v>0</v>
      </c>
      <c r="G2133" s="25">
        <v>0</v>
      </c>
    </row>
    <row r="2134" spans="1:7" x14ac:dyDescent="0.4">
      <c r="A2134" s="25">
        <v>3381</v>
      </c>
      <c r="B2134" s="25" t="s">
        <v>299</v>
      </c>
      <c r="C2134" s="25" t="s">
        <v>82</v>
      </c>
      <c r="D2134" s="25">
        <v>31222.61</v>
      </c>
      <c r="E2134" s="25">
        <v>0</v>
      </c>
      <c r="F2134" s="25">
        <v>0</v>
      </c>
      <c r="G2134" s="25">
        <v>0</v>
      </c>
    </row>
    <row r="2135" spans="1:7" x14ac:dyDescent="0.4">
      <c r="A2135" s="25">
        <v>3381</v>
      </c>
      <c r="B2135" s="25" t="s">
        <v>299</v>
      </c>
      <c r="C2135" s="25" t="s">
        <v>83</v>
      </c>
      <c r="D2135" s="25">
        <v>30124.68</v>
      </c>
      <c r="E2135" s="25">
        <v>0</v>
      </c>
      <c r="F2135" s="25">
        <v>0</v>
      </c>
      <c r="G2135" s="25">
        <v>0</v>
      </c>
    </row>
    <row r="2136" spans="1:7" x14ac:dyDescent="0.4">
      <c r="A2136" s="25">
        <v>3381</v>
      </c>
      <c r="B2136" s="25" t="s">
        <v>299</v>
      </c>
      <c r="C2136" s="25" t="s">
        <v>84</v>
      </c>
      <c r="D2136" s="25">
        <v>212524.11</v>
      </c>
      <c r="E2136" s="25">
        <v>0</v>
      </c>
      <c r="F2136" s="25">
        <v>0</v>
      </c>
      <c r="G2136" s="25">
        <v>888.54</v>
      </c>
    </row>
    <row r="2137" spans="1:7" x14ac:dyDescent="0.4">
      <c r="A2137" s="25">
        <v>3381</v>
      </c>
      <c r="B2137" s="25" t="s">
        <v>299</v>
      </c>
      <c r="C2137" s="25" t="s">
        <v>91</v>
      </c>
      <c r="D2137" s="25">
        <v>279748.12</v>
      </c>
      <c r="E2137" s="25">
        <v>0</v>
      </c>
      <c r="F2137" s="25">
        <v>0</v>
      </c>
      <c r="G2137" s="25">
        <v>578.91</v>
      </c>
    </row>
    <row r="2138" spans="1:7" x14ac:dyDescent="0.4">
      <c r="A2138" s="25">
        <v>3381</v>
      </c>
      <c r="B2138" s="25" t="s">
        <v>299</v>
      </c>
      <c r="C2138" s="25" t="s">
        <v>85</v>
      </c>
      <c r="D2138" s="25">
        <v>118196.77</v>
      </c>
      <c r="E2138" s="25">
        <v>0</v>
      </c>
      <c r="F2138" s="25">
        <v>0</v>
      </c>
      <c r="G2138" s="25">
        <v>81666.19</v>
      </c>
    </row>
    <row r="2139" spans="1:7" x14ac:dyDescent="0.4">
      <c r="A2139" s="25">
        <v>3381</v>
      </c>
      <c r="B2139" s="25" t="s">
        <v>299</v>
      </c>
      <c r="C2139" s="25" t="s">
        <v>86</v>
      </c>
      <c r="D2139" s="25">
        <v>288476</v>
      </c>
      <c r="E2139" s="25">
        <v>0</v>
      </c>
      <c r="F2139" s="25">
        <v>0</v>
      </c>
      <c r="G2139" s="25">
        <v>41477.5</v>
      </c>
    </row>
    <row r="2140" spans="1:7" x14ac:dyDescent="0.4">
      <c r="A2140" s="25">
        <v>3409</v>
      </c>
      <c r="B2140" s="25" t="s">
        <v>300</v>
      </c>
      <c r="C2140" s="25" t="s">
        <v>88</v>
      </c>
      <c r="D2140" s="25">
        <v>51487.199999999997</v>
      </c>
      <c r="E2140" s="25">
        <v>0</v>
      </c>
      <c r="F2140" s="25">
        <v>0</v>
      </c>
      <c r="G2140" s="25">
        <v>9812.8700000000008</v>
      </c>
    </row>
    <row r="2141" spans="1:7" x14ac:dyDescent="0.4">
      <c r="A2141" s="25">
        <v>3409</v>
      </c>
      <c r="B2141" s="25" t="s">
        <v>300</v>
      </c>
      <c r="C2141" s="25" t="s">
        <v>80</v>
      </c>
      <c r="D2141" s="25">
        <v>512153.79</v>
      </c>
      <c r="E2141" s="25">
        <v>0</v>
      </c>
      <c r="F2141" s="25">
        <v>320</v>
      </c>
      <c r="G2141" s="25">
        <v>22563.51</v>
      </c>
    </row>
    <row r="2142" spans="1:7" x14ac:dyDescent="0.4">
      <c r="A2142" s="25">
        <v>3409</v>
      </c>
      <c r="B2142" s="25" t="s">
        <v>300</v>
      </c>
      <c r="C2142" s="25" t="s">
        <v>81</v>
      </c>
      <c r="D2142" s="25">
        <v>2886294.82</v>
      </c>
      <c r="E2142" s="25">
        <v>0</v>
      </c>
      <c r="F2142" s="25">
        <v>0</v>
      </c>
      <c r="G2142" s="25">
        <v>67413.78</v>
      </c>
    </row>
    <row r="2143" spans="1:7" x14ac:dyDescent="0.4">
      <c r="A2143" s="25">
        <v>3409</v>
      </c>
      <c r="B2143" s="25" t="s">
        <v>300</v>
      </c>
      <c r="C2143" s="25" t="s">
        <v>89</v>
      </c>
      <c r="D2143" s="25">
        <v>1160663</v>
      </c>
      <c r="E2143" s="25">
        <v>0</v>
      </c>
      <c r="F2143" s="25">
        <v>0</v>
      </c>
      <c r="G2143" s="25">
        <v>14829.37</v>
      </c>
    </row>
    <row r="2144" spans="1:7" x14ac:dyDescent="0.4">
      <c r="A2144" s="25">
        <v>3409</v>
      </c>
      <c r="B2144" s="25" t="s">
        <v>300</v>
      </c>
      <c r="C2144" s="25" t="s">
        <v>90</v>
      </c>
      <c r="D2144" s="25">
        <v>90023.86</v>
      </c>
      <c r="E2144" s="25">
        <v>0</v>
      </c>
      <c r="F2144" s="25">
        <v>0</v>
      </c>
      <c r="G2144" s="25">
        <v>201.17</v>
      </c>
    </row>
    <row r="2145" spans="1:7" x14ac:dyDescent="0.4">
      <c r="A2145" s="25">
        <v>3409</v>
      </c>
      <c r="B2145" s="25" t="s">
        <v>300</v>
      </c>
      <c r="C2145" s="25" t="s">
        <v>82</v>
      </c>
      <c r="D2145" s="25">
        <v>59458.27</v>
      </c>
      <c r="E2145" s="25">
        <v>0</v>
      </c>
      <c r="F2145" s="25">
        <v>0</v>
      </c>
      <c r="G2145" s="25">
        <v>0</v>
      </c>
    </row>
    <row r="2146" spans="1:7" x14ac:dyDescent="0.4">
      <c r="A2146" s="25">
        <v>3409</v>
      </c>
      <c r="B2146" s="25" t="s">
        <v>300</v>
      </c>
      <c r="C2146" s="25" t="s">
        <v>83</v>
      </c>
      <c r="D2146" s="25">
        <v>41082.639999999999</v>
      </c>
      <c r="E2146" s="25">
        <v>0</v>
      </c>
      <c r="F2146" s="25">
        <v>0</v>
      </c>
      <c r="G2146" s="25">
        <v>0</v>
      </c>
    </row>
    <row r="2147" spans="1:7" x14ac:dyDescent="0.4">
      <c r="A2147" s="25">
        <v>3409</v>
      </c>
      <c r="B2147" s="25" t="s">
        <v>300</v>
      </c>
      <c r="C2147" s="25" t="s">
        <v>84</v>
      </c>
      <c r="D2147" s="25">
        <v>401837.91</v>
      </c>
      <c r="E2147" s="25">
        <v>0</v>
      </c>
      <c r="F2147" s="25">
        <v>0</v>
      </c>
      <c r="G2147" s="25">
        <v>10072.629999999999</v>
      </c>
    </row>
    <row r="2148" spans="1:7" x14ac:dyDescent="0.4">
      <c r="A2148" s="25">
        <v>3409</v>
      </c>
      <c r="B2148" s="25" t="s">
        <v>300</v>
      </c>
      <c r="C2148" s="25" t="s">
        <v>91</v>
      </c>
      <c r="D2148" s="25">
        <v>343176.74</v>
      </c>
      <c r="E2148" s="25">
        <v>0</v>
      </c>
      <c r="F2148" s="25">
        <v>17563.84</v>
      </c>
      <c r="G2148" s="25">
        <v>57540.72</v>
      </c>
    </row>
    <row r="2149" spans="1:7" x14ac:dyDescent="0.4">
      <c r="A2149" s="25">
        <v>3409</v>
      </c>
      <c r="B2149" s="25" t="s">
        <v>300</v>
      </c>
      <c r="C2149" s="25" t="s">
        <v>85</v>
      </c>
      <c r="D2149" s="25">
        <v>108617.87</v>
      </c>
      <c r="E2149" s="25">
        <v>0</v>
      </c>
      <c r="F2149" s="25">
        <v>11780.19</v>
      </c>
      <c r="G2149" s="25">
        <v>40843.32</v>
      </c>
    </row>
    <row r="2150" spans="1:7" x14ac:dyDescent="0.4">
      <c r="A2150" s="25">
        <v>3409</v>
      </c>
      <c r="B2150" s="25" t="s">
        <v>300</v>
      </c>
      <c r="C2150" s="25" t="s">
        <v>86</v>
      </c>
      <c r="D2150" s="25">
        <v>0</v>
      </c>
      <c r="E2150" s="25">
        <v>31107.25</v>
      </c>
      <c r="F2150" s="25">
        <v>0</v>
      </c>
      <c r="G2150" s="25">
        <v>60871.75</v>
      </c>
    </row>
    <row r="2151" spans="1:7" x14ac:dyDescent="0.4">
      <c r="A2151" s="25">
        <v>3427</v>
      </c>
      <c r="B2151" s="25" t="s">
        <v>301</v>
      </c>
      <c r="C2151" s="25" t="s">
        <v>88</v>
      </c>
      <c r="D2151" s="25">
        <v>43925.79</v>
      </c>
      <c r="E2151" s="25">
        <v>0</v>
      </c>
      <c r="F2151" s="25">
        <v>0</v>
      </c>
      <c r="G2151" s="25">
        <v>3038.62</v>
      </c>
    </row>
    <row r="2152" spans="1:7" x14ac:dyDescent="0.4">
      <c r="A2152" s="25">
        <v>3427</v>
      </c>
      <c r="B2152" s="25" t="s">
        <v>301</v>
      </c>
      <c r="C2152" s="25" t="s">
        <v>81</v>
      </c>
      <c r="D2152" s="25">
        <v>137770.74</v>
      </c>
      <c r="E2152" s="25">
        <v>0</v>
      </c>
      <c r="F2152" s="25">
        <v>0</v>
      </c>
      <c r="G2152" s="25">
        <v>25493.919999999998</v>
      </c>
    </row>
    <row r="2153" spans="1:7" x14ac:dyDescent="0.4">
      <c r="A2153" s="25">
        <v>3427</v>
      </c>
      <c r="B2153" s="25" t="s">
        <v>301</v>
      </c>
      <c r="C2153" s="25" t="s">
        <v>89</v>
      </c>
      <c r="D2153" s="25">
        <v>135008.84</v>
      </c>
      <c r="E2153" s="25">
        <v>0</v>
      </c>
      <c r="F2153" s="25">
        <v>0</v>
      </c>
      <c r="G2153" s="25">
        <v>40901.769999999997</v>
      </c>
    </row>
    <row r="2154" spans="1:7" x14ac:dyDescent="0.4">
      <c r="A2154" s="25">
        <v>3427</v>
      </c>
      <c r="B2154" s="25" t="s">
        <v>301</v>
      </c>
      <c r="C2154" s="25" t="s">
        <v>84</v>
      </c>
      <c r="D2154" s="25">
        <v>0</v>
      </c>
      <c r="E2154" s="25">
        <v>19438</v>
      </c>
      <c r="F2154" s="25">
        <v>0</v>
      </c>
      <c r="G2154" s="25">
        <v>0</v>
      </c>
    </row>
    <row r="2155" spans="1:7" x14ac:dyDescent="0.4">
      <c r="A2155" s="25">
        <v>3427</v>
      </c>
      <c r="B2155" s="25" t="s">
        <v>301</v>
      </c>
      <c r="C2155" s="25" t="s">
        <v>91</v>
      </c>
      <c r="D2155" s="25">
        <v>0</v>
      </c>
      <c r="E2155" s="25">
        <v>77464</v>
      </c>
      <c r="F2155" s="25">
        <v>0</v>
      </c>
      <c r="G2155" s="25">
        <v>0</v>
      </c>
    </row>
    <row r="2156" spans="1:7" x14ac:dyDescent="0.4">
      <c r="A2156" s="25">
        <v>3427</v>
      </c>
      <c r="B2156" s="25" t="s">
        <v>301</v>
      </c>
      <c r="C2156" s="25" t="s">
        <v>86</v>
      </c>
      <c r="D2156" s="25">
        <v>0</v>
      </c>
      <c r="E2156" s="25">
        <v>63530</v>
      </c>
      <c r="F2156" s="25">
        <v>0</v>
      </c>
      <c r="G2156" s="25">
        <v>0</v>
      </c>
    </row>
    <row r="2157" spans="1:7" x14ac:dyDescent="0.4">
      <c r="A2157" s="25">
        <v>3428</v>
      </c>
      <c r="B2157" s="25" t="s">
        <v>302</v>
      </c>
      <c r="C2157" s="25" t="s">
        <v>88</v>
      </c>
      <c r="D2157" s="25">
        <v>20604</v>
      </c>
      <c r="E2157" s="25">
        <v>0</v>
      </c>
      <c r="F2157" s="25">
        <v>0</v>
      </c>
      <c r="G2157" s="25">
        <v>7551.53</v>
      </c>
    </row>
    <row r="2158" spans="1:7" x14ac:dyDescent="0.4">
      <c r="A2158" s="25">
        <v>3428</v>
      </c>
      <c r="B2158" s="25" t="s">
        <v>302</v>
      </c>
      <c r="C2158" s="25" t="s">
        <v>80</v>
      </c>
      <c r="D2158" s="25">
        <v>183778.13</v>
      </c>
      <c r="E2158" s="25">
        <v>0</v>
      </c>
      <c r="F2158" s="25">
        <v>31528.82</v>
      </c>
      <c r="G2158" s="25">
        <v>236</v>
      </c>
    </row>
    <row r="2159" spans="1:7" x14ac:dyDescent="0.4">
      <c r="A2159" s="25">
        <v>3428</v>
      </c>
      <c r="B2159" s="25" t="s">
        <v>302</v>
      </c>
      <c r="C2159" s="25" t="s">
        <v>81</v>
      </c>
      <c r="D2159" s="25">
        <v>283232.87</v>
      </c>
      <c r="E2159" s="25">
        <v>0</v>
      </c>
      <c r="F2159" s="25">
        <v>12977.26</v>
      </c>
      <c r="G2159" s="25">
        <v>221830.48</v>
      </c>
    </row>
    <row r="2160" spans="1:7" x14ac:dyDescent="0.4">
      <c r="A2160" s="25">
        <v>3428</v>
      </c>
      <c r="B2160" s="25" t="s">
        <v>302</v>
      </c>
      <c r="C2160" s="25" t="s">
        <v>89</v>
      </c>
      <c r="D2160" s="25">
        <v>362307.27</v>
      </c>
      <c r="E2160" s="25">
        <v>0</v>
      </c>
      <c r="F2160" s="25">
        <v>843.73</v>
      </c>
      <c r="G2160" s="25">
        <v>22040.2</v>
      </c>
    </row>
    <row r="2161" spans="1:7" x14ac:dyDescent="0.4">
      <c r="A2161" s="25">
        <v>3428</v>
      </c>
      <c r="B2161" s="25" t="s">
        <v>302</v>
      </c>
      <c r="C2161" s="25" t="s">
        <v>82</v>
      </c>
      <c r="D2161" s="25">
        <v>14963.92</v>
      </c>
      <c r="E2161" s="25">
        <v>0</v>
      </c>
      <c r="F2161" s="25">
        <v>0</v>
      </c>
      <c r="G2161" s="25">
        <v>0</v>
      </c>
    </row>
    <row r="2162" spans="1:7" x14ac:dyDescent="0.4">
      <c r="A2162" s="25">
        <v>3428</v>
      </c>
      <c r="B2162" s="25" t="s">
        <v>302</v>
      </c>
      <c r="C2162" s="25" t="s">
        <v>83</v>
      </c>
      <c r="D2162" s="25">
        <v>13848.2</v>
      </c>
      <c r="E2162" s="25">
        <v>0</v>
      </c>
      <c r="F2162" s="25">
        <v>648.75</v>
      </c>
      <c r="G2162" s="25">
        <v>0</v>
      </c>
    </row>
    <row r="2163" spans="1:7" x14ac:dyDescent="0.4">
      <c r="A2163" s="25">
        <v>3428</v>
      </c>
      <c r="B2163" s="25" t="s">
        <v>302</v>
      </c>
      <c r="C2163" s="25" t="s">
        <v>84</v>
      </c>
      <c r="D2163" s="25">
        <v>103450.91</v>
      </c>
      <c r="E2163" s="25">
        <v>0</v>
      </c>
      <c r="F2163" s="25">
        <v>2693.84</v>
      </c>
      <c r="G2163" s="25">
        <v>0</v>
      </c>
    </row>
    <row r="2164" spans="1:7" x14ac:dyDescent="0.4">
      <c r="A2164" s="25">
        <v>3428</v>
      </c>
      <c r="B2164" s="25" t="s">
        <v>302</v>
      </c>
      <c r="C2164" s="25" t="s">
        <v>91</v>
      </c>
      <c r="D2164" s="25">
        <v>26142.5</v>
      </c>
      <c r="E2164" s="25">
        <v>0</v>
      </c>
      <c r="F2164" s="25">
        <v>511.88</v>
      </c>
      <c r="G2164" s="25">
        <v>46564.800000000003</v>
      </c>
    </row>
    <row r="2165" spans="1:7" x14ac:dyDescent="0.4">
      <c r="A2165" s="25">
        <v>3428</v>
      </c>
      <c r="B2165" s="25" t="s">
        <v>302</v>
      </c>
      <c r="C2165" s="25" t="s">
        <v>85</v>
      </c>
      <c r="D2165" s="25">
        <v>38436.15</v>
      </c>
      <c r="E2165" s="25">
        <v>0</v>
      </c>
      <c r="F2165" s="25">
        <v>0</v>
      </c>
      <c r="G2165" s="25">
        <v>0</v>
      </c>
    </row>
    <row r="2166" spans="1:7" x14ac:dyDescent="0.4">
      <c r="A2166" s="25">
        <v>3428</v>
      </c>
      <c r="B2166" s="25" t="s">
        <v>302</v>
      </c>
      <c r="C2166" s="25" t="s">
        <v>86</v>
      </c>
      <c r="D2166" s="25">
        <v>59288</v>
      </c>
      <c r="E2166" s="25">
        <v>11568.67</v>
      </c>
      <c r="F2166" s="25">
        <v>0</v>
      </c>
      <c r="G2166" s="25">
        <v>10943.14</v>
      </c>
    </row>
    <row r="2167" spans="1:7" x14ac:dyDescent="0.4">
      <c r="A2167" s="25">
        <v>3430</v>
      </c>
      <c r="B2167" s="25" t="s">
        <v>303</v>
      </c>
      <c r="C2167" s="25" t="s">
        <v>88</v>
      </c>
      <c r="D2167" s="25">
        <v>356752.28</v>
      </c>
      <c r="E2167" s="25">
        <v>0</v>
      </c>
      <c r="F2167" s="25">
        <v>0</v>
      </c>
      <c r="G2167" s="25">
        <v>71814.48</v>
      </c>
    </row>
    <row r="2168" spans="1:7" x14ac:dyDescent="0.4">
      <c r="A2168" s="25">
        <v>3430</v>
      </c>
      <c r="B2168" s="25" t="s">
        <v>303</v>
      </c>
      <c r="C2168" s="25" t="s">
        <v>80</v>
      </c>
      <c r="D2168" s="25">
        <v>1142490.8799999999</v>
      </c>
      <c r="E2168" s="25">
        <v>0</v>
      </c>
      <c r="F2168" s="25">
        <v>49244.73</v>
      </c>
      <c r="G2168" s="25">
        <v>127973.53</v>
      </c>
    </row>
    <row r="2169" spans="1:7" x14ac:dyDescent="0.4">
      <c r="A2169" s="25">
        <v>3430</v>
      </c>
      <c r="B2169" s="25" t="s">
        <v>303</v>
      </c>
      <c r="C2169" s="25" t="s">
        <v>81</v>
      </c>
      <c r="D2169" s="25">
        <v>2962567.14</v>
      </c>
      <c r="E2169" s="25">
        <v>0</v>
      </c>
      <c r="F2169" s="25">
        <v>9501.35</v>
      </c>
      <c r="G2169" s="25">
        <v>1558351.56</v>
      </c>
    </row>
    <row r="2170" spans="1:7" x14ac:dyDescent="0.4">
      <c r="A2170" s="25">
        <v>3430</v>
      </c>
      <c r="B2170" s="25" t="s">
        <v>303</v>
      </c>
      <c r="C2170" s="25" t="s">
        <v>89</v>
      </c>
      <c r="D2170" s="25">
        <v>2322610.62</v>
      </c>
      <c r="E2170" s="25">
        <v>0</v>
      </c>
      <c r="F2170" s="25">
        <v>0</v>
      </c>
      <c r="G2170" s="25">
        <v>507.72</v>
      </c>
    </row>
    <row r="2171" spans="1:7" x14ac:dyDescent="0.4">
      <c r="A2171" s="25">
        <v>3430</v>
      </c>
      <c r="B2171" s="25" t="s">
        <v>303</v>
      </c>
      <c r="C2171" s="25" t="s">
        <v>90</v>
      </c>
      <c r="D2171" s="25">
        <v>409269.35</v>
      </c>
      <c r="E2171" s="25">
        <v>0</v>
      </c>
      <c r="F2171" s="25">
        <v>3538.38</v>
      </c>
      <c r="G2171" s="25">
        <v>0</v>
      </c>
    </row>
    <row r="2172" spans="1:7" x14ac:dyDescent="0.4">
      <c r="A2172" s="25">
        <v>3430</v>
      </c>
      <c r="B2172" s="25" t="s">
        <v>303</v>
      </c>
      <c r="C2172" s="25" t="s">
        <v>82</v>
      </c>
      <c r="D2172" s="25">
        <v>91045.36</v>
      </c>
      <c r="E2172" s="25">
        <v>0</v>
      </c>
      <c r="F2172" s="25">
        <v>0</v>
      </c>
      <c r="G2172" s="25">
        <v>0</v>
      </c>
    </row>
    <row r="2173" spans="1:7" x14ac:dyDescent="0.4">
      <c r="A2173" s="25">
        <v>3430</v>
      </c>
      <c r="B2173" s="25" t="s">
        <v>303</v>
      </c>
      <c r="C2173" s="25" t="s">
        <v>84</v>
      </c>
      <c r="D2173" s="25">
        <v>506242.91</v>
      </c>
      <c r="E2173" s="25">
        <v>0</v>
      </c>
      <c r="F2173" s="25">
        <v>0</v>
      </c>
      <c r="G2173" s="25">
        <v>4184.8900000000003</v>
      </c>
    </row>
    <row r="2174" spans="1:7" x14ac:dyDescent="0.4">
      <c r="A2174" s="25">
        <v>3430</v>
      </c>
      <c r="B2174" s="25" t="s">
        <v>303</v>
      </c>
      <c r="C2174" s="25" t="s">
        <v>91</v>
      </c>
      <c r="D2174" s="25">
        <v>515238.62</v>
      </c>
      <c r="E2174" s="25">
        <v>0</v>
      </c>
      <c r="F2174" s="25">
        <v>5985</v>
      </c>
      <c r="G2174" s="25">
        <v>13491.48</v>
      </c>
    </row>
    <row r="2175" spans="1:7" x14ac:dyDescent="0.4">
      <c r="A2175" s="25">
        <v>3430</v>
      </c>
      <c r="B2175" s="25" t="s">
        <v>303</v>
      </c>
      <c r="C2175" s="25" t="s">
        <v>85</v>
      </c>
      <c r="D2175" s="25">
        <v>311252.11</v>
      </c>
      <c r="E2175" s="25">
        <v>0</v>
      </c>
      <c r="F2175" s="25">
        <v>0</v>
      </c>
      <c r="G2175" s="25">
        <v>0</v>
      </c>
    </row>
    <row r="2176" spans="1:7" x14ac:dyDescent="0.4">
      <c r="A2176" s="25">
        <v>3430</v>
      </c>
      <c r="B2176" s="25" t="s">
        <v>303</v>
      </c>
      <c r="C2176" s="25" t="s">
        <v>86</v>
      </c>
      <c r="D2176" s="25">
        <v>0</v>
      </c>
      <c r="E2176" s="25">
        <v>0</v>
      </c>
      <c r="F2176" s="25">
        <v>0</v>
      </c>
      <c r="G2176" s="25">
        <v>294864.21999999997</v>
      </c>
    </row>
    <row r="2177" spans="1:7" x14ac:dyDescent="0.4">
      <c r="A2177" s="25">
        <v>3434</v>
      </c>
      <c r="B2177" s="25" t="s">
        <v>304</v>
      </c>
      <c r="C2177" s="25" t="s">
        <v>88</v>
      </c>
      <c r="D2177" s="25">
        <v>79184.91</v>
      </c>
      <c r="E2177" s="25">
        <v>0</v>
      </c>
      <c r="F2177" s="25">
        <v>0</v>
      </c>
      <c r="G2177" s="25">
        <v>0</v>
      </c>
    </row>
    <row r="2178" spans="1:7" x14ac:dyDescent="0.4">
      <c r="A2178" s="25">
        <v>3434</v>
      </c>
      <c r="B2178" s="25" t="s">
        <v>304</v>
      </c>
      <c r="C2178" s="25" t="s">
        <v>80</v>
      </c>
      <c r="D2178" s="25">
        <v>0</v>
      </c>
      <c r="E2178" s="25">
        <v>0</v>
      </c>
      <c r="F2178" s="25">
        <v>0</v>
      </c>
      <c r="G2178" s="25">
        <v>6517.64</v>
      </c>
    </row>
    <row r="2179" spans="1:7" x14ac:dyDescent="0.4">
      <c r="A2179" s="25">
        <v>3434</v>
      </c>
      <c r="B2179" s="25" t="s">
        <v>304</v>
      </c>
      <c r="C2179" s="25" t="s">
        <v>81</v>
      </c>
      <c r="D2179" s="25">
        <v>1030560.49</v>
      </c>
      <c r="E2179" s="25">
        <v>0</v>
      </c>
      <c r="F2179" s="25">
        <v>9250</v>
      </c>
      <c r="G2179" s="25">
        <v>7625.72</v>
      </c>
    </row>
    <row r="2180" spans="1:7" x14ac:dyDescent="0.4">
      <c r="A2180" s="25">
        <v>3434</v>
      </c>
      <c r="B2180" s="25" t="s">
        <v>304</v>
      </c>
      <c r="C2180" s="25" t="s">
        <v>89</v>
      </c>
      <c r="D2180" s="25">
        <v>392797.07</v>
      </c>
      <c r="E2180" s="25">
        <v>0</v>
      </c>
      <c r="F2180" s="25">
        <v>0</v>
      </c>
      <c r="G2180" s="25">
        <v>176027.53</v>
      </c>
    </row>
    <row r="2181" spans="1:7" x14ac:dyDescent="0.4">
      <c r="A2181" s="25">
        <v>3434</v>
      </c>
      <c r="B2181" s="25" t="s">
        <v>304</v>
      </c>
      <c r="C2181" s="25" t="s">
        <v>90</v>
      </c>
      <c r="D2181" s="25">
        <v>123553.51</v>
      </c>
      <c r="E2181" s="25">
        <v>0</v>
      </c>
      <c r="F2181" s="25">
        <v>0</v>
      </c>
      <c r="G2181" s="25">
        <v>0</v>
      </c>
    </row>
    <row r="2182" spans="1:7" x14ac:dyDescent="0.4">
      <c r="A2182" s="25">
        <v>3434</v>
      </c>
      <c r="B2182" s="25" t="s">
        <v>304</v>
      </c>
      <c r="C2182" s="25" t="s">
        <v>82</v>
      </c>
      <c r="D2182" s="25">
        <v>53193.13</v>
      </c>
      <c r="E2182" s="25">
        <v>0</v>
      </c>
      <c r="F2182" s="25">
        <v>0</v>
      </c>
      <c r="G2182" s="25">
        <v>159.91</v>
      </c>
    </row>
    <row r="2183" spans="1:7" x14ac:dyDescent="0.4">
      <c r="A2183" s="25">
        <v>3434</v>
      </c>
      <c r="B2183" s="25" t="s">
        <v>304</v>
      </c>
      <c r="C2183" s="25" t="s">
        <v>83</v>
      </c>
      <c r="D2183" s="25">
        <v>44560.66</v>
      </c>
      <c r="E2183" s="25">
        <v>0</v>
      </c>
      <c r="F2183" s="25">
        <v>0</v>
      </c>
      <c r="G2183" s="25">
        <v>0</v>
      </c>
    </row>
    <row r="2184" spans="1:7" x14ac:dyDescent="0.4">
      <c r="A2184" s="25">
        <v>3434</v>
      </c>
      <c r="B2184" s="25" t="s">
        <v>304</v>
      </c>
      <c r="C2184" s="25" t="s">
        <v>84</v>
      </c>
      <c r="D2184" s="25">
        <v>0</v>
      </c>
      <c r="E2184" s="25">
        <v>115550</v>
      </c>
      <c r="F2184" s="25">
        <v>0</v>
      </c>
      <c r="G2184" s="25">
        <v>0</v>
      </c>
    </row>
    <row r="2185" spans="1:7" x14ac:dyDescent="0.4">
      <c r="A2185" s="25">
        <v>3434</v>
      </c>
      <c r="B2185" s="25" t="s">
        <v>304</v>
      </c>
      <c r="C2185" s="25" t="s">
        <v>91</v>
      </c>
      <c r="D2185" s="25">
        <v>0</v>
      </c>
      <c r="E2185" s="25">
        <v>127691.81</v>
      </c>
      <c r="F2185" s="25">
        <v>15114.06</v>
      </c>
      <c r="G2185" s="25">
        <v>0</v>
      </c>
    </row>
    <row r="2186" spans="1:7" x14ac:dyDescent="0.4">
      <c r="A2186" s="25">
        <v>3434</v>
      </c>
      <c r="B2186" s="25" t="s">
        <v>304</v>
      </c>
      <c r="C2186" s="25" t="s">
        <v>86</v>
      </c>
      <c r="D2186" s="25">
        <v>0</v>
      </c>
      <c r="E2186" s="25">
        <v>900378.7</v>
      </c>
      <c r="F2186" s="25">
        <v>0</v>
      </c>
      <c r="G2186" s="25">
        <v>18750</v>
      </c>
    </row>
    <row r="2187" spans="1:7" x14ac:dyDescent="0.4">
      <c r="A2187" s="25">
        <v>3437</v>
      </c>
      <c r="B2187" s="25" t="s">
        <v>305</v>
      </c>
      <c r="C2187" s="25" t="s">
        <v>88</v>
      </c>
      <c r="D2187" s="25">
        <v>300985.32</v>
      </c>
      <c r="E2187" s="25">
        <v>0</v>
      </c>
      <c r="F2187" s="25">
        <v>0</v>
      </c>
      <c r="G2187" s="25">
        <v>33611.57</v>
      </c>
    </row>
    <row r="2188" spans="1:7" x14ac:dyDescent="0.4">
      <c r="A2188" s="25">
        <v>3437</v>
      </c>
      <c r="B2188" s="25" t="s">
        <v>305</v>
      </c>
      <c r="C2188" s="25" t="s">
        <v>80</v>
      </c>
      <c r="D2188" s="25">
        <v>617818.32999999996</v>
      </c>
      <c r="E2188" s="25">
        <v>0</v>
      </c>
      <c r="F2188" s="25">
        <v>0</v>
      </c>
      <c r="G2188" s="25">
        <v>67838.259999999995</v>
      </c>
    </row>
    <row r="2189" spans="1:7" x14ac:dyDescent="0.4">
      <c r="A2189" s="25">
        <v>3437</v>
      </c>
      <c r="B2189" s="25" t="s">
        <v>305</v>
      </c>
      <c r="C2189" s="25" t="s">
        <v>81</v>
      </c>
      <c r="D2189" s="25">
        <v>2791077.56</v>
      </c>
      <c r="E2189" s="25">
        <v>0</v>
      </c>
      <c r="F2189" s="25">
        <v>763.96</v>
      </c>
      <c r="G2189" s="25">
        <v>260337</v>
      </c>
    </row>
    <row r="2190" spans="1:7" x14ac:dyDescent="0.4">
      <c r="A2190" s="25">
        <v>3437</v>
      </c>
      <c r="B2190" s="25" t="s">
        <v>305</v>
      </c>
      <c r="C2190" s="25" t="s">
        <v>89</v>
      </c>
      <c r="D2190" s="25">
        <v>1077302.3700000001</v>
      </c>
      <c r="E2190" s="25">
        <v>0</v>
      </c>
      <c r="F2190" s="25">
        <v>1441.13</v>
      </c>
      <c r="G2190" s="25">
        <v>69321</v>
      </c>
    </row>
    <row r="2191" spans="1:7" x14ac:dyDescent="0.4">
      <c r="A2191" s="25">
        <v>3437</v>
      </c>
      <c r="B2191" s="25" t="s">
        <v>305</v>
      </c>
      <c r="C2191" s="25" t="s">
        <v>90</v>
      </c>
      <c r="D2191" s="25">
        <v>169531.55</v>
      </c>
      <c r="E2191" s="25">
        <v>0</v>
      </c>
      <c r="F2191" s="25">
        <v>0</v>
      </c>
      <c r="G2191" s="25">
        <v>151900.28</v>
      </c>
    </row>
    <row r="2192" spans="1:7" x14ac:dyDescent="0.4">
      <c r="A2192" s="25">
        <v>3437</v>
      </c>
      <c r="B2192" s="25" t="s">
        <v>305</v>
      </c>
      <c r="C2192" s="25" t="s">
        <v>82</v>
      </c>
      <c r="D2192" s="25">
        <v>100374.2</v>
      </c>
      <c r="E2192" s="25">
        <v>0</v>
      </c>
      <c r="F2192" s="25">
        <v>0</v>
      </c>
      <c r="G2192" s="25">
        <v>91.11</v>
      </c>
    </row>
    <row r="2193" spans="1:7" x14ac:dyDescent="0.4">
      <c r="A2193" s="25">
        <v>3437</v>
      </c>
      <c r="B2193" s="25" t="s">
        <v>305</v>
      </c>
      <c r="C2193" s="25" t="s">
        <v>83</v>
      </c>
      <c r="D2193" s="25">
        <v>97951.08</v>
      </c>
      <c r="E2193" s="25">
        <v>0</v>
      </c>
      <c r="F2193" s="25">
        <v>1560.58</v>
      </c>
      <c r="G2193" s="25">
        <v>0</v>
      </c>
    </row>
    <row r="2194" spans="1:7" x14ac:dyDescent="0.4">
      <c r="A2194" s="25">
        <v>3437</v>
      </c>
      <c r="B2194" s="25" t="s">
        <v>305</v>
      </c>
      <c r="C2194" s="25" t="s">
        <v>84</v>
      </c>
      <c r="D2194" s="25">
        <v>256767.1</v>
      </c>
      <c r="E2194" s="25">
        <v>0</v>
      </c>
      <c r="F2194" s="25">
        <v>0</v>
      </c>
      <c r="G2194" s="25">
        <v>53794.84</v>
      </c>
    </row>
    <row r="2195" spans="1:7" x14ac:dyDescent="0.4">
      <c r="A2195" s="25">
        <v>3437</v>
      </c>
      <c r="B2195" s="25" t="s">
        <v>305</v>
      </c>
      <c r="C2195" s="25" t="s">
        <v>91</v>
      </c>
      <c r="D2195" s="25">
        <v>345460.65</v>
      </c>
      <c r="E2195" s="25">
        <v>0</v>
      </c>
      <c r="F2195" s="25">
        <v>0</v>
      </c>
      <c r="G2195" s="25">
        <v>4996.17</v>
      </c>
    </row>
    <row r="2196" spans="1:7" x14ac:dyDescent="0.4">
      <c r="A2196" s="25">
        <v>3437</v>
      </c>
      <c r="B2196" s="25" t="s">
        <v>305</v>
      </c>
      <c r="C2196" s="25" t="s">
        <v>85</v>
      </c>
      <c r="D2196" s="25">
        <v>168169.79</v>
      </c>
      <c r="E2196" s="25">
        <v>0</v>
      </c>
      <c r="F2196" s="25">
        <v>0</v>
      </c>
      <c r="G2196" s="25">
        <v>266352.44</v>
      </c>
    </row>
    <row r="2197" spans="1:7" x14ac:dyDescent="0.4">
      <c r="A2197" s="25">
        <v>3437</v>
      </c>
      <c r="B2197" s="25" t="s">
        <v>305</v>
      </c>
      <c r="C2197" s="25" t="s">
        <v>86</v>
      </c>
      <c r="D2197" s="25">
        <v>133488.16</v>
      </c>
      <c r="E2197" s="25">
        <v>195131</v>
      </c>
      <c r="F2197" s="25">
        <v>8702.39</v>
      </c>
      <c r="G2197" s="25">
        <v>118800</v>
      </c>
    </row>
    <row r="2198" spans="1:7" x14ac:dyDescent="0.4">
      <c r="A2198" s="25">
        <v>3444</v>
      </c>
      <c r="B2198" s="25" t="s">
        <v>306</v>
      </c>
      <c r="C2198" s="25" t="s">
        <v>88</v>
      </c>
      <c r="D2198" s="25">
        <v>203415.13</v>
      </c>
      <c r="E2198" s="25">
        <v>0</v>
      </c>
      <c r="F2198" s="25">
        <v>0</v>
      </c>
      <c r="G2198" s="25">
        <v>11953.58</v>
      </c>
    </row>
    <row r="2199" spans="1:7" x14ac:dyDescent="0.4">
      <c r="A2199" s="25">
        <v>3444</v>
      </c>
      <c r="B2199" s="25" t="s">
        <v>306</v>
      </c>
      <c r="C2199" s="25" t="s">
        <v>80</v>
      </c>
      <c r="D2199" s="25">
        <v>559762.4</v>
      </c>
      <c r="E2199" s="25">
        <v>0</v>
      </c>
      <c r="F2199" s="25">
        <v>0</v>
      </c>
      <c r="G2199" s="25">
        <v>34854.120000000003</v>
      </c>
    </row>
    <row r="2200" spans="1:7" x14ac:dyDescent="0.4">
      <c r="A2200" s="25">
        <v>3444</v>
      </c>
      <c r="B2200" s="25" t="s">
        <v>306</v>
      </c>
      <c r="C2200" s="25" t="s">
        <v>81</v>
      </c>
      <c r="D2200" s="25">
        <v>2228179.4700000002</v>
      </c>
      <c r="E2200" s="25">
        <v>0</v>
      </c>
      <c r="F2200" s="25">
        <v>0</v>
      </c>
      <c r="G2200" s="25">
        <v>520920.13</v>
      </c>
    </row>
    <row r="2201" spans="1:7" x14ac:dyDescent="0.4">
      <c r="A2201" s="25">
        <v>3444</v>
      </c>
      <c r="B2201" s="25" t="s">
        <v>306</v>
      </c>
      <c r="C2201" s="25" t="s">
        <v>89</v>
      </c>
      <c r="D2201" s="25">
        <v>1288165.25</v>
      </c>
      <c r="E2201" s="25">
        <v>0</v>
      </c>
      <c r="F2201" s="25">
        <v>107834.37</v>
      </c>
      <c r="G2201" s="25">
        <v>104877.27</v>
      </c>
    </row>
    <row r="2202" spans="1:7" x14ac:dyDescent="0.4">
      <c r="A2202" s="25">
        <v>3444</v>
      </c>
      <c r="B2202" s="25" t="s">
        <v>306</v>
      </c>
      <c r="C2202" s="25" t="s">
        <v>90</v>
      </c>
      <c r="D2202" s="25">
        <v>23857.97</v>
      </c>
      <c r="E2202" s="25">
        <v>0</v>
      </c>
      <c r="F2202" s="25">
        <v>0</v>
      </c>
      <c r="G2202" s="25">
        <v>822.86</v>
      </c>
    </row>
    <row r="2203" spans="1:7" x14ac:dyDescent="0.4">
      <c r="A2203" s="25">
        <v>3444</v>
      </c>
      <c r="B2203" s="25" t="s">
        <v>306</v>
      </c>
      <c r="C2203" s="25" t="s">
        <v>82</v>
      </c>
      <c r="D2203" s="25">
        <v>80649.78</v>
      </c>
      <c r="E2203" s="25">
        <v>0</v>
      </c>
      <c r="F2203" s="25">
        <v>0</v>
      </c>
      <c r="G2203" s="25">
        <v>0</v>
      </c>
    </row>
    <row r="2204" spans="1:7" x14ac:dyDescent="0.4">
      <c r="A2204" s="25">
        <v>3444</v>
      </c>
      <c r="B2204" s="25" t="s">
        <v>306</v>
      </c>
      <c r="C2204" s="25" t="s">
        <v>83</v>
      </c>
      <c r="D2204" s="25">
        <v>24524.23</v>
      </c>
      <c r="E2204" s="25">
        <v>0</v>
      </c>
      <c r="F2204" s="25">
        <v>0</v>
      </c>
      <c r="G2204" s="25">
        <v>0</v>
      </c>
    </row>
    <row r="2205" spans="1:7" x14ac:dyDescent="0.4">
      <c r="A2205" s="25">
        <v>3444</v>
      </c>
      <c r="B2205" s="25" t="s">
        <v>306</v>
      </c>
      <c r="C2205" s="25" t="s">
        <v>84</v>
      </c>
      <c r="D2205" s="25">
        <v>338949.76</v>
      </c>
      <c r="E2205" s="25">
        <v>0</v>
      </c>
      <c r="F2205" s="25">
        <v>0</v>
      </c>
      <c r="G2205" s="25">
        <v>71343.45</v>
      </c>
    </row>
    <row r="2206" spans="1:7" x14ac:dyDescent="0.4">
      <c r="A2206" s="25">
        <v>3444</v>
      </c>
      <c r="B2206" s="25" t="s">
        <v>306</v>
      </c>
      <c r="C2206" s="25" t="s">
        <v>91</v>
      </c>
      <c r="D2206" s="25">
        <v>256225.61</v>
      </c>
      <c r="E2206" s="25">
        <v>0</v>
      </c>
      <c r="F2206" s="25">
        <v>0</v>
      </c>
      <c r="G2206" s="25">
        <v>8199.56</v>
      </c>
    </row>
    <row r="2207" spans="1:7" x14ac:dyDescent="0.4">
      <c r="A2207" s="25">
        <v>3444</v>
      </c>
      <c r="B2207" s="25" t="s">
        <v>306</v>
      </c>
      <c r="C2207" s="25" t="s">
        <v>85</v>
      </c>
      <c r="D2207" s="25">
        <v>192740.73</v>
      </c>
      <c r="E2207" s="25">
        <v>0</v>
      </c>
      <c r="F2207" s="25">
        <v>0</v>
      </c>
      <c r="G2207" s="25">
        <v>4393.49</v>
      </c>
    </row>
    <row r="2208" spans="1:7" x14ac:dyDescent="0.4">
      <c r="A2208" s="25">
        <v>3444</v>
      </c>
      <c r="B2208" s="25" t="s">
        <v>306</v>
      </c>
      <c r="C2208" s="25" t="s">
        <v>86</v>
      </c>
      <c r="D2208" s="25">
        <v>0</v>
      </c>
      <c r="E2208" s="25">
        <v>0</v>
      </c>
      <c r="F2208" s="25">
        <v>0</v>
      </c>
      <c r="G2208" s="25">
        <v>33600.9</v>
      </c>
    </row>
    <row r="2209" spans="1:7" x14ac:dyDescent="0.4">
      <c r="A2209" s="25">
        <v>3479</v>
      </c>
      <c r="B2209" s="25" t="s">
        <v>307</v>
      </c>
      <c r="C2209" s="25" t="s">
        <v>88</v>
      </c>
      <c r="D2209" s="25">
        <v>46067.72</v>
      </c>
      <c r="E2209" s="25">
        <v>0</v>
      </c>
      <c r="F2209" s="25">
        <v>0</v>
      </c>
      <c r="G2209" s="25">
        <v>24412</v>
      </c>
    </row>
    <row r="2210" spans="1:7" x14ac:dyDescent="0.4">
      <c r="A2210" s="25">
        <v>3479</v>
      </c>
      <c r="B2210" s="25" t="s">
        <v>307</v>
      </c>
      <c r="C2210" s="25" t="s">
        <v>80</v>
      </c>
      <c r="D2210" s="25">
        <v>768869.5</v>
      </c>
      <c r="E2210" s="25">
        <v>0</v>
      </c>
      <c r="F2210" s="25">
        <v>852.1</v>
      </c>
      <c r="G2210" s="25">
        <v>4277.2</v>
      </c>
    </row>
    <row r="2211" spans="1:7" x14ac:dyDescent="0.4">
      <c r="A2211" s="25">
        <v>3479</v>
      </c>
      <c r="B2211" s="25" t="s">
        <v>307</v>
      </c>
      <c r="C2211" s="25" t="s">
        <v>81</v>
      </c>
      <c r="D2211" s="25">
        <v>2154729.19</v>
      </c>
      <c r="E2211" s="25">
        <v>0</v>
      </c>
      <c r="F2211" s="25">
        <v>34581.46</v>
      </c>
      <c r="G2211" s="25">
        <v>707839.54</v>
      </c>
    </row>
    <row r="2212" spans="1:7" x14ac:dyDescent="0.4">
      <c r="A2212" s="25">
        <v>3479</v>
      </c>
      <c r="B2212" s="25" t="s">
        <v>307</v>
      </c>
      <c r="C2212" s="25" t="s">
        <v>89</v>
      </c>
      <c r="D2212" s="25">
        <v>1328069.6499999999</v>
      </c>
      <c r="E2212" s="25">
        <v>0</v>
      </c>
      <c r="F2212" s="25">
        <v>0</v>
      </c>
      <c r="G2212" s="25">
        <v>59508.9</v>
      </c>
    </row>
    <row r="2213" spans="1:7" x14ac:dyDescent="0.4">
      <c r="A2213" s="25">
        <v>3479</v>
      </c>
      <c r="B2213" s="25" t="s">
        <v>307</v>
      </c>
      <c r="C2213" s="25" t="s">
        <v>90</v>
      </c>
      <c r="D2213" s="25">
        <v>263496.62</v>
      </c>
      <c r="E2213" s="25">
        <v>0</v>
      </c>
      <c r="F2213" s="25">
        <v>0</v>
      </c>
      <c r="G2213" s="25">
        <v>0</v>
      </c>
    </row>
    <row r="2214" spans="1:7" x14ac:dyDescent="0.4">
      <c r="A2214" s="25">
        <v>3479</v>
      </c>
      <c r="B2214" s="25" t="s">
        <v>307</v>
      </c>
      <c r="C2214" s="25" t="s">
        <v>82</v>
      </c>
      <c r="D2214" s="25">
        <v>92434.559999999998</v>
      </c>
      <c r="E2214" s="25">
        <v>0</v>
      </c>
      <c r="F2214" s="25">
        <v>0</v>
      </c>
      <c r="G2214" s="25">
        <v>0</v>
      </c>
    </row>
    <row r="2215" spans="1:7" x14ac:dyDescent="0.4">
      <c r="A2215" s="25">
        <v>3479</v>
      </c>
      <c r="B2215" s="25" t="s">
        <v>307</v>
      </c>
      <c r="C2215" s="25" t="s">
        <v>83</v>
      </c>
      <c r="D2215" s="25">
        <v>34991.120000000003</v>
      </c>
      <c r="E2215" s="25">
        <v>0</v>
      </c>
      <c r="F2215" s="25">
        <v>0</v>
      </c>
      <c r="G2215" s="25">
        <v>946.54</v>
      </c>
    </row>
    <row r="2216" spans="1:7" x14ac:dyDescent="0.4">
      <c r="A2216" s="25">
        <v>3479</v>
      </c>
      <c r="B2216" s="25" t="s">
        <v>307</v>
      </c>
      <c r="C2216" s="25" t="s">
        <v>84</v>
      </c>
      <c r="D2216" s="25">
        <v>333232.40999999997</v>
      </c>
      <c r="E2216" s="25">
        <v>0</v>
      </c>
      <c r="F2216" s="25">
        <v>0</v>
      </c>
      <c r="G2216" s="25">
        <v>0</v>
      </c>
    </row>
    <row r="2217" spans="1:7" x14ac:dyDescent="0.4">
      <c r="A2217" s="25">
        <v>3479</v>
      </c>
      <c r="B2217" s="25" t="s">
        <v>307</v>
      </c>
      <c r="C2217" s="25" t="s">
        <v>109</v>
      </c>
      <c r="D2217" s="25">
        <v>0</v>
      </c>
      <c r="E2217" s="25">
        <v>0</v>
      </c>
      <c r="F2217" s="25">
        <v>0</v>
      </c>
      <c r="G2217" s="25">
        <v>3118.5</v>
      </c>
    </row>
    <row r="2218" spans="1:7" x14ac:dyDescent="0.4">
      <c r="A2218" s="25">
        <v>3479</v>
      </c>
      <c r="B2218" s="25" t="s">
        <v>307</v>
      </c>
      <c r="C2218" s="25" t="s">
        <v>91</v>
      </c>
      <c r="D2218" s="25">
        <v>214847.88</v>
      </c>
      <c r="E2218" s="25">
        <v>0</v>
      </c>
      <c r="F2218" s="25">
        <v>261.37</v>
      </c>
      <c r="G2218" s="25">
        <v>0</v>
      </c>
    </row>
    <row r="2219" spans="1:7" x14ac:dyDescent="0.4">
      <c r="A2219" s="25">
        <v>3479</v>
      </c>
      <c r="B2219" s="25" t="s">
        <v>307</v>
      </c>
      <c r="C2219" s="25" t="s">
        <v>85</v>
      </c>
      <c r="D2219" s="25">
        <v>375275.31</v>
      </c>
      <c r="E2219" s="25">
        <v>0</v>
      </c>
      <c r="F2219" s="25">
        <v>617.71</v>
      </c>
      <c r="G2219" s="25">
        <v>0</v>
      </c>
    </row>
    <row r="2220" spans="1:7" x14ac:dyDescent="0.4">
      <c r="A2220" s="25">
        <v>3479</v>
      </c>
      <c r="B2220" s="25" t="s">
        <v>307</v>
      </c>
      <c r="C2220" s="25" t="s">
        <v>86</v>
      </c>
      <c r="D2220" s="25">
        <v>69582.23</v>
      </c>
      <c r="E2220" s="25">
        <v>21600</v>
      </c>
      <c r="F2220" s="25">
        <v>0</v>
      </c>
      <c r="G2220" s="25">
        <v>132471.51999999999</v>
      </c>
    </row>
    <row r="2221" spans="1:7" x14ac:dyDescent="0.4">
      <c r="A2221" s="25">
        <v>3484</v>
      </c>
      <c r="B2221" s="25" t="s">
        <v>308</v>
      </c>
      <c r="C2221" s="25" t="s">
        <v>88</v>
      </c>
      <c r="D2221" s="25">
        <v>0</v>
      </c>
      <c r="E2221" s="25">
        <v>0</v>
      </c>
      <c r="F2221" s="25">
        <v>225</v>
      </c>
      <c r="G2221" s="25">
        <v>720</v>
      </c>
    </row>
    <row r="2222" spans="1:7" x14ac:dyDescent="0.4">
      <c r="A2222" s="25">
        <v>3484</v>
      </c>
      <c r="B2222" s="25" t="s">
        <v>308</v>
      </c>
      <c r="C2222" s="25" t="s">
        <v>80</v>
      </c>
      <c r="D2222" s="25">
        <v>0</v>
      </c>
      <c r="E2222" s="25">
        <v>0</v>
      </c>
      <c r="F2222" s="25">
        <v>0</v>
      </c>
      <c r="G2222" s="25">
        <v>23106.41</v>
      </c>
    </row>
    <row r="2223" spans="1:7" x14ac:dyDescent="0.4">
      <c r="A2223" s="25">
        <v>3484</v>
      </c>
      <c r="B2223" s="25" t="s">
        <v>308</v>
      </c>
      <c r="C2223" s="25" t="s">
        <v>81</v>
      </c>
      <c r="D2223" s="25">
        <v>144136.48000000001</v>
      </c>
      <c r="E2223" s="25">
        <v>0</v>
      </c>
      <c r="F2223" s="25">
        <v>301.05</v>
      </c>
      <c r="G2223" s="25">
        <v>1784.29</v>
      </c>
    </row>
    <row r="2224" spans="1:7" x14ac:dyDescent="0.4">
      <c r="A2224" s="25">
        <v>3484</v>
      </c>
      <c r="B2224" s="25" t="s">
        <v>308</v>
      </c>
      <c r="C2224" s="25" t="s">
        <v>89</v>
      </c>
      <c r="D2224" s="25">
        <v>2018.34</v>
      </c>
      <c r="E2224" s="25">
        <v>0</v>
      </c>
      <c r="F2224" s="25">
        <v>2667.4</v>
      </c>
      <c r="G2224" s="25">
        <v>0</v>
      </c>
    </row>
    <row r="2225" spans="1:7" x14ac:dyDescent="0.4">
      <c r="A2225" s="25">
        <v>3484</v>
      </c>
      <c r="B2225" s="25" t="s">
        <v>308</v>
      </c>
      <c r="C2225" s="25" t="s">
        <v>91</v>
      </c>
      <c r="D2225" s="25">
        <v>231.45</v>
      </c>
      <c r="E2225" s="25">
        <v>0</v>
      </c>
      <c r="F2225" s="25">
        <v>0</v>
      </c>
      <c r="G2225" s="25">
        <v>14183.9</v>
      </c>
    </row>
    <row r="2226" spans="1:7" x14ac:dyDescent="0.4">
      <c r="A2226" s="25">
        <v>3484</v>
      </c>
      <c r="B2226" s="25" t="s">
        <v>308</v>
      </c>
      <c r="C2226" s="25" t="s">
        <v>86</v>
      </c>
      <c r="D2226" s="25">
        <v>2099.02</v>
      </c>
      <c r="E2226" s="25">
        <v>0</v>
      </c>
      <c r="F2226" s="25">
        <v>0</v>
      </c>
      <c r="G2226" s="25">
        <v>0</v>
      </c>
    </row>
    <row r="2227" spans="1:7" x14ac:dyDescent="0.4">
      <c r="A2227" s="25">
        <v>3500</v>
      </c>
      <c r="B2227" s="25" t="s">
        <v>309</v>
      </c>
      <c r="C2227" s="25" t="s">
        <v>88</v>
      </c>
      <c r="D2227" s="25">
        <v>161740.34</v>
      </c>
      <c r="E2227" s="25">
        <v>0</v>
      </c>
      <c r="F2227" s="25">
        <v>0</v>
      </c>
      <c r="G2227" s="25">
        <v>0</v>
      </c>
    </row>
    <row r="2228" spans="1:7" x14ac:dyDescent="0.4">
      <c r="A2228" s="25">
        <v>3500</v>
      </c>
      <c r="B2228" s="25" t="s">
        <v>309</v>
      </c>
      <c r="C2228" s="25" t="s">
        <v>80</v>
      </c>
      <c r="D2228" s="25">
        <v>482874.95</v>
      </c>
      <c r="E2228" s="25">
        <v>0</v>
      </c>
      <c r="F2228" s="25">
        <v>83751.839999999997</v>
      </c>
      <c r="G2228" s="25">
        <v>36604.910000000003</v>
      </c>
    </row>
    <row r="2229" spans="1:7" x14ac:dyDescent="0.4">
      <c r="A2229" s="25">
        <v>3500</v>
      </c>
      <c r="B2229" s="25" t="s">
        <v>309</v>
      </c>
      <c r="C2229" s="25" t="s">
        <v>81</v>
      </c>
      <c r="D2229" s="25">
        <v>2437919.64</v>
      </c>
      <c r="E2229" s="25">
        <v>0</v>
      </c>
      <c r="F2229" s="25">
        <v>69815.95</v>
      </c>
      <c r="G2229" s="25">
        <v>201792.5</v>
      </c>
    </row>
    <row r="2230" spans="1:7" x14ac:dyDescent="0.4">
      <c r="A2230" s="25">
        <v>3500</v>
      </c>
      <c r="B2230" s="25" t="s">
        <v>309</v>
      </c>
      <c r="C2230" s="25" t="s">
        <v>89</v>
      </c>
      <c r="D2230" s="25">
        <v>1382087.18</v>
      </c>
      <c r="E2230" s="25">
        <v>0</v>
      </c>
      <c r="F2230" s="25">
        <v>79049.11</v>
      </c>
      <c r="G2230" s="25">
        <v>177722.07</v>
      </c>
    </row>
    <row r="2231" spans="1:7" x14ac:dyDescent="0.4">
      <c r="A2231" s="25">
        <v>3500</v>
      </c>
      <c r="B2231" s="25" t="s">
        <v>309</v>
      </c>
      <c r="C2231" s="25" t="s">
        <v>82</v>
      </c>
      <c r="D2231" s="25">
        <v>64842.18</v>
      </c>
      <c r="E2231" s="25">
        <v>0</v>
      </c>
      <c r="F2231" s="25">
        <v>0</v>
      </c>
      <c r="G2231" s="25">
        <v>331.68</v>
      </c>
    </row>
    <row r="2232" spans="1:7" x14ac:dyDescent="0.4">
      <c r="A2232" s="25">
        <v>3500</v>
      </c>
      <c r="B2232" s="25" t="s">
        <v>309</v>
      </c>
      <c r="C2232" s="25" t="s">
        <v>84</v>
      </c>
      <c r="D2232" s="25">
        <v>233624.4</v>
      </c>
      <c r="E2232" s="25">
        <v>0</v>
      </c>
      <c r="F2232" s="25">
        <v>0</v>
      </c>
      <c r="G2232" s="25">
        <v>7744.84</v>
      </c>
    </row>
    <row r="2233" spans="1:7" x14ac:dyDescent="0.4">
      <c r="A2233" s="25">
        <v>3500</v>
      </c>
      <c r="B2233" s="25" t="s">
        <v>309</v>
      </c>
      <c r="C2233" s="25" t="s">
        <v>91</v>
      </c>
      <c r="D2233" s="25">
        <v>191778.83</v>
      </c>
      <c r="E2233" s="25">
        <v>11900</v>
      </c>
      <c r="F2233" s="25">
        <v>23989.87</v>
      </c>
      <c r="G2233" s="25">
        <v>5161.97</v>
      </c>
    </row>
    <row r="2234" spans="1:7" x14ac:dyDescent="0.4">
      <c r="A2234" s="25">
        <v>3500</v>
      </c>
      <c r="B2234" s="25" t="s">
        <v>309</v>
      </c>
      <c r="C2234" s="25" t="s">
        <v>85</v>
      </c>
      <c r="D2234" s="25">
        <v>66321.81</v>
      </c>
      <c r="E2234" s="25">
        <v>0</v>
      </c>
      <c r="F2234" s="25">
        <v>215.84</v>
      </c>
      <c r="G2234" s="25">
        <v>76972.649999999994</v>
      </c>
    </row>
    <row r="2235" spans="1:7" x14ac:dyDescent="0.4">
      <c r="A2235" s="25">
        <v>3500</v>
      </c>
      <c r="B2235" s="25" t="s">
        <v>309</v>
      </c>
      <c r="C2235" s="25" t="s">
        <v>86</v>
      </c>
      <c r="D2235" s="25">
        <v>0</v>
      </c>
      <c r="E2235" s="25">
        <v>88374.69</v>
      </c>
      <c r="F2235" s="25">
        <v>0</v>
      </c>
      <c r="G2235" s="25">
        <v>60829.5</v>
      </c>
    </row>
    <row r="2236" spans="1:7" x14ac:dyDescent="0.4">
      <c r="A2236" s="25">
        <v>3528</v>
      </c>
      <c r="B2236" s="25" t="s">
        <v>310</v>
      </c>
      <c r="C2236" s="25" t="s">
        <v>88</v>
      </c>
      <c r="D2236" s="25">
        <v>4722.9799999999996</v>
      </c>
      <c r="E2236" s="25">
        <v>0</v>
      </c>
      <c r="F2236" s="25">
        <v>0</v>
      </c>
      <c r="G2236" s="25">
        <v>3679.86</v>
      </c>
    </row>
    <row r="2237" spans="1:7" x14ac:dyDescent="0.4">
      <c r="A2237" s="25">
        <v>3528</v>
      </c>
      <c r="B2237" s="25" t="s">
        <v>310</v>
      </c>
      <c r="C2237" s="25" t="s">
        <v>80</v>
      </c>
      <c r="D2237" s="25">
        <v>185106.35</v>
      </c>
      <c r="E2237" s="25">
        <v>0</v>
      </c>
      <c r="F2237" s="25">
        <v>0</v>
      </c>
      <c r="G2237" s="25">
        <v>970.44</v>
      </c>
    </row>
    <row r="2238" spans="1:7" x14ac:dyDescent="0.4">
      <c r="A2238" s="25">
        <v>3528</v>
      </c>
      <c r="B2238" s="25" t="s">
        <v>310</v>
      </c>
      <c r="C2238" s="25" t="s">
        <v>81</v>
      </c>
      <c r="D2238" s="25">
        <v>480004.98</v>
      </c>
      <c r="E2238" s="25">
        <v>0</v>
      </c>
      <c r="F2238" s="25">
        <v>643.41</v>
      </c>
      <c r="G2238" s="25">
        <v>5040.4799999999996</v>
      </c>
    </row>
    <row r="2239" spans="1:7" x14ac:dyDescent="0.4">
      <c r="A2239" s="25">
        <v>3528</v>
      </c>
      <c r="B2239" s="25" t="s">
        <v>310</v>
      </c>
      <c r="C2239" s="25" t="s">
        <v>89</v>
      </c>
      <c r="D2239" s="25">
        <v>355958.12</v>
      </c>
      <c r="E2239" s="25">
        <v>0</v>
      </c>
      <c r="F2239" s="25">
        <v>0</v>
      </c>
      <c r="G2239" s="25">
        <v>0</v>
      </c>
    </row>
    <row r="2240" spans="1:7" x14ac:dyDescent="0.4">
      <c r="A2240" s="25">
        <v>3528</v>
      </c>
      <c r="B2240" s="25" t="s">
        <v>310</v>
      </c>
      <c r="C2240" s="25" t="s">
        <v>82</v>
      </c>
      <c r="D2240" s="25">
        <v>8456.1299999999992</v>
      </c>
      <c r="E2240" s="25">
        <v>0</v>
      </c>
      <c r="F2240" s="25">
        <v>0</v>
      </c>
      <c r="G2240" s="25">
        <v>0</v>
      </c>
    </row>
    <row r="2241" spans="1:7" x14ac:dyDescent="0.4">
      <c r="A2241" s="25">
        <v>3528</v>
      </c>
      <c r="B2241" s="25" t="s">
        <v>310</v>
      </c>
      <c r="C2241" s="25" t="s">
        <v>83</v>
      </c>
      <c r="D2241" s="25">
        <v>5916.98</v>
      </c>
      <c r="E2241" s="25">
        <v>0</v>
      </c>
      <c r="F2241" s="25">
        <v>0</v>
      </c>
      <c r="G2241" s="25">
        <v>0</v>
      </c>
    </row>
    <row r="2242" spans="1:7" x14ac:dyDescent="0.4">
      <c r="A2242" s="25">
        <v>3528</v>
      </c>
      <c r="B2242" s="25" t="s">
        <v>310</v>
      </c>
      <c r="C2242" s="25" t="s">
        <v>84</v>
      </c>
      <c r="D2242" s="25">
        <v>0</v>
      </c>
      <c r="E2242" s="25">
        <v>0</v>
      </c>
      <c r="F2242" s="25">
        <v>0</v>
      </c>
      <c r="G2242" s="25">
        <v>46502.97</v>
      </c>
    </row>
    <row r="2243" spans="1:7" x14ac:dyDescent="0.4">
      <c r="A2243" s="25">
        <v>3528</v>
      </c>
      <c r="B2243" s="25" t="s">
        <v>310</v>
      </c>
      <c r="C2243" s="25" t="s">
        <v>91</v>
      </c>
      <c r="D2243" s="25">
        <v>52020.58</v>
      </c>
      <c r="E2243" s="25">
        <v>0</v>
      </c>
      <c r="F2243" s="25">
        <v>0</v>
      </c>
      <c r="G2243" s="25">
        <v>8424.4</v>
      </c>
    </row>
    <row r="2244" spans="1:7" x14ac:dyDescent="0.4">
      <c r="A2244" s="25">
        <v>3528</v>
      </c>
      <c r="B2244" s="25" t="s">
        <v>310</v>
      </c>
      <c r="C2244" s="25" t="s">
        <v>85</v>
      </c>
      <c r="D2244" s="25">
        <v>25887.74</v>
      </c>
      <c r="E2244" s="25">
        <v>0</v>
      </c>
      <c r="F2244" s="25">
        <v>0</v>
      </c>
      <c r="G2244" s="25">
        <v>0</v>
      </c>
    </row>
    <row r="2245" spans="1:7" x14ac:dyDescent="0.4">
      <c r="A2245" s="25">
        <v>3528</v>
      </c>
      <c r="B2245" s="25" t="s">
        <v>310</v>
      </c>
      <c r="C2245" s="25" t="s">
        <v>86</v>
      </c>
      <c r="D2245" s="25">
        <v>4603.78</v>
      </c>
      <c r="E2245" s="25">
        <v>31096</v>
      </c>
      <c r="F2245" s="25">
        <v>0</v>
      </c>
      <c r="G2245" s="25">
        <v>0</v>
      </c>
    </row>
    <row r="2246" spans="1:7" x14ac:dyDescent="0.4">
      <c r="A2246" s="25">
        <v>3549</v>
      </c>
      <c r="B2246" s="25" t="s">
        <v>311</v>
      </c>
      <c r="C2246" s="25" t="s">
        <v>88</v>
      </c>
      <c r="D2246" s="25">
        <v>200798</v>
      </c>
      <c r="E2246" s="25">
        <v>0</v>
      </c>
      <c r="F2246" s="25">
        <v>0</v>
      </c>
      <c r="G2246" s="25">
        <v>9299.33</v>
      </c>
    </row>
    <row r="2247" spans="1:7" x14ac:dyDescent="0.4">
      <c r="A2247" s="25">
        <v>3549</v>
      </c>
      <c r="B2247" s="25" t="s">
        <v>311</v>
      </c>
      <c r="C2247" s="25" t="s">
        <v>80</v>
      </c>
      <c r="D2247" s="25">
        <v>1647448.23</v>
      </c>
      <c r="E2247" s="25">
        <v>0</v>
      </c>
      <c r="F2247" s="25">
        <v>0</v>
      </c>
      <c r="G2247" s="25">
        <v>81886.11</v>
      </c>
    </row>
    <row r="2248" spans="1:7" x14ac:dyDescent="0.4">
      <c r="A2248" s="25">
        <v>3549</v>
      </c>
      <c r="B2248" s="25" t="s">
        <v>311</v>
      </c>
      <c r="C2248" s="25" t="s">
        <v>81</v>
      </c>
      <c r="D2248" s="25">
        <v>5785138.7599999998</v>
      </c>
      <c r="E2248" s="25">
        <v>0</v>
      </c>
      <c r="F2248" s="25">
        <v>262.97000000000003</v>
      </c>
      <c r="G2248" s="25">
        <v>179255.93</v>
      </c>
    </row>
    <row r="2249" spans="1:7" x14ac:dyDescent="0.4">
      <c r="A2249" s="25">
        <v>3549</v>
      </c>
      <c r="B2249" s="25" t="s">
        <v>311</v>
      </c>
      <c r="C2249" s="25" t="s">
        <v>89</v>
      </c>
      <c r="D2249" s="25">
        <v>4235196.7699999996</v>
      </c>
      <c r="E2249" s="25">
        <v>0</v>
      </c>
      <c r="F2249" s="25">
        <v>35241.82</v>
      </c>
      <c r="G2249" s="25">
        <v>99107.62</v>
      </c>
    </row>
    <row r="2250" spans="1:7" x14ac:dyDescent="0.4">
      <c r="A2250" s="25">
        <v>3549</v>
      </c>
      <c r="B2250" s="25" t="s">
        <v>311</v>
      </c>
      <c r="C2250" s="25" t="s">
        <v>90</v>
      </c>
      <c r="D2250" s="25">
        <v>423212.38</v>
      </c>
      <c r="E2250" s="25">
        <v>0</v>
      </c>
      <c r="F2250" s="25">
        <v>0</v>
      </c>
      <c r="G2250" s="25">
        <v>457.9</v>
      </c>
    </row>
    <row r="2251" spans="1:7" x14ac:dyDescent="0.4">
      <c r="A2251" s="25">
        <v>3549</v>
      </c>
      <c r="B2251" s="25" t="s">
        <v>311</v>
      </c>
      <c r="C2251" s="25" t="s">
        <v>82</v>
      </c>
      <c r="D2251" s="25">
        <v>166284.10999999999</v>
      </c>
      <c r="E2251" s="25">
        <v>0</v>
      </c>
      <c r="F2251" s="25">
        <v>0</v>
      </c>
      <c r="G2251" s="25">
        <v>0</v>
      </c>
    </row>
    <row r="2252" spans="1:7" x14ac:dyDescent="0.4">
      <c r="A2252" s="25">
        <v>3549</v>
      </c>
      <c r="B2252" s="25" t="s">
        <v>311</v>
      </c>
      <c r="C2252" s="25" t="s">
        <v>83</v>
      </c>
      <c r="D2252" s="25">
        <v>137476.22</v>
      </c>
      <c r="E2252" s="25">
        <v>0</v>
      </c>
      <c r="F2252" s="25">
        <v>13891.5</v>
      </c>
      <c r="G2252" s="25">
        <v>0</v>
      </c>
    </row>
    <row r="2253" spans="1:7" x14ac:dyDescent="0.4">
      <c r="A2253" s="25">
        <v>3549</v>
      </c>
      <c r="B2253" s="25" t="s">
        <v>311</v>
      </c>
      <c r="C2253" s="25" t="s">
        <v>84</v>
      </c>
      <c r="D2253" s="25">
        <v>644672.13</v>
      </c>
      <c r="E2253" s="25">
        <v>0</v>
      </c>
      <c r="F2253" s="25">
        <v>0</v>
      </c>
      <c r="G2253" s="25">
        <v>33818.639999999999</v>
      </c>
    </row>
    <row r="2254" spans="1:7" x14ac:dyDescent="0.4">
      <c r="A2254" s="25">
        <v>3549</v>
      </c>
      <c r="B2254" s="25" t="s">
        <v>311</v>
      </c>
      <c r="C2254" s="25" t="s">
        <v>91</v>
      </c>
      <c r="D2254" s="25">
        <v>733393.12</v>
      </c>
      <c r="E2254" s="25">
        <v>0</v>
      </c>
      <c r="F2254" s="25">
        <v>0</v>
      </c>
      <c r="G2254" s="25">
        <v>115760.83</v>
      </c>
    </row>
    <row r="2255" spans="1:7" x14ac:dyDescent="0.4">
      <c r="A2255" s="25">
        <v>3549</v>
      </c>
      <c r="B2255" s="25" t="s">
        <v>311</v>
      </c>
      <c r="C2255" s="25" t="s">
        <v>85</v>
      </c>
      <c r="D2255" s="25">
        <v>216337.13</v>
      </c>
      <c r="E2255" s="25">
        <v>0</v>
      </c>
      <c r="F2255" s="25">
        <v>19663.740000000002</v>
      </c>
      <c r="G2255" s="25">
        <v>29883.33</v>
      </c>
    </row>
    <row r="2256" spans="1:7" x14ac:dyDescent="0.4">
      <c r="A2256" s="25">
        <v>3549</v>
      </c>
      <c r="B2256" s="25" t="s">
        <v>311</v>
      </c>
      <c r="C2256" s="25" t="s">
        <v>86</v>
      </c>
      <c r="D2256" s="25">
        <v>159339.51</v>
      </c>
      <c r="E2256" s="25">
        <v>0</v>
      </c>
      <c r="F2256" s="25">
        <v>0</v>
      </c>
      <c r="G2256" s="25">
        <v>259530.21</v>
      </c>
    </row>
    <row r="2257" spans="1:7" x14ac:dyDescent="0.4">
      <c r="A2257" s="25">
        <v>8129</v>
      </c>
      <c r="B2257" s="25" t="s">
        <v>534</v>
      </c>
      <c r="C2257" s="25" t="s">
        <v>81</v>
      </c>
      <c r="D2257" s="25">
        <v>195430.96</v>
      </c>
      <c r="E2257" s="25">
        <v>0</v>
      </c>
      <c r="F2257" s="25">
        <v>5353.88</v>
      </c>
      <c r="G2257" s="25">
        <v>120094.43</v>
      </c>
    </row>
    <row r="2258" spans="1:7" x14ac:dyDescent="0.4">
      <c r="A2258" s="25">
        <v>8129</v>
      </c>
      <c r="B2258" s="25" t="s">
        <v>534</v>
      </c>
      <c r="C2258" s="25" t="s">
        <v>89</v>
      </c>
      <c r="D2258" s="25">
        <v>107243.13</v>
      </c>
      <c r="E2258" s="25">
        <v>0</v>
      </c>
      <c r="F2258" s="25">
        <v>0</v>
      </c>
      <c r="G2258" s="25">
        <v>10995.26</v>
      </c>
    </row>
    <row r="2259" spans="1:7" x14ac:dyDescent="0.4">
      <c r="A2259" s="25">
        <v>8129</v>
      </c>
      <c r="B2259" s="25" t="s">
        <v>534</v>
      </c>
      <c r="C2259" s="25" t="s">
        <v>90</v>
      </c>
      <c r="D2259" s="25">
        <v>56047.35</v>
      </c>
      <c r="E2259" s="25">
        <v>0</v>
      </c>
      <c r="F2259" s="25">
        <v>93.26</v>
      </c>
      <c r="G2259" s="25">
        <v>0</v>
      </c>
    </row>
    <row r="2260" spans="1:7" x14ac:dyDescent="0.4">
      <c r="A2260" s="25">
        <v>8129</v>
      </c>
      <c r="B2260" s="25" t="s">
        <v>534</v>
      </c>
      <c r="C2260" s="25" t="s">
        <v>91</v>
      </c>
      <c r="D2260" s="25">
        <v>47422.78</v>
      </c>
      <c r="E2260" s="25">
        <v>0</v>
      </c>
      <c r="F2260" s="25">
        <v>0</v>
      </c>
      <c r="G2260" s="25">
        <v>0</v>
      </c>
    </row>
    <row r="2261" spans="1:7" x14ac:dyDescent="0.4">
      <c r="A2261" s="25">
        <v>8129</v>
      </c>
      <c r="B2261" s="25" t="s">
        <v>534</v>
      </c>
      <c r="C2261" s="25" t="s">
        <v>85</v>
      </c>
      <c r="D2261" s="25">
        <v>0</v>
      </c>
      <c r="E2261" s="25">
        <v>0</v>
      </c>
      <c r="F2261" s="25">
        <v>0</v>
      </c>
      <c r="G2261" s="25">
        <v>17690</v>
      </c>
    </row>
    <row r="2262" spans="1:7" x14ac:dyDescent="0.4">
      <c r="A2262" s="25">
        <v>8129</v>
      </c>
      <c r="B2262" s="25" t="s">
        <v>534</v>
      </c>
      <c r="C2262" s="25" t="s">
        <v>86</v>
      </c>
      <c r="D2262" s="25">
        <v>121318</v>
      </c>
      <c r="E2262" s="25">
        <v>96093.93</v>
      </c>
      <c r="F2262" s="25">
        <v>6706</v>
      </c>
      <c r="G2262" s="25">
        <v>2343</v>
      </c>
    </row>
    <row r="2263" spans="1:7" x14ac:dyDescent="0.4">
      <c r="A2263" s="25">
        <v>8145</v>
      </c>
      <c r="B2263" s="25" t="s">
        <v>1192</v>
      </c>
      <c r="C2263" s="25" t="s">
        <v>84</v>
      </c>
      <c r="D2263" s="25">
        <v>0</v>
      </c>
      <c r="E2263" s="25">
        <v>157.5</v>
      </c>
      <c r="F2263" s="25">
        <v>0</v>
      </c>
      <c r="G2263" s="25">
        <v>0</v>
      </c>
    </row>
    <row r="2264" spans="1:7" x14ac:dyDescent="0.4">
      <c r="A2264" s="25">
        <v>8145</v>
      </c>
      <c r="B2264" s="25" t="s">
        <v>1192</v>
      </c>
      <c r="C2264" s="25" t="s">
        <v>109</v>
      </c>
      <c r="D2264" s="25">
        <v>0</v>
      </c>
      <c r="E2264" s="25">
        <v>0</v>
      </c>
      <c r="F2264" s="25">
        <v>3825</v>
      </c>
      <c r="G2264" s="25">
        <v>0</v>
      </c>
    </row>
    <row r="2265" spans="1:7" x14ac:dyDescent="0.4">
      <c r="A2265" s="25">
        <v>8145</v>
      </c>
      <c r="B2265" s="25" t="s">
        <v>1192</v>
      </c>
      <c r="C2265" s="25" t="s">
        <v>91</v>
      </c>
      <c r="D2265" s="25">
        <v>0</v>
      </c>
      <c r="E2265" s="25">
        <v>900</v>
      </c>
      <c r="F2265" s="25">
        <v>0</v>
      </c>
      <c r="G2265" s="25">
        <v>0</v>
      </c>
    </row>
    <row r="2266" spans="1:7" x14ac:dyDescent="0.4">
      <c r="A2266" s="25">
        <v>8145</v>
      </c>
      <c r="B2266" s="25" t="s">
        <v>1192</v>
      </c>
      <c r="C2266" s="25" t="s">
        <v>86</v>
      </c>
      <c r="D2266" s="25">
        <v>0</v>
      </c>
      <c r="E2266" s="25">
        <v>1081.5</v>
      </c>
      <c r="F2266" s="25">
        <v>61917.599999999999</v>
      </c>
      <c r="G2266" s="25">
        <v>3423</v>
      </c>
    </row>
    <row r="2267" spans="1:7" x14ac:dyDescent="0.4">
      <c r="A2267" s="25">
        <v>3612</v>
      </c>
      <c r="B2267" s="25" t="s">
        <v>312</v>
      </c>
      <c r="C2267" s="25" t="s">
        <v>88</v>
      </c>
      <c r="D2267" s="25">
        <v>165367.06</v>
      </c>
      <c r="E2267" s="25">
        <v>0</v>
      </c>
      <c r="F2267" s="25">
        <v>0</v>
      </c>
      <c r="G2267" s="25">
        <v>18357.099999999999</v>
      </c>
    </row>
    <row r="2268" spans="1:7" x14ac:dyDescent="0.4">
      <c r="A2268" s="25">
        <v>3612</v>
      </c>
      <c r="B2268" s="25" t="s">
        <v>312</v>
      </c>
      <c r="C2268" s="25" t="s">
        <v>80</v>
      </c>
      <c r="D2268" s="25">
        <v>657567.16</v>
      </c>
      <c r="E2268" s="25">
        <v>0</v>
      </c>
      <c r="F2268" s="25">
        <v>0</v>
      </c>
      <c r="G2268" s="25">
        <v>4772.82</v>
      </c>
    </row>
    <row r="2269" spans="1:7" x14ac:dyDescent="0.4">
      <c r="A2269" s="25">
        <v>3612</v>
      </c>
      <c r="B2269" s="25" t="s">
        <v>312</v>
      </c>
      <c r="C2269" s="25" t="s">
        <v>81</v>
      </c>
      <c r="D2269" s="25">
        <v>1758802.19</v>
      </c>
      <c r="E2269" s="25">
        <v>0</v>
      </c>
      <c r="F2269" s="25">
        <v>0</v>
      </c>
      <c r="G2269" s="25">
        <v>290953.84999999998</v>
      </c>
    </row>
    <row r="2270" spans="1:7" x14ac:dyDescent="0.4">
      <c r="A2270" s="25">
        <v>3612</v>
      </c>
      <c r="B2270" s="25" t="s">
        <v>312</v>
      </c>
      <c r="C2270" s="25" t="s">
        <v>89</v>
      </c>
      <c r="D2270" s="25">
        <v>1308393.8999999999</v>
      </c>
      <c r="E2270" s="25">
        <v>0</v>
      </c>
      <c r="F2270" s="25">
        <v>0</v>
      </c>
      <c r="G2270" s="25">
        <v>79099.520000000004</v>
      </c>
    </row>
    <row r="2271" spans="1:7" x14ac:dyDescent="0.4">
      <c r="A2271" s="25">
        <v>3612</v>
      </c>
      <c r="B2271" s="25" t="s">
        <v>312</v>
      </c>
      <c r="C2271" s="25" t="s">
        <v>90</v>
      </c>
      <c r="D2271" s="25">
        <v>122140.77</v>
      </c>
      <c r="E2271" s="25">
        <v>0</v>
      </c>
      <c r="F2271" s="25">
        <v>0</v>
      </c>
      <c r="G2271" s="25">
        <v>0</v>
      </c>
    </row>
    <row r="2272" spans="1:7" x14ac:dyDescent="0.4">
      <c r="A2272" s="25">
        <v>3612</v>
      </c>
      <c r="B2272" s="25" t="s">
        <v>312</v>
      </c>
      <c r="C2272" s="25" t="s">
        <v>82</v>
      </c>
      <c r="D2272" s="25">
        <v>65618.69</v>
      </c>
      <c r="E2272" s="25">
        <v>0</v>
      </c>
      <c r="F2272" s="25">
        <v>0</v>
      </c>
      <c r="G2272" s="25">
        <v>0</v>
      </c>
    </row>
    <row r="2273" spans="1:7" x14ac:dyDescent="0.4">
      <c r="A2273" s="25">
        <v>3612</v>
      </c>
      <c r="B2273" s="25" t="s">
        <v>312</v>
      </c>
      <c r="C2273" s="25" t="s">
        <v>84</v>
      </c>
      <c r="D2273" s="25">
        <v>428553.15</v>
      </c>
      <c r="E2273" s="25">
        <v>0</v>
      </c>
      <c r="F2273" s="25">
        <v>0</v>
      </c>
      <c r="G2273" s="25">
        <v>303.67</v>
      </c>
    </row>
    <row r="2274" spans="1:7" x14ac:dyDescent="0.4">
      <c r="A2274" s="25">
        <v>3612</v>
      </c>
      <c r="B2274" s="25" t="s">
        <v>312</v>
      </c>
      <c r="C2274" s="25" t="s">
        <v>91</v>
      </c>
      <c r="D2274" s="25">
        <v>261601.54</v>
      </c>
      <c r="E2274" s="25">
        <v>0</v>
      </c>
      <c r="F2274" s="25">
        <v>0</v>
      </c>
      <c r="G2274" s="25">
        <v>1234.95</v>
      </c>
    </row>
    <row r="2275" spans="1:7" x14ac:dyDescent="0.4">
      <c r="A2275" s="25">
        <v>3612</v>
      </c>
      <c r="B2275" s="25" t="s">
        <v>312</v>
      </c>
      <c r="C2275" s="25" t="s">
        <v>85</v>
      </c>
      <c r="D2275" s="25">
        <v>269519.02</v>
      </c>
      <c r="E2275" s="25">
        <v>0</v>
      </c>
      <c r="F2275" s="25">
        <v>0</v>
      </c>
      <c r="G2275" s="25">
        <v>114.45</v>
      </c>
    </row>
    <row r="2276" spans="1:7" x14ac:dyDescent="0.4">
      <c r="A2276" s="25">
        <v>3612</v>
      </c>
      <c r="B2276" s="25" t="s">
        <v>312</v>
      </c>
      <c r="C2276" s="25" t="s">
        <v>86</v>
      </c>
      <c r="D2276" s="25">
        <v>57343.27</v>
      </c>
      <c r="E2276" s="25">
        <v>0</v>
      </c>
      <c r="F2276" s="25">
        <v>39472.86</v>
      </c>
      <c r="G2276" s="25">
        <v>69260.28</v>
      </c>
    </row>
    <row r="2277" spans="1:7" x14ac:dyDescent="0.4">
      <c r="A2277" s="25">
        <v>3619</v>
      </c>
      <c r="B2277" s="25" t="s">
        <v>313</v>
      </c>
      <c r="C2277" s="25" t="s">
        <v>88</v>
      </c>
      <c r="D2277" s="25">
        <v>11808575</v>
      </c>
      <c r="E2277" s="25">
        <v>0</v>
      </c>
      <c r="F2277" s="25">
        <v>631286</v>
      </c>
      <c r="G2277" s="25">
        <v>688733</v>
      </c>
    </row>
    <row r="2278" spans="1:7" x14ac:dyDescent="0.4">
      <c r="A2278" s="25">
        <v>3619</v>
      </c>
      <c r="B2278" s="25" t="s">
        <v>313</v>
      </c>
      <c r="C2278" s="25" t="s">
        <v>80</v>
      </c>
      <c r="D2278" s="25">
        <v>20253023</v>
      </c>
      <c r="E2278" s="25">
        <v>0</v>
      </c>
      <c r="F2278" s="25">
        <v>821643</v>
      </c>
      <c r="G2278" s="25">
        <v>2871356</v>
      </c>
    </row>
    <row r="2279" spans="1:7" x14ac:dyDescent="0.4">
      <c r="A2279" s="25">
        <v>3619</v>
      </c>
      <c r="B2279" s="25" t="s">
        <v>313</v>
      </c>
      <c r="C2279" s="25" t="s">
        <v>81</v>
      </c>
      <c r="D2279" s="25">
        <v>78419881</v>
      </c>
      <c r="E2279" s="25">
        <v>0</v>
      </c>
      <c r="F2279" s="25">
        <v>3370624</v>
      </c>
      <c r="G2279" s="25">
        <v>1780336</v>
      </c>
    </row>
    <row r="2280" spans="1:7" x14ac:dyDescent="0.4">
      <c r="A2280" s="25">
        <v>3619</v>
      </c>
      <c r="B2280" s="25" t="s">
        <v>313</v>
      </c>
      <c r="C2280" s="25" t="s">
        <v>89</v>
      </c>
      <c r="D2280" s="25">
        <v>32866493</v>
      </c>
      <c r="E2280" s="25">
        <v>0</v>
      </c>
      <c r="F2280" s="25">
        <v>6678356</v>
      </c>
      <c r="G2280" s="25">
        <v>954736</v>
      </c>
    </row>
    <row r="2281" spans="1:7" x14ac:dyDescent="0.4">
      <c r="A2281" s="25">
        <v>3619</v>
      </c>
      <c r="B2281" s="25" t="s">
        <v>313</v>
      </c>
      <c r="C2281" s="25" t="s">
        <v>90</v>
      </c>
      <c r="D2281" s="25">
        <v>9541908</v>
      </c>
      <c r="E2281" s="25">
        <v>0</v>
      </c>
      <c r="F2281" s="25">
        <v>181991</v>
      </c>
      <c r="G2281" s="25">
        <v>1845886</v>
      </c>
    </row>
    <row r="2282" spans="1:7" x14ac:dyDescent="0.4">
      <c r="A2282" s="25">
        <v>3619</v>
      </c>
      <c r="B2282" s="25" t="s">
        <v>313</v>
      </c>
      <c r="C2282" s="25" t="s">
        <v>82</v>
      </c>
      <c r="D2282" s="25">
        <v>1050080</v>
      </c>
      <c r="E2282" s="25">
        <v>0</v>
      </c>
      <c r="F2282" s="25">
        <v>13142</v>
      </c>
      <c r="G2282" s="25">
        <v>0</v>
      </c>
    </row>
    <row r="2283" spans="1:7" x14ac:dyDescent="0.4">
      <c r="A2283" s="25">
        <v>3619</v>
      </c>
      <c r="B2283" s="25" t="s">
        <v>313</v>
      </c>
      <c r="C2283" s="25" t="s">
        <v>83</v>
      </c>
      <c r="D2283" s="25">
        <v>1182019</v>
      </c>
      <c r="E2283" s="25">
        <v>0</v>
      </c>
      <c r="F2283" s="25">
        <v>0</v>
      </c>
      <c r="G2283" s="25">
        <v>454080</v>
      </c>
    </row>
    <row r="2284" spans="1:7" x14ac:dyDescent="0.4">
      <c r="A2284" s="25">
        <v>3619</v>
      </c>
      <c r="B2284" s="25" t="s">
        <v>313</v>
      </c>
      <c r="C2284" s="25" t="s">
        <v>84</v>
      </c>
      <c r="D2284" s="25">
        <v>14607499</v>
      </c>
      <c r="E2284" s="25">
        <v>0</v>
      </c>
      <c r="F2284" s="25">
        <v>0</v>
      </c>
      <c r="G2284" s="25">
        <v>1719183</v>
      </c>
    </row>
    <row r="2285" spans="1:7" x14ac:dyDescent="0.4">
      <c r="A2285" s="25">
        <v>3619</v>
      </c>
      <c r="B2285" s="25" t="s">
        <v>313</v>
      </c>
      <c r="C2285" s="25" t="s">
        <v>91</v>
      </c>
      <c r="D2285" s="25">
        <v>3195176</v>
      </c>
      <c r="E2285" s="25">
        <v>0</v>
      </c>
      <c r="F2285" s="25">
        <v>296961</v>
      </c>
      <c r="G2285" s="25">
        <v>1431593</v>
      </c>
    </row>
    <row r="2286" spans="1:7" x14ac:dyDescent="0.4">
      <c r="A2286" s="25">
        <v>3619</v>
      </c>
      <c r="B2286" s="25" t="s">
        <v>313</v>
      </c>
      <c r="C2286" s="25" t="s">
        <v>85</v>
      </c>
      <c r="D2286" s="25">
        <v>1301632</v>
      </c>
      <c r="E2286" s="25">
        <v>0</v>
      </c>
      <c r="F2286" s="25">
        <v>0</v>
      </c>
      <c r="G2286" s="25">
        <v>0</v>
      </c>
    </row>
    <row r="2287" spans="1:7" x14ac:dyDescent="0.4">
      <c r="A2287" s="25">
        <v>3619</v>
      </c>
      <c r="B2287" s="25" t="s">
        <v>313</v>
      </c>
      <c r="C2287" s="25" t="s">
        <v>86</v>
      </c>
      <c r="D2287" s="25">
        <v>1062163</v>
      </c>
      <c r="E2287" s="25">
        <v>0</v>
      </c>
      <c r="F2287" s="25">
        <v>1393902</v>
      </c>
      <c r="G2287" s="25">
        <v>225828</v>
      </c>
    </row>
    <row r="2288" spans="1:7" x14ac:dyDescent="0.4">
      <c r="A2288" s="25">
        <v>8106</v>
      </c>
      <c r="B2288" s="25" t="s">
        <v>535</v>
      </c>
      <c r="C2288" s="25" t="s">
        <v>88</v>
      </c>
      <c r="D2288" s="25">
        <v>108332.41</v>
      </c>
      <c r="E2288" s="25">
        <v>0</v>
      </c>
      <c r="F2288" s="25">
        <v>0</v>
      </c>
      <c r="G2288" s="25">
        <v>4583</v>
      </c>
    </row>
    <row r="2289" spans="1:7" x14ac:dyDescent="0.4">
      <c r="A2289" s="25">
        <v>8106</v>
      </c>
      <c r="B2289" s="25" t="s">
        <v>535</v>
      </c>
      <c r="C2289" s="25" t="s">
        <v>80</v>
      </c>
      <c r="D2289" s="25">
        <v>68795.45</v>
      </c>
      <c r="E2289" s="25">
        <v>0</v>
      </c>
      <c r="F2289" s="25">
        <v>26466</v>
      </c>
      <c r="G2289" s="25">
        <v>0</v>
      </c>
    </row>
    <row r="2290" spans="1:7" x14ac:dyDescent="0.4">
      <c r="A2290" s="25">
        <v>8106</v>
      </c>
      <c r="B2290" s="25" t="s">
        <v>535</v>
      </c>
      <c r="C2290" s="25" t="s">
        <v>81</v>
      </c>
      <c r="D2290" s="25">
        <v>252532.89</v>
      </c>
      <c r="E2290" s="25">
        <v>0</v>
      </c>
      <c r="F2290" s="25">
        <v>0</v>
      </c>
      <c r="G2290" s="25">
        <v>129183.25</v>
      </c>
    </row>
    <row r="2291" spans="1:7" x14ac:dyDescent="0.4">
      <c r="A2291" s="25">
        <v>8106</v>
      </c>
      <c r="B2291" s="25" t="s">
        <v>535</v>
      </c>
      <c r="C2291" s="25" t="s">
        <v>89</v>
      </c>
      <c r="D2291" s="25">
        <v>0</v>
      </c>
      <c r="E2291" s="25">
        <v>0</v>
      </c>
      <c r="F2291" s="25">
        <v>41727.760000000002</v>
      </c>
      <c r="G2291" s="25">
        <v>0</v>
      </c>
    </row>
    <row r="2292" spans="1:7" x14ac:dyDescent="0.4">
      <c r="A2292" s="25">
        <v>8128</v>
      </c>
      <c r="B2292" s="25" t="s">
        <v>536</v>
      </c>
      <c r="C2292" s="25" t="s">
        <v>81</v>
      </c>
      <c r="D2292" s="25">
        <v>62711.94</v>
      </c>
      <c r="E2292" s="25">
        <v>0</v>
      </c>
      <c r="F2292" s="25">
        <v>0</v>
      </c>
      <c r="G2292" s="25">
        <v>48260</v>
      </c>
    </row>
    <row r="2293" spans="1:7" x14ac:dyDescent="0.4">
      <c r="A2293" s="25">
        <v>8128</v>
      </c>
      <c r="B2293" s="25" t="s">
        <v>536</v>
      </c>
      <c r="C2293" s="25" t="s">
        <v>90</v>
      </c>
      <c r="D2293" s="25">
        <v>9931.64</v>
      </c>
      <c r="E2293" s="25">
        <v>0</v>
      </c>
      <c r="F2293" s="25">
        <v>0</v>
      </c>
      <c r="G2293" s="25">
        <v>0</v>
      </c>
    </row>
    <row r="2294" spans="1:7" x14ac:dyDescent="0.4">
      <c r="A2294" s="25">
        <v>8128</v>
      </c>
      <c r="B2294" s="25" t="s">
        <v>536</v>
      </c>
      <c r="C2294" s="25" t="s">
        <v>84</v>
      </c>
      <c r="D2294" s="25">
        <v>11648.44</v>
      </c>
      <c r="E2294" s="25">
        <v>0</v>
      </c>
      <c r="F2294" s="25">
        <v>0</v>
      </c>
      <c r="G2294" s="25">
        <v>0</v>
      </c>
    </row>
    <row r="2295" spans="1:7" x14ac:dyDescent="0.4">
      <c r="A2295" s="25">
        <v>8128</v>
      </c>
      <c r="B2295" s="25" t="s">
        <v>536</v>
      </c>
      <c r="C2295" s="25" t="s">
        <v>86</v>
      </c>
      <c r="D2295" s="25">
        <v>0</v>
      </c>
      <c r="E2295" s="25">
        <v>0</v>
      </c>
      <c r="F2295" s="25">
        <v>0</v>
      </c>
      <c r="G2295" s="25">
        <v>30112.44</v>
      </c>
    </row>
    <row r="2296" spans="1:7" x14ac:dyDescent="0.4">
      <c r="A2296" s="25">
        <v>3633</v>
      </c>
      <c r="B2296" s="25" t="s">
        <v>314</v>
      </c>
      <c r="C2296" s="25" t="s">
        <v>88</v>
      </c>
      <c r="D2296" s="25">
        <v>50133.99</v>
      </c>
      <c r="E2296" s="25">
        <v>0</v>
      </c>
      <c r="F2296" s="25">
        <v>0</v>
      </c>
      <c r="G2296" s="25">
        <v>12160.39</v>
      </c>
    </row>
    <row r="2297" spans="1:7" x14ac:dyDescent="0.4">
      <c r="A2297" s="25">
        <v>3633</v>
      </c>
      <c r="B2297" s="25" t="s">
        <v>314</v>
      </c>
      <c r="C2297" s="25" t="s">
        <v>80</v>
      </c>
      <c r="D2297" s="25">
        <v>241119.21</v>
      </c>
      <c r="E2297" s="25">
        <v>0</v>
      </c>
      <c r="F2297" s="25">
        <v>1431.9</v>
      </c>
      <c r="G2297" s="25">
        <v>4843.0600000000004</v>
      </c>
    </row>
    <row r="2298" spans="1:7" x14ac:dyDescent="0.4">
      <c r="A2298" s="25">
        <v>3633</v>
      </c>
      <c r="B2298" s="25" t="s">
        <v>314</v>
      </c>
      <c r="C2298" s="25" t="s">
        <v>81</v>
      </c>
      <c r="D2298" s="25">
        <v>508665.99</v>
      </c>
      <c r="E2298" s="25">
        <v>0</v>
      </c>
      <c r="F2298" s="25">
        <v>0</v>
      </c>
      <c r="G2298" s="25">
        <v>30362.15</v>
      </c>
    </row>
    <row r="2299" spans="1:7" x14ac:dyDescent="0.4">
      <c r="A2299" s="25">
        <v>3633</v>
      </c>
      <c r="B2299" s="25" t="s">
        <v>314</v>
      </c>
      <c r="C2299" s="25" t="s">
        <v>89</v>
      </c>
      <c r="D2299" s="25">
        <v>436612.06</v>
      </c>
      <c r="E2299" s="25">
        <v>0</v>
      </c>
      <c r="F2299" s="25">
        <v>225</v>
      </c>
      <c r="G2299" s="25">
        <v>85862.98</v>
      </c>
    </row>
    <row r="2300" spans="1:7" x14ac:dyDescent="0.4">
      <c r="A2300" s="25">
        <v>3633</v>
      </c>
      <c r="B2300" s="25" t="s">
        <v>314</v>
      </c>
      <c r="C2300" s="25" t="s">
        <v>82</v>
      </c>
      <c r="D2300" s="25">
        <v>16537.93</v>
      </c>
      <c r="E2300" s="25">
        <v>0</v>
      </c>
      <c r="F2300" s="25">
        <v>0</v>
      </c>
      <c r="G2300" s="25">
        <v>0</v>
      </c>
    </row>
    <row r="2301" spans="1:7" x14ac:dyDescent="0.4">
      <c r="A2301" s="25">
        <v>3633</v>
      </c>
      <c r="B2301" s="25" t="s">
        <v>314</v>
      </c>
      <c r="C2301" s="25" t="s">
        <v>83</v>
      </c>
      <c r="D2301" s="25">
        <v>22118.82</v>
      </c>
      <c r="E2301" s="25">
        <v>0</v>
      </c>
      <c r="F2301" s="25">
        <v>0</v>
      </c>
      <c r="G2301" s="25">
        <v>0</v>
      </c>
    </row>
    <row r="2302" spans="1:7" x14ac:dyDescent="0.4">
      <c r="A2302" s="25">
        <v>3633</v>
      </c>
      <c r="B2302" s="25" t="s">
        <v>314</v>
      </c>
      <c r="C2302" s="25" t="s">
        <v>84</v>
      </c>
      <c r="D2302" s="25">
        <v>74480.399999999994</v>
      </c>
      <c r="E2302" s="25">
        <v>0</v>
      </c>
      <c r="F2302" s="25">
        <v>0</v>
      </c>
      <c r="G2302" s="25">
        <v>1558</v>
      </c>
    </row>
    <row r="2303" spans="1:7" x14ac:dyDescent="0.4">
      <c r="A2303" s="25">
        <v>3633</v>
      </c>
      <c r="B2303" s="25" t="s">
        <v>314</v>
      </c>
      <c r="C2303" s="25" t="s">
        <v>86</v>
      </c>
      <c r="D2303" s="25">
        <v>0</v>
      </c>
      <c r="E2303" s="25">
        <v>2544</v>
      </c>
      <c r="F2303" s="25">
        <v>112835.41</v>
      </c>
      <c r="G2303" s="25">
        <v>10808.75</v>
      </c>
    </row>
    <row r="2304" spans="1:7" x14ac:dyDescent="0.4">
      <c r="A2304" s="25">
        <v>3640</v>
      </c>
      <c r="B2304" s="25" t="s">
        <v>315</v>
      </c>
      <c r="C2304" s="25" t="s">
        <v>88</v>
      </c>
      <c r="D2304" s="25">
        <v>82051.789999999994</v>
      </c>
      <c r="E2304" s="25">
        <v>0</v>
      </c>
      <c r="F2304" s="25">
        <v>0</v>
      </c>
      <c r="G2304" s="25">
        <v>3981.88</v>
      </c>
    </row>
    <row r="2305" spans="1:7" x14ac:dyDescent="0.4">
      <c r="A2305" s="25">
        <v>3640</v>
      </c>
      <c r="B2305" s="25" t="s">
        <v>315</v>
      </c>
      <c r="C2305" s="25" t="s">
        <v>80</v>
      </c>
      <c r="D2305" s="25">
        <v>88118.44</v>
      </c>
      <c r="E2305" s="25">
        <v>0</v>
      </c>
      <c r="F2305" s="25">
        <v>0</v>
      </c>
      <c r="G2305" s="25">
        <v>936.73</v>
      </c>
    </row>
    <row r="2306" spans="1:7" x14ac:dyDescent="0.4">
      <c r="A2306" s="25">
        <v>3640</v>
      </c>
      <c r="B2306" s="25" t="s">
        <v>315</v>
      </c>
      <c r="C2306" s="25" t="s">
        <v>81</v>
      </c>
      <c r="D2306" s="25">
        <v>524458.05000000005</v>
      </c>
      <c r="E2306" s="25">
        <v>0</v>
      </c>
      <c r="F2306" s="25">
        <v>439.3</v>
      </c>
      <c r="G2306" s="25">
        <v>14776.53</v>
      </c>
    </row>
    <row r="2307" spans="1:7" x14ac:dyDescent="0.4">
      <c r="A2307" s="25">
        <v>3640</v>
      </c>
      <c r="B2307" s="25" t="s">
        <v>315</v>
      </c>
      <c r="C2307" s="25" t="s">
        <v>89</v>
      </c>
      <c r="D2307" s="25">
        <v>284294.34000000003</v>
      </c>
      <c r="E2307" s="25">
        <v>0</v>
      </c>
      <c r="F2307" s="25">
        <v>2082.39</v>
      </c>
      <c r="G2307" s="25">
        <v>19870.259999999998</v>
      </c>
    </row>
    <row r="2308" spans="1:7" x14ac:dyDescent="0.4">
      <c r="A2308" s="25">
        <v>3640</v>
      </c>
      <c r="B2308" s="25" t="s">
        <v>315</v>
      </c>
      <c r="C2308" s="25" t="s">
        <v>82</v>
      </c>
      <c r="D2308" s="25">
        <v>14004.73</v>
      </c>
      <c r="E2308" s="25">
        <v>0</v>
      </c>
      <c r="F2308" s="25">
        <v>0</v>
      </c>
      <c r="G2308" s="25">
        <v>0</v>
      </c>
    </row>
    <row r="2309" spans="1:7" x14ac:dyDescent="0.4">
      <c r="A2309" s="25">
        <v>3640</v>
      </c>
      <c r="B2309" s="25" t="s">
        <v>315</v>
      </c>
      <c r="C2309" s="25" t="s">
        <v>83</v>
      </c>
      <c r="D2309" s="25">
        <v>9524.7099999999991</v>
      </c>
      <c r="E2309" s="25">
        <v>0</v>
      </c>
      <c r="F2309" s="25">
        <v>0</v>
      </c>
      <c r="G2309" s="25">
        <v>0</v>
      </c>
    </row>
    <row r="2310" spans="1:7" x14ac:dyDescent="0.4">
      <c r="A2310" s="25">
        <v>3640</v>
      </c>
      <c r="B2310" s="25" t="s">
        <v>315</v>
      </c>
      <c r="C2310" s="25" t="s">
        <v>84</v>
      </c>
      <c r="D2310" s="25">
        <v>0</v>
      </c>
      <c r="E2310" s="25">
        <v>41244.65</v>
      </c>
      <c r="F2310" s="25">
        <v>0</v>
      </c>
      <c r="G2310" s="25">
        <v>155</v>
      </c>
    </row>
    <row r="2311" spans="1:7" x14ac:dyDescent="0.4">
      <c r="A2311" s="25">
        <v>3640</v>
      </c>
      <c r="B2311" s="25" t="s">
        <v>315</v>
      </c>
      <c r="C2311" s="25" t="s">
        <v>91</v>
      </c>
      <c r="D2311" s="25">
        <v>0</v>
      </c>
      <c r="E2311" s="25">
        <v>78049.88</v>
      </c>
      <c r="F2311" s="25">
        <v>0</v>
      </c>
      <c r="G2311" s="25">
        <v>1331.04</v>
      </c>
    </row>
    <row r="2312" spans="1:7" x14ac:dyDescent="0.4">
      <c r="A2312" s="25">
        <v>3640</v>
      </c>
      <c r="B2312" s="25" t="s">
        <v>315</v>
      </c>
      <c r="C2312" s="25" t="s">
        <v>85</v>
      </c>
      <c r="D2312" s="25">
        <v>129091.21</v>
      </c>
      <c r="E2312" s="25">
        <v>0</v>
      </c>
      <c r="F2312" s="25">
        <v>0</v>
      </c>
      <c r="G2312" s="25">
        <v>0</v>
      </c>
    </row>
    <row r="2313" spans="1:7" x14ac:dyDescent="0.4">
      <c r="A2313" s="25">
        <v>3640</v>
      </c>
      <c r="B2313" s="25" t="s">
        <v>315</v>
      </c>
      <c r="C2313" s="25" t="s">
        <v>86</v>
      </c>
      <c r="D2313" s="25">
        <v>0</v>
      </c>
      <c r="E2313" s="25">
        <v>137248.31</v>
      </c>
      <c r="F2313" s="25">
        <v>0</v>
      </c>
      <c r="G2313" s="25">
        <v>40176</v>
      </c>
    </row>
    <row r="2314" spans="1:7" x14ac:dyDescent="0.4">
      <c r="A2314" s="25">
        <v>3661</v>
      </c>
      <c r="B2314" s="25" t="s">
        <v>316</v>
      </c>
      <c r="C2314" s="25" t="s">
        <v>88</v>
      </c>
      <c r="D2314" s="25">
        <v>38288.01</v>
      </c>
      <c r="E2314" s="25">
        <v>0</v>
      </c>
      <c r="F2314" s="25">
        <v>0</v>
      </c>
      <c r="G2314" s="25">
        <v>9604.6</v>
      </c>
    </row>
    <row r="2315" spans="1:7" x14ac:dyDescent="0.4">
      <c r="A2315" s="25">
        <v>3661</v>
      </c>
      <c r="B2315" s="25" t="s">
        <v>316</v>
      </c>
      <c r="C2315" s="25" t="s">
        <v>80</v>
      </c>
      <c r="D2315" s="25">
        <v>139612.35</v>
      </c>
      <c r="E2315" s="25">
        <v>0</v>
      </c>
      <c r="F2315" s="25">
        <v>0</v>
      </c>
      <c r="G2315" s="25">
        <v>3234.05</v>
      </c>
    </row>
    <row r="2316" spans="1:7" x14ac:dyDescent="0.4">
      <c r="A2316" s="25">
        <v>3661</v>
      </c>
      <c r="B2316" s="25" t="s">
        <v>316</v>
      </c>
      <c r="C2316" s="25" t="s">
        <v>81</v>
      </c>
      <c r="D2316" s="25">
        <v>453134.12</v>
      </c>
      <c r="E2316" s="25">
        <v>0</v>
      </c>
      <c r="F2316" s="25">
        <v>0</v>
      </c>
      <c r="G2316" s="25">
        <v>9750.99</v>
      </c>
    </row>
    <row r="2317" spans="1:7" x14ac:dyDescent="0.4">
      <c r="A2317" s="25">
        <v>3661</v>
      </c>
      <c r="B2317" s="25" t="s">
        <v>316</v>
      </c>
      <c r="C2317" s="25" t="s">
        <v>89</v>
      </c>
      <c r="D2317" s="25">
        <v>268618.06</v>
      </c>
      <c r="E2317" s="25">
        <v>0</v>
      </c>
      <c r="F2317" s="25">
        <v>3895.16</v>
      </c>
      <c r="G2317" s="25">
        <v>139163.89000000001</v>
      </c>
    </row>
    <row r="2318" spans="1:7" x14ac:dyDescent="0.4">
      <c r="A2318" s="25">
        <v>3661</v>
      </c>
      <c r="B2318" s="25" t="s">
        <v>316</v>
      </c>
      <c r="C2318" s="25" t="s">
        <v>82</v>
      </c>
      <c r="D2318" s="25">
        <v>26060.43</v>
      </c>
      <c r="E2318" s="25">
        <v>0</v>
      </c>
      <c r="F2318" s="25">
        <v>0</v>
      </c>
      <c r="G2318" s="25">
        <v>0</v>
      </c>
    </row>
    <row r="2319" spans="1:7" x14ac:dyDescent="0.4">
      <c r="A2319" s="25">
        <v>3661</v>
      </c>
      <c r="B2319" s="25" t="s">
        <v>316</v>
      </c>
      <c r="C2319" s="25" t="s">
        <v>83</v>
      </c>
      <c r="D2319" s="25">
        <v>19205.490000000002</v>
      </c>
      <c r="E2319" s="25">
        <v>0</v>
      </c>
      <c r="F2319" s="25">
        <v>0</v>
      </c>
      <c r="G2319" s="25">
        <v>0</v>
      </c>
    </row>
    <row r="2320" spans="1:7" x14ac:dyDescent="0.4">
      <c r="A2320" s="25">
        <v>3661</v>
      </c>
      <c r="B2320" s="25" t="s">
        <v>316</v>
      </c>
      <c r="C2320" s="25" t="s">
        <v>84</v>
      </c>
      <c r="D2320" s="25">
        <v>0</v>
      </c>
      <c r="E2320" s="25">
        <v>8102.6</v>
      </c>
      <c r="F2320" s="25">
        <v>0</v>
      </c>
      <c r="G2320" s="25">
        <v>40231.35</v>
      </c>
    </row>
    <row r="2321" spans="1:7" x14ac:dyDescent="0.4">
      <c r="A2321" s="25">
        <v>3661</v>
      </c>
      <c r="B2321" s="25" t="s">
        <v>316</v>
      </c>
      <c r="C2321" s="25" t="s">
        <v>91</v>
      </c>
      <c r="D2321" s="25">
        <v>50527.72</v>
      </c>
      <c r="E2321" s="25">
        <v>0</v>
      </c>
      <c r="F2321" s="25">
        <v>0</v>
      </c>
      <c r="G2321" s="25">
        <v>857.89</v>
      </c>
    </row>
    <row r="2322" spans="1:7" x14ac:dyDescent="0.4">
      <c r="A2322" s="25">
        <v>3661</v>
      </c>
      <c r="B2322" s="25" t="s">
        <v>316</v>
      </c>
      <c r="C2322" s="25" t="s">
        <v>85</v>
      </c>
      <c r="D2322" s="25">
        <v>0</v>
      </c>
      <c r="E2322" s="25">
        <v>0</v>
      </c>
      <c r="F2322" s="25">
        <v>178.22</v>
      </c>
      <c r="G2322" s="25">
        <v>1417.35</v>
      </c>
    </row>
    <row r="2323" spans="1:7" x14ac:dyDescent="0.4">
      <c r="A2323" s="25">
        <v>3661</v>
      </c>
      <c r="B2323" s="25" t="s">
        <v>316</v>
      </c>
      <c r="C2323" s="25" t="s">
        <v>86</v>
      </c>
      <c r="D2323" s="25">
        <v>0</v>
      </c>
      <c r="E2323" s="25">
        <v>0</v>
      </c>
      <c r="F2323" s="25">
        <v>0</v>
      </c>
      <c r="G2323" s="25">
        <v>8264.35</v>
      </c>
    </row>
    <row r="2324" spans="1:7" x14ac:dyDescent="0.4">
      <c r="A2324" s="25">
        <v>3668</v>
      </c>
      <c r="B2324" s="25" t="s">
        <v>317</v>
      </c>
      <c r="C2324" s="25" t="s">
        <v>88</v>
      </c>
      <c r="D2324" s="25">
        <v>76199.179999999993</v>
      </c>
      <c r="E2324" s="25">
        <v>0</v>
      </c>
      <c r="F2324" s="25">
        <v>0</v>
      </c>
      <c r="G2324" s="25">
        <v>6748</v>
      </c>
    </row>
    <row r="2325" spans="1:7" x14ac:dyDescent="0.4">
      <c r="A2325" s="25">
        <v>3668</v>
      </c>
      <c r="B2325" s="25" t="s">
        <v>317</v>
      </c>
      <c r="C2325" s="25" t="s">
        <v>80</v>
      </c>
      <c r="D2325" s="25">
        <v>174527.53</v>
      </c>
      <c r="E2325" s="25">
        <v>0</v>
      </c>
      <c r="F2325" s="25">
        <v>0</v>
      </c>
      <c r="G2325" s="25">
        <v>3229.75</v>
      </c>
    </row>
    <row r="2326" spans="1:7" x14ac:dyDescent="0.4">
      <c r="A2326" s="25">
        <v>3668</v>
      </c>
      <c r="B2326" s="25" t="s">
        <v>317</v>
      </c>
      <c r="C2326" s="25" t="s">
        <v>81</v>
      </c>
      <c r="D2326" s="25">
        <v>381433.41</v>
      </c>
      <c r="E2326" s="25">
        <v>0</v>
      </c>
      <c r="F2326" s="25">
        <v>4.5</v>
      </c>
      <c r="G2326" s="25">
        <v>346979.72</v>
      </c>
    </row>
    <row r="2327" spans="1:7" x14ac:dyDescent="0.4">
      <c r="A2327" s="25">
        <v>3668</v>
      </c>
      <c r="B2327" s="25" t="s">
        <v>317</v>
      </c>
      <c r="C2327" s="25" t="s">
        <v>89</v>
      </c>
      <c r="D2327" s="25">
        <v>396658.21</v>
      </c>
      <c r="E2327" s="25">
        <v>0</v>
      </c>
      <c r="F2327" s="25">
        <v>0</v>
      </c>
      <c r="G2327" s="25">
        <v>16961.09</v>
      </c>
    </row>
    <row r="2328" spans="1:7" x14ac:dyDescent="0.4">
      <c r="A2328" s="25">
        <v>3668</v>
      </c>
      <c r="B2328" s="25" t="s">
        <v>317</v>
      </c>
      <c r="C2328" s="25" t="s">
        <v>82</v>
      </c>
      <c r="D2328" s="25">
        <v>23646.62</v>
      </c>
      <c r="E2328" s="25">
        <v>0</v>
      </c>
      <c r="F2328" s="25">
        <v>0</v>
      </c>
      <c r="G2328" s="25">
        <v>0</v>
      </c>
    </row>
    <row r="2329" spans="1:7" x14ac:dyDescent="0.4">
      <c r="A2329" s="25">
        <v>3668</v>
      </c>
      <c r="B2329" s="25" t="s">
        <v>317</v>
      </c>
      <c r="C2329" s="25" t="s">
        <v>83</v>
      </c>
      <c r="D2329" s="25">
        <v>25992.11</v>
      </c>
      <c r="E2329" s="25">
        <v>0</v>
      </c>
      <c r="F2329" s="25">
        <v>0</v>
      </c>
      <c r="G2329" s="25">
        <v>0</v>
      </c>
    </row>
    <row r="2330" spans="1:7" x14ac:dyDescent="0.4">
      <c r="A2330" s="25">
        <v>3668</v>
      </c>
      <c r="B2330" s="25" t="s">
        <v>317</v>
      </c>
      <c r="C2330" s="25" t="s">
        <v>84</v>
      </c>
      <c r="D2330" s="25">
        <v>62858.52</v>
      </c>
      <c r="E2330" s="25">
        <v>0</v>
      </c>
      <c r="F2330" s="25">
        <v>0</v>
      </c>
      <c r="G2330" s="25">
        <v>13692.43</v>
      </c>
    </row>
    <row r="2331" spans="1:7" x14ac:dyDescent="0.4">
      <c r="A2331" s="25">
        <v>3668</v>
      </c>
      <c r="B2331" s="25" t="s">
        <v>317</v>
      </c>
      <c r="C2331" s="25" t="s">
        <v>91</v>
      </c>
      <c r="D2331" s="25">
        <v>58920.72</v>
      </c>
      <c r="E2331" s="25">
        <v>8302.4</v>
      </c>
      <c r="F2331" s="25">
        <v>1413.65</v>
      </c>
      <c r="G2331" s="25">
        <v>18895.11</v>
      </c>
    </row>
    <row r="2332" spans="1:7" x14ac:dyDescent="0.4">
      <c r="A2332" s="25">
        <v>3668</v>
      </c>
      <c r="B2332" s="25" t="s">
        <v>317</v>
      </c>
      <c r="C2332" s="25" t="s">
        <v>85</v>
      </c>
      <c r="D2332" s="25">
        <v>13747.78</v>
      </c>
      <c r="E2332" s="25">
        <v>0</v>
      </c>
      <c r="F2332" s="25">
        <v>0</v>
      </c>
      <c r="G2332" s="25">
        <v>0</v>
      </c>
    </row>
    <row r="2333" spans="1:7" x14ac:dyDescent="0.4">
      <c r="A2333" s="25">
        <v>3668</v>
      </c>
      <c r="B2333" s="25" t="s">
        <v>317</v>
      </c>
      <c r="C2333" s="25" t="s">
        <v>86</v>
      </c>
      <c r="D2333" s="25">
        <v>0</v>
      </c>
      <c r="E2333" s="25">
        <v>0</v>
      </c>
      <c r="F2333" s="25">
        <v>0</v>
      </c>
      <c r="G2333" s="25">
        <v>4252</v>
      </c>
    </row>
    <row r="2334" spans="1:7" x14ac:dyDescent="0.4">
      <c r="A2334" s="25">
        <v>3675</v>
      </c>
      <c r="B2334" s="25" t="s">
        <v>318</v>
      </c>
      <c r="C2334" s="25" t="s">
        <v>88</v>
      </c>
      <c r="D2334" s="25">
        <v>103462.81</v>
      </c>
      <c r="E2334" s="25">
        <v>0</v>
      </c>
      <c r="F2334" s="25">
        <v>0</v>
      </c>
      <c r="G2334" s="25">
        <v>0</v>
      </c>
    </row>
    <row r="2335" spans="1:7" x14ac:dyDescent="0.4">
      <c r="A2335" s="25">
        <v>3675</v>
      </c>
      <c r="B2335" s="25" t="s">
        <v>318</v>
      </c>
      <c r="C2335" s="25" t="s">
        <v>80</v>
      </c>
      <c r="D2335" s="25">
        <v>619003.67000000004</v>
      </c>
      <c r="E2335" s="25">
        <v>0</v>
      </c>
      <c r="F2335" s="25">
        <v>0</v>
      </c>
      <c r="G2335" s="25">
        <v>83562.09</v>
      </c>
    </row>
    <row r="2336" spans="1:7" x14ac:dyDescent="0.4">
      <c r="A2336" s="25">
        <v>3675</v>
      </c>
      <c r="B2336" s="25" t="s">
        <v>318</v>
      </c>
      <c r="C2336" s="25" t="s">
        <v>81</v>
      </c>
      <c r="D2336" s="25">
        <v>1967602.57</v>
      </c>
      <c r="E2336" s="25">
        <v>0</v>
      </c>
      <c r="F2336" s="25">
        <v>0</v>
      </c>
      <c r="G2336" s="25">
        <v>38304.54</v>
      </c>
    </row>
    <row r="2337" spans="1:7" x14ac:dyDescent="0.4">
      <c r="A2337" s="25">
        <v>3675</v>
      </c>
      <c r="B2337" s="25" t="s">
        <v>318</v>
      </c>
      <c r="C2337" s="25" t="s">
        <v>89</v>
      </c>
      <c r="D2337" s="25">
        <v>1703789.85</v>
      </c>
      <c r="E2337" s="25">
        <v>0</v>
      </c>
      <c r="F2337" s="25">
        <v>0</v>
      </c>
      <c r="G2337" s="25">
        <v>0</v>
      </c>
    </row>
    <row r="2338" spans="1:7" x14ac:dyDescent="0.4">
      <c r="A2338" s="25">
        <v>3675</v>
      </c>
      <c r="B2338" s="25" t="s">
        <v>318</v>
      </c>
      <c r="C2338" s="25" t="s">
        <v>90</v>
      </c>
      <c r="D2338" s="25">
        <v>175964.07</v>
      </c>
      <c r="E2338" s="25">
        <v>0</v>
      </c>
      <c r="F2338" s="25">
        <v>0</v>
      </c>
      <c r="G2338" s="25">
        <v>240.69</v>
      </c>
    </row>
    <row r="2339" spans="1:7" x14ac:dyDescent="0.4">
      <c r="A2339" s="25">
        <v>3675</v>
      </c>
      <c r="B2339" s="25" t="s">
        <v>318</v>
      </c>
      <c r="C2339" s="25" t="s">
        <v>82</v>
      </c>
      <c r="D2339" s="25">
        <v>66668.22</v>
      </c>
      <c r="E2339" s="25">
        <v>0</v>
      </c>
      <c r="F2339" s="25">
        <v>0</v>
      </c>
      <c r="G2339" s="25">
        <v>189</v>
      </c>
    </row>
    <row r="2340" spans="1:7" x14ac:dyDescent="0.4">
      <c r="A2340" s="25">
        <v>3675</v>
      </c>
      <c r="B2340" s="25" t="s">
        <v>318</v>
      </c>
      <c r="C2340" s="25" t="s">
        <v>83</v>
      </c>
      <c r="D2340" s="25">
        <v>46813.23</v>
      </c>
      <c r="E2340" s="25">
        <v>0</v>
      </c>
      <c r="F2340" s="25">
        <v>0</v>
      </c>
      <c r="G2340" s="25">
        <v>2593.9499999999998</v>
      </c>
    </row>
    <row r="2341" spans="1:7" x14ac:dyDescent="0.4">
      <c r="A2341" s="25">
        <v>3675</v>
      </c>
      <c r="B2341" s="25" t="s">
        <v>318</v>
      </c>
      <c r="C2341" s="25" t="s">
        <v>84</v>
      </c>
      <c r="D2341" s="25">
        <v>424219.76</v>
      </c>
      <c r="E2341" s="25">
        <v>0</v>
      </c>
      <c r="F2341" s="25">
        <v>660</v>
      </c>
      <c r="G2341" s="25">
        <v>3497.68</v>
      </c>
    </row>
    <row r="2342" spans="1:7" x14ac:dyDescent="0.4">
      <c r="A2342" s="25">
        <v>3675</v>
      </c>
      <c r="B2342" s="25" t="s">
        <v>318</v>
      </c>
      <c r="C2342" s="25" t="s">
        <v>91</v>
      </c>
      <c r="D2342" s="25">
        <v>268857.25</v>
      </c>
      <c r="E2342" s="25">
        <v>0</v>
      </c>
      <c r="F2342" s="25">
        <v>0</v>
      </c>
      <c r="G2342" s="25">
        <v>47941.14</v>
      </c>
    </row>
    <row r="2343" spans="1:7" x14ac:dyDescent="0.4">
      <c r="A2343" s="25">
        <v>3675</v>
      </c>
      <c r="B2343" s="25" t="s">
        <v>318</v>
      </c>
      <c r="C2343" s="25" t="s">
        <v>85</v>
      </c>
      <c r="D2343" s="25">
        <v>441950.06</v>
      </c>
      <c r="E2343" s="25">
        <v>0</v>
      </c>
      <c r="F2343" s="25">
        <v>128.33000000000001</v>
      </c>
      <c r="G2343" s="25">
        <v>5164.25</v>
      </c>
    </row>
    <row r="2344" spans="1:7" x14ac:dyDescent="0.4">
      <c r="A2344" s="25">
        <v>3675</v>
      </c>
      <c r="B2344" s="25" t="s">
        <v>318</v>
      </c>
      <c r="C2344" s="25" t="s">
        <v>86</v>
      </c>
      <c r="D2344" s="25">
        <v>6069.23</v>
      </c>
      <c r="E2344" s="25">
        <v>0</v>
      </c>
      <c r="F2344" s="25">
        <v>0</v>
      </c>
      <c r="G2344" s="25">
        <v>83806.44</v>
      </c>
    </row>
    <row r="2345" spans="1:7" x14ac:dyDescent="0.4">
      <c r="A2345" s="25">
        <v>3682</v>
      </c>
      <c r="B2345" s="25" t="s">
        <v>319</v>
      </c>
      <c r="C2345" s="25" t="s">
        <v>88</v>
      </c>
      <c r="D2345" s="25">
        <v>207380.98</v>
      </c>
      <c r="E2345" s="25">
        <v>0</v>
      </c>
      <c r="F2345" s="25">
        <v>0</v>
      </c>
      <c r="G2345" s="25">
        <v>720.28</v>
      </c>
    </row>
    <row r="2346" spans="1:7" x14ac:dyDescent="0.4">
      <c r="A2346" s="25">
        <v>3682</v>
      </c>
      <c r="B2346" s="25" t="s">
        <v>319</v>
      </c>
      <c r="C2346" s="25" t="s">
        <v>80</v>
      </c>
      <c r="D2346" s="25">
        <v>628764.27</v>
      </c>
      <c r="E2346" s="25">
        <v>0</v>
      </c>
      <c r="F2346" s="25">
        <v>0</v>
      </c>
      <c r="G2346" s="25">
        <v>4555.8900000000003</v>
      </c>
    </row>
    <row r="2347" spans="1:7" x14ac:dyDescent="0.4">
      <c r="A2347" s="25">
        <v>3682</v>
      </c>
      <c r="B2347" s="25" t="s">
        <v>319</v>
      </c>
      <c r="C2347" s="25" t="s">
        <v>81</v>
      </c>
      <c r="D2347" s="25">
        <v>1749817.83</v>
      </c>
      <c r="E2347" s="25">
        <v>0</v>
      </c>
      <c r="F2347" s="25">
        <v>233.13</v>
      </c>
      <c r="G2347" s="25">
        <v>283541.08</v>
      </c>
    </row>
    <row r="2348" spans="1:7" x14ac:dyDescent="0.4">
      <c r="A2348" s="25">
        <v>3682</v>
      </c>
      <c r="B2348" s="25" t="s">
        <v>319</v>
      </c>
      <c r="C2348" s="25" t="s">
        <v>89</v>
      </c>
      <c r="D2348" s="25">
        <v>1860953.45</v>
      </c>
      <c r="E2348" s="25">
        <v>0</v>
      </c>
      <c r="F2348" s="25">
        <v>0</v>
      </c>
      <c r="G2348" s="25">
        <v>68261.97</v>
      </c>
    </row>
    <row r="2349" spans="1:7" x14ac:dyDescent="0.4">
      <c r="A2349" s="25">
        <v>3682</v>
      </c>
      <c r="B2349" s="25" t="s">
        <v>319</v>
      </c>
      <c r="C2349" s="25" t="s">
        <v>82</v>
      </c>
      <c r="D2349" s="25">
        <v>45873.01</v>
      </c>
      <c r="E2349" s="25">
        <v>0</v>
      </c>
      <c r="F2349" s="25">
        <v>0</v>
      </c>
      <c r="G2349" s="25">
        <v>0</v>
      </c>
    </row>
    <row r="2350" spans="1:7" x14ac:dyDescent="0.4">
      <c r="A2350" s="25">
        <v>3682</v>
      </c>
      <c r="B2350" s="25" t="s">
        <v>319</v>
      </c>
      <c r="C2350" s="25" t="s">
        <v>83</v>
      </c>
      <c r="D2350" s="25">
        <v>22811.65</v>
      </c>
      <c r="E2350" s="25">
        <v>0</v>
      </c>
      <c r="F2350" s="25">
        <v>0</v>
      </c>
      <c r="G2350" s="25">
        <v>0</v>
      </c>
    </row>
    <row r="2351" spans="1:7" x14ac:dyDescent="0.4">
      <c r="A2351" s="25">
        <v>3682</v>
      </c>
      <c r="B2351" s="25" t="s">
        <v>319</v>
      </c>
      <c r="C2351" s="25" t="s">
        <v>84</v>
      </c>
      <c r="D2351" s="25">
        <v>386896.81</v>
      </c>
      <c r="E2351" s="25">
        <v>0</v>
      </c>
      <c r="F2351" s="25">
        <v>0</v>
      </c>
      <c r="G2351" s="25">
        <v>0</v>
      </c>
    </row>
    <row r="2352" spans="1:7" x14ac:dyDescent="0.4">
      <c r="A2352" s="25">
        <v>3682</v>
      </c>
      <c r="B2352" s="25" t="s">
        <v>319</v>
      </c>
      <c r="C2352" s="25" t="s">
        <v>91</v>
      </c>
      <c r="D2352" s="25">
        <v>534054.31000000006</v>
      </c>
      <c r="E2352" s="25">
        <v>0</v>
      </c>
      <c r="F2352" s="25">
        <v>389.26</v>
      </c>
      <c r="G2352" s="25">
        <v>797.23</v>
      </c>
    </row>
    <row r="2353" spans="1:7" x14ac:dyDescent="0.4">
      <c r="A2353" s="25">
        <v>3682</v>
      </c>
      <c r="B2353" s="25" t="s">
        <v>319</v>
      </c>
      <c r="C2353" s="25" t="s">
        <v>85</v>
      </c>
      <c r="D2353" s="25">
        <v>179832.38</v>
      </c>
      <c r="E2353" s="25">
        <v>0</v>
      </c>
      <c r="F2353" s="25">
        <v>0</v>
      </c>
      <c r="G2353" s="25">
        <v>22089.31</v>
      </c>
    </row>
    <row r="2354" spans="1:7" x14ac:dyDescent="0.4">
      <c r="A2354" s="25">
        <v>3682</v>
      </c>
      <c r="B2354" s="25" t="s">
        <v>319</v>
      </c>
      <c r="C2354" s="25" t="s">
        <v>86</v>
      </c>
      <c r="D2354" s="25">
        <v>0</v>
      </c>
      <c r="E2354" s="25">
        <v>39082.879999999997</v>
      </c>
      <c r="F2354" s="25">
        <v>0</v>
      </c>
      <c r="G2354" s="25">
        <v>1750</v>
      </c>
    </row>
    <row r="2355" spans="1:7" x14ac:dyDescent="0.4">
      <c r="A2355" s="25">
        <v>3689</v>
      </c>
      <c r="B2355" s="25" t="s">
        <v>320</v>
      </c>
      <c r="C2355" s="25" t="s">
        <v>88</v>
      </c>
      <c r="D2355" s="25">
        <v>0</v>
      </c>
      <c r="E2355" s="25">
        <v>0</v>
      </c>
      <c r="F2355" s="25">
        <v>0</v>
      </c>
      <c r="G2355" s="25">
        <v>5097.32</v>
      </c>
    </row>
    <row r="2356" spans="1:7" x14ac:dyDescent="0.4">
      <c r="A2356" s="25">
        <v>3689</v>
      </c>
      <c r="B2356" s="25" t="s">
        <v>320</v>
      </c>
      <c r="C2356" s="25" t="s">
        <v>80</v>
      </c>
      <c r="D2356" s="25">
        <v>132397.5</v>
      </c>
      <c r="E2356" s="25">
        <v>0</v>
      </c>
      <c r="F2356" s="25">
        <v>0</v>
      </c>
      <c r="G2356" s="25">
        <v>3767.09</v>
      </c>
    </row>
    <row r="2357" spans="1:7" x14ac:dyDescent="0.4">
      <c r="A2357" s="25">
        <v>3689</v>
      </c>
      <c r="B2357" s="25" t="s">
        <v>320</v>
      </c>
      <c r="C2357" s="25" t="s">
        <v>81</v>
      </c>
      <c r="D2357" s="25">
        <v>635860.25</v>
      </c>
      <c r="E2357" s="25">
        <v>0</v>
      </c>
      <c r="F2357" s="25">
        <v>0</v>
      </c>
      <c r="G2357" s="25">
        <v>28552.28</v>
      </c>
    </row>
    <row r="2358" spans="1:7" x14ac:dyDescent="0.4">
      <c r="A2358" s="25">
        <v>3689</v>
      </c>
      <c r="B2358" s="25" t="s">
        <v>320</v>
      </c>
      <c r="C2358" s="25" t="s">
        <v>89</v>
      </c>
      <c r="D2358" s="25">
        <v>588915.01</v>
      </c>
      <c r="E2358" s="25">
        <v>0</v>
      </c>
      <c r="F2358" s="25">
        <v>0</v>
      </c>
      <c r="G2358" s="25">
        <v>0</v>
      </c>
    </row>
    <row r="2359" spans="1:7" x14ac:dyDescent="0.4">
      <c r="A2359" s="25">
        <v>3689</v>
      </c>
      <c r="B2359" s="25" t="s">
        <v>320</v>
      </c>
      <c r="C2359" s="25" t="s">
        <v>90</v>
      </c>
      <c r="D2359" s="25">
        <v>43051.76</v>
      </c>
      <c r="E2359" s="25">
        <v>0</v>
      </c>
      <c r="F2359" s="25">
        <v>0</v>
      </c>
      <c r="G2359" s="25">
        <v>0</v>
      </c>
    </row>
    <row r="2360" spans="1:7" x14ac:dyDescent="0.4">
      <c r="A2360" s="25">
        <v>3689</v>
      </c>
      <c r="B2360" s="25" t="s">
        <v>320</v>
      </c>
      <c r="C2360" s="25" t="s">
        <v>82</v>
      </c>
      <c r="D2360" s="25">
        <v>7981.54</v>
      </c>
      <c r="E2360" s="25">
        <v>0</v>
      </c>
      <c r="F2360" s="25">
        <v>0</v>
      </c>
      <c r="G2360" s="25">
        <v>0</v>
      </c>
    </row>
    <row r="2361" spans="1:7" x14ac:dyDescent="0.4">
      <c r="A2361" s="25">
        <v>3689</v>
      </c>
      <c r="B2361" s="25" t="s">
        <v>320</v>
      </c>
      <c r="C2361" s="25" t="s">
        <v>83</v>
      </c>
      <c r="D2361" s="25">
        <v>21696.92</v>
      </c>
      <c r="E2361" s="25">
        <v>0</v>
      </c>
      <c r="F2361" s="25">
        <v>0</v>
      </c>
      <c r="G2361" s="25">
        <v>0</v>
      </c>
    </row>
    <row r="2362" spans="1:7" x14ac:dyDescent="0.4">
      <c r="A2362" s="25">
        <v>3689</v>
      </c>
      <c r="B2362" s="25" t="s">
        <v>320</v>
      </c>
      <c r="C2362" s="25" t="s">
        <v>84</v>
      </c>
      <c r="D2362" s="25">
        <v>62811.92</v>
      </c>
      <c r="E2362" s="25">
        <v>0</v>
      </c>
      <c r="F2362" s="25">
        <v>0</v>
      </c>
      <c r="G2362" s="25">
        <v>3056.89</v>
      </c>
    </row>
    <row r="2363" spans="1:7" x14ac:dyDescent="0.4">
      <c r="A2363" s="25">
        <v>3689</v>
      </c>
      <c r="B2363" s="25" t="s">
        <v>320</v>
      </c>
      <c r="C2363" s="25" t="s">
        <v>109</v>
      </c>
      <c r="D2363" s="25">
        <v>0</v>
      </c>
      <c r="E2363" s="25">
        <v>0</v>
      </c>
      <c r="F2363" s="25">
        <v>0</v>
      </c>
      <c r="G2363" s="25">
        <v>326.25</v>
      </c>
    </row>
    <row r="2364" spans="1:7" x14ac:dyDescent="0.4">
      <c r="A2364" s="25">
        <v>3689</v>
      </c>
      <c r="B2364" s="25" t="s">
        <v>320</v>
      </c>
      <c r="C2364" s="25" t="s">
        <v>91</v>
      </c>
      <c r="D2364" s="25">
        <v>0</v>
      </c>
      <c r="E2364" s="25">
        <v>51384.68</v>
      </c>
      <c r="F2364" s="25">
        <v>0</v>
      </c>
      <c r="G2364" s="25">
        <v>0</v>
      </c>
    </row>
    <row r="2365" spans="1:7" x14ac:dyDescent="0.4">
      <c r="A2365" s="25">
        <v>3689</v>
      </c>
      <c r="B2365" s="25" t="s">
        <v>320</v>
      </c>
      <c r="C2365" s="25" t="s">
        <v>85</v>
      </c>
      <c r="D2365" s="25">
        <v>57831.8</v>
      </c>
      <c r="E2365" s="25">
        <v>0</v>
      </c>
      <c r="F2365" s="25">
        <v>0</v>
      </c>
      <c r="G2365" s="25">
        <v>0</v>
      </c>
    </row>
    <row r="2366" spans="1:7" x14ac:dyDescent="0.4">
      <c r="A2366" s="25">
        <v>3689</v>
      </c>
      <c r="B2366" s="25" t="s">
        <v>320</v>
      </c>
      <c r="C2366" s="25" t="s">
        <v>86</v>
      </c>
      <c r="D2366" s="25">
        <v>0</v>
      </c>
      <c r="E2366" s="25">
        <v>80634.03</v>
      </c>
      <c r="F2366" s="25">
        <v>0</v>
      </c>
      <c r="G2366" s="25">
        <v>0</v>
      </c>
    </row>
    <row r="2367" spans="1:7" x14ac:dyDescent="0.4">
      <c r="A2367" s="25">
        <v>3696</v>
      </c>
      <c r="B2367" s="25" t="s">
        <v>321</v>
      </c>
      <c r="C2367" s="25" t="s">
        <v>88</v>
      </c>
      <c r="D2367" s="25">
        <v>0</v>
      </c>
      <c r="E2367" s="25">
        <v>0</v>
      </c>
      <c r="F2367" s="25">
        <v>0</v>
      </c>
      <c r="G2367" s="25">
        <v>66618.22</v>
      </c>
    </row>
    <row r="2368" spans="1:7" x14ac:dyDescent="0.4">
      <c r="A2368" s="25">
        <v>3696</v>
      </c>
      <c r="B2368" s="25" t="s">
        <v>321</v>
      </c>
      <c r="C2368" s="25" t="s">
        <v>81</v>
      </c>
      <c r="D2368" s="25">
        <v>158568.67000000001</v>
      </c>
      <c r="E2368" s="25">
        <v>0</v>
      </c>
      <c r="F2368" s="25">
        <v>438.87</v>
      </c>
      <c r="G2368" s="25">
        <v>25872.67</v>
      </c>
    </row>
    <row r="2369" spans="1:7" x14ac:dyDescent="0.4">
      <c r="A2369" s="25">
        <v>3696</v>
      </c>
      <c r="B2369" s="25" t="s">
        <v>321</v>
      </c>
      <c r="C2369" s="25" t="s">
        <v>89</v>
      </c>
      <c r="D2369" s="25">
        <v>132840.32000000001</v>
      </c>
      <c r="E2369" s="25">
        <v>0</v>
      </c>
      <c r="F2369" s="25">
        <v>0</v>
      </c>
      <c r="G2369" s="25">
        <v>68483.710000000006</v>
      </c>
    </row>
    <row r="2370" spans="1:7" x14ac:dyDescent="0.4">
      <c r="A2370" s="25">
        <v>3696</v>
      </c>
      <c r="B2370" s="25" t="s">
        <v>321</v>
      </c>
      <c r="C2370" s="25" t="s">
        <v>82</v>
      </c>
      <c r="D2370" s="25">
        <v>8710.81</v>
      </c>
      <c r="E2370" s="25">
        <v>0</v>
      </c>
      <c r="F2370" s="25">
        <v>0</v>
      </c>
      <c r="G2370" s="25">
        <v>0</v>
      </c>
    </row>
    <row r="2371" spans="1:7" x14ac:dyDescent="0.4">
      <c r="A2371" s="25">
        <v>3696</v>
      </c>
      <c r="B2371" s="25" t="s">
        <v>321</v>
      </c>
      <c r="C2371" s="25" t="s">
        <v>83</v>
      </c>
      <c r="D2371" s="25">
        <v>23994.83</v>
      </c>
      <c r="E2371" s="25">
        <v>0</v>
      </c>
      <c r="F2371" s="25">
        <v>0</v>
      </c>
      <c r="G2371" s="25">
        <v>0</v>
      </c>
    </row>
    <row r="2372" spans="1:7" x14ac:dyDescent="0.4">
      <c r="A2372" s="25">
        <v>3696</v>
      </c>
      <c r="B2372" s="25" t="s">
        <v>321</v>
      </c>
      <c r="C2372" s="25" t="s">
        <v>84</v>
      </c>
      <c r="D2372" s="25">
        <v>0</v>
      </c>
      <c r="E2372" s="25">
        <v>10849.85</v>
      </c>
      <c r="F2372" s="25">
        <v>25.65</v>
      </c>
      <c r="G2372" s="25">
        <v>0</v>
      </c>
    </row>
    <row r="2373" spans="1:7" x14ac:dyDescent="0.4">
      <c r="A2373" s="25">
        <v>3696</v>
      </c>
      <c r="B2373" s="25" t="s">
        <v>321</v>
      </c>
      <c r="C2373" s="25" t="s">
        <v>91</v>
      </c>
      <c r="D2373" s="25">
        <v>44708.88</v>
      </c>
      <c r="E2373" s="25">
        <v>0</v>
      </c>
      <c r="F2373" s="25">
        <v>0</v>
      </c>
      <c r="G2373" s="25">
        <v>0</v>
      </c>
    </row>
    <row r="2374" spans="1:7" x14ac:dyDescent="0.4">
      <c r="A2374" s="25">
        <v>3696</v>
      </c>
      <c r="B2374" s="25" t="s">
        <v>321</v>
      </c>
      <c r="C2374" s="25" t="s">
        <v>86</v>
      </c>
      <c r="D2374" s="25">
        <v>0</v>
      </c>
      <c r="E2374" s="25">
        <v>57246.51</v>
      </c>
      <c r="F2374" s="25">
        <v>0</v>
      </c>
      <c r="G2374" s="25">
        <v>0</v>
      </c>
    </row>
    <row r="2375" spans="1:7" x14ac:dyDescent="0.4">
      <c r="A2375" s="25">
        <v>3787</v>
      </c>
      <c r="B2375" s="25" t="s">
        <v>322</v>
      </c>
      <c r="C2375" s="25" t="s">
        <v>88</v>
      </c>
      <c r="D2375" s="25">
        <v>156845.78</v>
      </c>
      <c r="E2375" s="25">
        <v>0</v>
      </c>
      <c r="F2375" s="25">
        <v>0</v>
      </c>
      <c r="G2375" s="25">
        <v>11072.97</v>
      </c>
    </row>
    <row r="2376" spans="1:7" x14ac:dyDescent="0.4">
      <c r="A2376" s="25">
        <v>3787</v>
      </c>
      <c r="B2376" s="25" t="s">
        <v>322</v>
      </c>
      <c r="C2376" s="25" t="s">
        <v>80</v>
      </c>
      <c r="D2376" s="25">
        <v>344151.57</v>
      </c>
      <c r="E2376" s="25">
        <v>0</v>
      </c>
      <c r="F2376" s="25">
        <v>0</v>
      </c>
      <c r="G2376" s="25">
        <v>18398.91</v>
      </c>
    </row>
    <row r="2377" spans="1:7" x14ac:dyDescent="0.4">
      <c r="A2377" s="25">
        <v>3787</v>
      </c>
      <c r="B2377" s="25" t="s">
        <v>322</v>
      </c>
      <c r="C2377" s="25" t="s">
        <v>81</v>
      </c>
      <c r="D2377" s="25">
        <v>1560190.49</v>
      </c>
      <c r="E2377" s="25">
        <v>0</v>
      </c>
      <c r="F2377" s="25">
        <v>0</v>
      </c>
      <c r="G2377" s="25">
        <v>424995.23</v>
      </c>
    </row>
    <row r="2378" spans="1:7" x14ac:dyDescent="0.4">
      <c r="A2378" s="25">
        <v>3787</v>
      </c>
      <c r="B2378" s="25" t="s">
        <v>322</v>
      </c>
      <c r="C2378" s="25" t="s">
        <v>89</v>
      </c>
      <c r="D2378" s="25">
        <v>895929.62</v>
      </c>
      <c r="E2378" s="25">
        <v>0</v>
      </c>
      <c r="F2378" s="25">
        <v>72.52</v>
      </c>
      <c r="G2378" s="25">
        <v>2869</v>
      </c>
    </row>
    <row r="2379" spans="1:7" x14ac:dyDescent="0.4">
      <c r="A2379" s="25">
        <v>3787</v>
      </c>
      <c r="B2379" s="25" t="s">
        <v>322</v>
      </c>
      <c r="C2379" s="25" t="s">
        <v>82</v>
      </c>
      <c r="D2379" s="25">
        <v>36423.18</v>
      </c>
      <c r="E2379" s="25">
        <v>0</v>
      </c>
      <c r="F2379" s="25">
        <v>0</v>
      </c>
      <c r="G2379" s="25">
        <v>0</v>
      </c>
    </row>
    <row r="2380" spans="1:7" x14ac:dyDescent="0.4">
      <c r="A2380" s="25">
        <v>3787</v>
      </c>
      <c r="B2380" s="25" t="s">
        <v>322</v>
      </c>
      <c r="C2380" s="25" t="s">
        <v>83</v>
      </c>
      <c r="D2380" s="25">
        <v>26609.4</v>
      </c>
      <c r="E2380" s="25">
        <v>0</v>
      </c>
      <c r="F2380" s="25">
        <v>0</v>
      </c>
      <c r="G2380" s="25">
        <v>0</v>
      </c>
    </row>
    <row r="2381" spans="1:7" x14ac:dyDescent="0.4">
      <c r="A2381" s="25">
        <v>3787</v>
      </c>
      <c r="B2381" s="25" t="s">
        <v>322</v>
      </c>
      <c r="C2381" s="25" t="s">
        <v>84</v>
      </c>
      <c r="D2381" s="25">
        <v>195355.7</v>
      </c>
      <c r="E2381" s="25">
        <v>0</v>
      </c>
      <c r="F2381" s="25">
        <v>0</v>
      </c>
      <c r="G2381" s="25">
        <v>36658.81</v>
      </c>
    </row>
    <row r="2382" spans="1:7" x14ac:dyDescent="0.4">
      <c r="A2382" s="25">
        <v>3787</v>
      </c>
      <c r="B2382" s="25" t="s">
        <v>322</v>
      </c>
      <c r="C2382" s="25" t="s">
        <v>91</v>
      </c>
      <c r="D2382" s="25">
        <v>175840.12</v>
      </c>
      <c r="E2382" s="25">
        <v>0</v>
      </c>
      <c r="F2382" s="25">
        <v>0</v>
      </c>
      <c r="G2382" s="25">
        <v>4895.26</v>
      </c>
    </row>
    <row r="2383" spans="1:7" x14ac:dyDescent="0.4">
      <c r="A2383" s="25">
        <v>3787</v>
      </c>
      <c r="B2383" s="25" t="s">
        <v>322</v>
      </c>
      <c r="C2383" s="25" t="s">
        <v>85</v>
      </c>
      <c r="D2383" s="25">
        <v>257152.18</v>
      </c>
      <c r="E2383" s="25">
        <v>0</v>
      </c>
      <c r="F2383" s="25">
        <v>0</v>
      </c>
      <c r="G2383" s="25">
        <v>23251</v>
      </c>
    </row>
    <row r="2384" spans="1:7" x14ac:dyDescent="0.4">
      <c r="A2384" s="25">
        <v>3787</v>
      </c>
      <c r="B2384" s="25" t="s">
        <v>322</v>
      </c>
      <c r="C2384" s="25" t="s">
        <v>86</v>
      </c>
      <c r="D2384" s="25">
        <v>0</v>
      </c>
      <c r="E2384" s="25">
        <v>93467.13</v>
      </c>
      <c r="F2384" s="25">
        <v>0</v>
      </c>
      <c r="G2384" s="25">
        <v>1021.13</v>
      </c>
    </row>
    <row r="2385" spans="1:7" x14ac:dyDescent="0.4">
      <c r="A2385" s="25">
        <v>3794</v>
      </c>
      <c r="B2385" s="25" t="s">
        <v>323</v>
      </c>
      <c r="C2385" s="25" t="s">
        <v>88</v>
      </c>
      <c r="D2385" s="25">
        <v>57062.52</v>
      </c>
      <c r="E2385" s="25">
        <v>0</v>
      </c>
      <c r="F2385" s="25">
        <v>0</v>
      </c>
      <c r="G2385" s="25">
        <v>4233.6000000000004</v>
      </c>
    </row>
    <row r="2386" spans="1:7" x14ac:dyDescent="0.4">
      <c r="A2386" s="25">
        <v>3794</v>
      </c>
      <c r="B2386" s="25" t="s">
        <v>323</v>
      </c>
      <c r="C2386" s="25" t="s">
        <v>80</v>
      </c>
      <c r="D2386" s="25">
        <v>331245.78000000003</v>
      </c>
      <c r="E2386" s="25">
        <v>0</v>
      </c>
      <c r="F2386" s="25">
        <v>675</v>
      </c>
      <c r="G2386" s="25">
        <v>13143.77</v>
      </c>
    </row>
    <row r="2387" spans="1:7" x14ac:dyDescent="0.4">
      <c r="A2387" s="25">
        <v>3794</v>
      </c>
      <c r="B2387" s="25" t="s">
        <v>323</v>
      </c>
      <c r="C2387" s="25" t="s">
        <v>81</v>
      </c>
      <c r="D2387" s="25">
        <v>1380438</v>
      </c>
      <c r="E2387" s="25">
        <v>0</v>
      </c>
      <c r="F2387" s="25">
        <v>0</v>
      </c>
      <c r="G2387" s="25">
        <v>189072.41</v>
      </c>
    </row>
    <row r="2388" spans="1:7" x14ac:dyDescent="0.4">
      <c r="A2388" s="25">
        <v>3794</v>
      </c>
      <c r="B2388" s="25" t="s">
        <v>323</v>
      </c>
      <c r="C2388" s="25" t="s">
        <v>89</v>
      </c>
      <c r="D2388" s="25">
        <v>1020437.11</v>
      </c>
      <c r="E2388" s="25">
        <v>0</v>
      </c>
      <c r="F2388" s="25">
        <v>0</v>
      </c>
      <c r="G2388" s="25">
        <v>57456.44</v>
      </c>
    </row>
    <row r="2389" spans="1:7" x14ac:dyDescent="0.4">
      <c r="A2389" s="25">
        <v>3794</v>
      </c>
      <c r="B2389" s="25" t="s">
        <v>323</v>
      </c>
      <c r="C2389" s="25" t="s">
        <v>90</v>
      </c>
      <c r="D2389" s="25">
        <v>58013.2</v>
      </c>
      <c r="E2389" s="25">
        <v>0</v>
      </c>
      <c r="F2389" s="25">
        <v>0</v>
      </c>
      <c r="G2389" s="25">
        <v>0</v>
      </c>
    </row>
    <row r="2390" spans="1:7" x14ac:dyDescent="0.4">
      <c r="A2390" s="25">
        <v>3794</v>
      </c>
      <c r="B2390" s="25" t="s">
        <v>323</v>
      </c>
      <c r="C2390" s="25" t="s">
        <v>82</v>
      </c>
      <c r="D2390" s="25">
        <v>45449.73</v>
      </c>
      <c r="E2390" s="25">
        <v>0</v>
      </c>
      <c r="F2390" s="25">
        <v>0</v>
      </c>
      <c r="G2390" s="25">
        <v>0</v>
      </c>
    </row>
    <row r="2391" spans="1:7" x14ac:dyDescent="0.4">
      <c r="A2391" s="25">
        <v>3794</v>
      </c>
      <c r="B2391" s="25" t="s">
        <v>323</v>
      </c>
      <c r="C2391" s="25" t="s">
        <v>83</v>
      </c>
      <c r="D2391" s="25">
        <v>57754</v>
      </c>
      <c r="E2391" s="25">
        <v>0</v>
      </c>
      <c r="F2391" s="25">
        <v>0</v>
      </c>
      <c r="G2391" s="25">
        <v>0</v>
      </c>
    </row>
    <row r="2392" spans="1:7" x14ac:dyDescent="0.4">
      <c r="A2392" s="25">
        <v>3794</v>
      </c>
      <c r="B2392" s="25" t="s">
        <v>323</v>
      </c>
      <c r="C2392" s="25" t="s">
        <v>84</v>
      </c>
      <c r="D2392" s="25">
        <v>238687.78</v>
      </c>
      <c r="E2392" s="25">
        <v>0</v>
      </c>
      <c r="F2392" s="25">
        <v>0</v>
      </c>
      <c r="G2392" s="25">
        <v>2009.54</v>
      </c>
    </row>
    <row r="2393" spans="1:7" x14ac:dyDescent="0.4">
      <c r="A2393" s="25">
        <v>3794</v>
      </c>
      <c r="B2393" s="25" t="s">
        <v>323</v>
      </c>
      <c r="C2393" s="25" t="s">
        <v>91</v>
      </c>
      <c r="D2393" s="25">
        <v>120328.22</v>
      </c>
      <c r="E2393" s="25">
        <v>0</v>
      </c>
      <c r="F2393" s="25">
        <v>0</v>
      </c>
      <c r="G2393" s="25">
        <v>785.83</v>
      </c>
    </row>
    <row r="2394" spans="1:7" x14ac:dyDescent="0.4">
      <c r="A2394" s="25">
        <v>3794</v>
      </c>
      <c r="B2394" s="25" t="s">
        <v>323</v>
      </c>
      <c r="C2394" s="25" t="s">
        <v>85</v>
      </c>
      <c r="D2394" s="25">
        <v>42045.03</v>
      </c>
      <c r="E2394" s="25">
        <v>0</v>
      </c>
      <c r="F2394" s="25">
        <v>54000</v>
      </c>
      <c r="G2394" s="25">
        <v>19899.32</v>
      </c>
    </row>
    <row r="2395" spans="1:7" x14ac:dyDescent="0.4">
      <c r="A2395" s="25">
        <v>3794</v>
      </c>
      <c r="B2395" s="25" t="s">
        <v>323</v>
      </c>
      <c r="C2395" s="25" t="s">
        <v>86</v>
      </c>
      <c r="D2395" s="25">
        <v>0</v>
      </c>
      <c r="E2395" s="25">
        <v>22194</v>
      </c>
      <c r="F2395" s="25">
        <v>225062.04</v>
      </c>
      <c r="G2395" s="25">
        <v>111518.16</v>
      </c>
    </row>
    <row r="2396" spans="1:7" x14ac:dyDescent="0.4">
      <c r="A2396" s="25">
        <v>3822</v>
      </c>
      <c r="B2396" s="25" t="s">
        <v>324</v>
      </c>
      <c r="C2396" s="25" t="s">
        <v>88</v>
      </c>
      <c r="D2396" s="25">
        <v>246031.53</v>
      </c>
      <c r="E2396" s="25">
        <v>0</v>
      </c>
      <c r="F2396" s="25">
        <v>0</v>
      </c>
      <c r="G2396" s="25">
        <v>44989.04</v>
      </c>
    </row>
    <row r="2397" spans="1:7" x14ac:dyDescent="0.4">
      <c r="A2397" s="25">
        <v>3822</v>
      </c>
      <c r="B2397" s="25" t="s">
        <v>324</v>
      </c>
      <c r="C2397" s="25" t="s">
        <v>80</v>
      </c>
      <c r="D2397" s="25">
        <v>1163130.6399999999</v>
      </c>
      <c r="E2397" s="25">
        <v>0</v>
      </c>
      <c r="F2397" s="25">
        <v>15221.2</v>
      </c>
      <c r="G2397" s="25">
        <v>47746.23</v>
      </c>
    </row>
    <row r="2398" spans="1:7" x14ac:dyDescent="0.4">
      <c r="A2398" s="25">
        <v>3822</v>
      </c>
      <c r="B2398" s="25" t="s">
        <v>324</v>
      </c>
      <c r="C2398" s="25" t="s">
        <v>81</v>
      </c>
      <c r="D2398" s="25">
        <v>3561844.5</v>
      </c>
      <c r="E2398" s="25">
        <v>0</v>
      </c>
      <c r="F2398" s="25">
        <v>11784.82</v>
      </c>
      <c r="G2398" s="25">
        <v>70796.61</v>
      </c>
    </row>
    <row r="2399" spans="1:7" x14ac:dyDescent="0.4">
      <c r="A2399" s="25">
        <v>3822</v>
      </c>
      <c r="B2399" s="25" t="s">
        <v>324</v>
      </c>
      <c r="C2399" s="25" t="s">
        <v>89</v>
      </c>
      <c r="D2399" s="25">
        <v>1840499.87</v>
      </c>
      <c r="E2399" s="25">
        <v>0</v>
      </c>
      <c r="F2399" s="25">
        <v>10927.4</v>
      </c>
      <c r="G2399" s="25">
        <v>14236.89</v>
      </c>
    </row>
    <row r="2400" spans="1:7" x14ac:dyDescent="0.4">
      <c r="A2400" s="25">
        <v>3822</v>
      </c>
      <c r="B2400" s="25" t="s">
        <v>324</v>
      </c>
      <c r="C2400" s="25" t="s">
        <v>90</v>
      </c>
      <c r="D2400" s="25">
        <v>134335.31</v>
      </c>
      <c r="E2400" s="25">
        <v>0</v>
      </c>
      <c r="F2400" s="25">
        <v>23624.38</v>
      </c>
      <c r="G2400" s="25">
        <v>420.85</v>
      </c>
    </row>
    <row r="2401" spans="1:7" x14ac:dyDescent="0.4">
      <c r="A2401" s="25">
        <v>3822</v>
      </c>
      <c r="B2401" s="25" t="s">
        <v>324</v>
      </c>
      <c r="C2401" s="25" t="s">
        <v>82</v>
      </c>
      <c r="D2401" s="25">
        <v>107810.55</v>
      </c>
      <c r="E2401" s="25">
        <v>0</v>
      </c>
      <c r="F2401" s="25">
        <v>0</v>
      </c>
      <c r="G2401" s="25">
        <v>0</v>
      </c>
    </row>
    <row r="2402" spans="1:7" x14ac:dyDescent="0.4">
      <c r="A2402" s="25">
        <v>3822</v>
      </c>
      <c r="B2402" s="25" t="s">
        <v>324</v>
      </c>
      <c r="C2402" s="25" t="s">
        <v>83</v>
      </c>
      <c r="D2402" s="25">
        <v>96907.72</v>
      </c>
      <c r="E2402" s="25">
        <v>0</v>
      </c>
      <c r="F2402" s="25">
        <v>56874.93</v>
      </c>
      <c r="G2402" s="25">
        <v>0</v>
      </c>
    </row>
    <row r="2403" spans="1:7" x14ac:dyDescent="0.4">
      <c r="A2403" s="25">
        <v>3822</v>
      </c>
      <c r="B2403" s="25" t="s">
        <v>324</v>
      </c>
      <c r="C2403" s="25" t="s">
        <v>84</v>
      </c>
      <c r="D2403" s="25">
        <v>435226.47</v>
      </c>
      <c r="E2403" s="25">
        <v>0</v>
      </c>
      <c r="F2403" s="25">
        <v>7514.13</v>
      </c>
      <c r="G2403" s="25">
        <v>9895.2999999999993</v>
      </c>
    </row>
    <row r="2404" spans="1:7" x14ac:dyDescent="0.4">
      <c r="A2404" s="25">
        <v>3822</v>
      </c>
      <c r="B2404" s="25" t="s">
        <v>324</v>
      </c>
      <c r="C2404" s="25" t="s">
        <v>91</v>
      </c>
      <c r="D2404" s="25">
        <v>231625.5</v>
      </c>
      <c r="E2404" s="25">
        <v>0</v>
      </c>
      <c r="F2404" s="25">
        <v>3948.59</v>
      </c>
      <c r="G2404" s="25">
        <v>11790.79</v>
      </c>
    </row>
    <row r="2405" spans="1:7" x14ac:dyDescent="0.4">
      <c r="A2405" s="25">
        <v>3822</v>
      </c>
      <c r="B2405" s="25" t="s">
        <v>324</v>
      </c>
      <c r="C2405" s="25" t="s">
        <v>85</v>
      </c>
      <c r="D2405" s="25">
        <v>630050.04</v>
      </c>
      <c r="E2405" s="25">
        <v>0</v>
      </c>
      <c r="F2405" s="25">
        <v>0</v>
      </c>
      <c r="G2405" s="25">
        <v>0</v>
      </c>
    </row>
    <row r="2406" spans="1:7" x14ac:dyDescent="0.4">
      <c r="A2406" s="25">
        <v>3822</v>
      </c>
      <c r="B2406" s="25" t="s">
        <v>324</v>
      </c>
      <c r="C2406" s="25" t="s">
        <v>86</v>
      </c>
      <c r="D2406" s="25">
        <v>0</v>
      </c>
      <c r="E2406" s="25">
        <v>35540.239999999998</v>
      </c>
      <c r="F2406" s="25">
        <v>106547.05</v>
      </c>
      <c r="G2406" s="25">
        <v>844363.1</v>
      </c>
    </row>
    <row r="2407" spans="1:7" x14ac:dyDescent="0.4">
      <c r="A2407" s="25">
        <v>3857</v>
      </c>
      <c r="B2407" s="25" t="s">
        <v>325</v>
      </c>
      <c r="C2407" s="25" t="s">
        <v>88</v>
      </c>
      <c r="D2407" s="25">
        <v>180410.55</v>
      </c>
      <c r="E2407" s="25">
        <v>0</v>
      </c>
      <c r="F2407" s="25">
        <v>0</v>
      </c>
      <c r="G2407" s="25">
        <v>34844.559999999998</v>
      </c>
    </row>
    <row r="2408" spans="1:7" x14ac:dyDescent="0.4">
      <c r="A2408" s="25">
        <v>3857</v>
      </c>
      <c r="B2408" s="25" t="s">
        <v>325</v>
      </c>
      <c r="C2408" s="25" t="s">
        <v>80</v>
      </c>
      <c r="D2408" s="25">
        <v>783039.76</v>
      </c>
      <c r="E2408" s="25">
        <v>0</v>
      </c>
      <c r="F2408" s="25">
        <v>0</v>
      </c>
      <c r="G2408" s="25">
        <v>29685.53</v>
      </c>
    </row>
    <row r="2409" spans="1:7" x14ac:dyDescent="0.4">
      <c r="A2409" s="25">
        <v>3857</v>
      </c>
      <c r="B2409" s="25" t="s">
        <v>325</v>
      </c>
      <c r="C2409" s="25" t="s">
        <v>81</v>
      </c>
      <c r="D2409" s="25">
        <v>2911202.94</v>
      </c>
      <c r="E2409" s="25">
        <v>0</v>
      </c>
      <c r="F2409" s="25">
        <v>7408.16</v>
      </c>
      <c r="G2409" s="25">
        <v>507221.57</v>
      </c>
    </row>
    <row r="2410" spans="1:7" x14ac:dyDescent="0.4">
      <c r="A2410" s="25">
        <v>3857</v>
      </c>
      <c r="B2410" s="25" t="s">
        <v>325</v>
      </c>
      <c r="C2410" s="25" t="s">
        <v>89</v>
      </c>
      <c r="D2410" s="25">
        <v>1140448.8999999999</v>
      </c>
      <c r="E2410" s="25">
        <v>0</v>
      </c>
      <c r="F2410" s="25">
        <v>693.43</v>
      </c>
      <c r="G2410" s="25">
        <v>0</v>
      </c>
    </row>
    <row r="2411" spans="1:7" x14ac:dyDescent="0.4">
      <c r="A2411" s="25">
        <v>3857</v>
      </c>
      <c r="B2411" s="25" t="s">
        <v>325</v>
      </c>
      <c r="C2411" s="25" t="s">
        <v>90</v>
      </c>
      <c r="D2411" s="25">
        <v>187331</v>
      </c>
      <c r="E2411" s="25">
        <v>37</v>
      </c>
      <c r="F2411" s="25">
        <v>195</v>
      </c>
      <c r="G2411" s="25">
        <v>3643.84</v>
      </c>
    </row>
    <row r="2412" spans="1:7" x14ac:dyDescent="0.4">
      <c r="A2412" s="25">
        <v>3857</v>
      </c>
      <c r="B2412" s="25" t="s">
        <v>325</v>
      </c>
      <c r="C2412" s="25" t="s">
        <v>82</v>
      </c>
      <c r="D2412" s="25">
        <v>74071.22</v>
      </c>
      <c r="E2412" s="25">
        <v>0</v>
      </c>
      <c r="F2412" s="25">
        <v>0</v>
      </c>
      <c r="G2412" s="25">
        <v>0</v>
      </c>
    </row>
    <row r="2413" spans="1:7" x14ac:dyDescent="0.4">
      <c r="A2413" s="25">
        <v>3857</v>
      </c>
      <c r="B2413" s="25" t="s">
        <v>325</v>
      </c>
      <c r="C2413" s="25" t="s">
        <v>83</v>
      </c>
      <c r="D2413" s="25">
        <v>30691.85</v>
      </c>
      <c r="E2413" s="25">
        <v>0</v>
      </c>
      <c r="F2413" s="25">
        <v>0</v>
      </c>
      <c r="G2413" s="25">
        <v>0</v>
      </c>
    </row>
    <row r="2414" spans="1:7" x14ac:dyDescent="0.4">
      <c r="A2414" s="25">
        <v>3857</v>
      </c>
      <c r="B2414" s="25" t="s">
        <v>325</v>
      </c>
      <c r="C2414" s="25" t="s">
        <v>84</v>
      </c>
      <c r="D2414" s="25">
        <v>558645.35</v>
      </c>
      <c r="E2414" s="25">
        <v>149</v>
      </c>
      <c r="F2414" s="25">
        <v>3193.17</v>
      </c>
      <c r="G2414" s="25">
        <v>7691.63</v>
      </c>
    </row>
    <row r="2415" spans="1:7" x14ac:dyDescent="0.4">
      <c r="A2415" s="25">
        <v>3857</v>
      </c>
      <c r="B2415" s="25" t="s">
        <v>325</v>
      </c>
      <c r="C2415" s="25" t="s">
        <v>109</v>
      </c>
      <c r="D2415" s="25">
        <v>0</v>
      </c>
      <c r="E2415" s="25">
        <v>0</v>
      </c>
      <c r="F2415" s="25">
        <v>0</v>
      </c>
      <c r="G2415" s="25">
        <v>3260.35</v>
      </c>
    </row>
    <row r="2416" spans="1:7" x14ac:dyDescent="0.4">
      <c r="A2416" s="25">
        <v>3857</v>
      </c>
      <c r="B2416" s="25" t="s">
        <v>325</v>
      </c>
      <c r="C2416" s="25" t="s">
        <v>91</v>
      </c>
      <c r="D2416" s="25">
        <v>134106.62</v>
      </c>
      <c r="E2416" s="25">
        <v>0</v>
      </c>
      <c r="F2416" s="25">
        <v>432.26</v>
      </c>
      <c r="G2416" s="25">
        <v>31151.200000000001</v>
      </c>
    </row>
    <row r="2417" spans="1:7" x14ac:dyDescent="0.4">
      <c r="A2417" s="25">
        <v>3857</v>
      </c>
      <c r="B2417" s="25" t="s">
        <v>325</v>
      </c>
      <c r="C2417" s="25" t="s">
        <v>85</v>
      </c>
      <c r="D2417" s="25">
        <v>201616.39</v>
      </c>
      <c r="E2417" s="25">
        <v>0</v>
      </c>
      <c r="F2417" s="25">
        <v>0</v>
      </c>
      <c r="G2417" s="25">
        <v>102365.13</v>
      </c>
    </row>
    <row r="2418" spans="1:7" x14ac:dyDescent="0.4">
      <c r="A2418" s="25">
        <v>3857</v>
      </c>
      <c r="B2418" s="25" t="s">
        <v>325</v>
      </c>
      <c r="C2418" s="25" t="s">
        <v>86</v>
      </c>
      <c r="D2418" s="25">
        <v>0</v>
      </c>
      <c r="E2418" s="25">
        <v>259893</v>
      </c>
      <c r="F2418" s="25">
        <v>0</v>
      </c>
      <c r="G2418" s="25">
        <v>45586.91</v>
      </c>
    </row>
    <row r="2419" spans="1:7" x14ac:dyDescent="0.4">
      <c r="A2419" s="25">
        <v>3871</v>
      </c>
      <c r="B2419" s="25" t="s">
        <v>326</v>
      </c>
      <c r="C2419" s="25" t="s">
        <v>88</v>
      </c>
      <c r="D2419" s="25">
        <v>0</v>
      </c>
      <c r="E2419" s="25">
        <v>0</v>
      </c>
      <c r="F2419" s="25">
        <v>0</v>
      </c>
      <c r="G2419" s="25">
        <v>5302.59</v>
      </c>
    </row>
    <row r="2420" spans="1:7" x14ac:dyDescent="0.4">
      <c r="A2420" s="25">
        <v>3871</v>
      </c>
      <c r="B2420" s="25" t="s">
        <v>326</v>
      </c>
      <c r="C2420" s="25" t="s">
        <v>80</v>
      </c>
      <c r="D2420" s="25">
        <v>97934.720000000001</v>
      </c>
      <c r="E2420" s="25">
        <v>0</v>
      </c>
      <c r="F2420" s="25">
        <v>0</v>
      </c>
      <c r="G2420" s="25">
        <v>771.61</v>
      </c>
    </row>
    <row r="2421" spans="1:7" x14ac:dyDescent="0.4">
      <c r="A2421" s="25">
        <v>3871</v>
      </c>
      <c r="B2421" s="25" t="s">
        <v>326</v>
      </c>
      <c r="C2421" s="25" t="s">
        <v>81</v>
      </c>
      <c r="D2421" s="25">
        <v>348185.78</v>
      </c>
      <c r="E2421" s="25">
        <v>0</v>
      </c>
      <c r="F2421" s="25">
        <v>377.72</v>
      </c>
      <c r="G2421" s="25">
        <v>184721.61</v>
      </c>
    </row>
    <row r="2422" spans="1:7" x14ac:dyDescent="0.4">
      <c r="A2422" s="25">
        <v>3871</v>
      </c>
      <c r="B2422" s="25" t="s">
        <v>326</v>
      </c>
      <c r="C2422" s="25" t="s">
        <v>89</v>
      </c>
      <c r="D2422" s="25">
        <v>284758.28000000003</v>
      </c>
      <c r="E2422" s="25">
        <v>0</v>
      </c>
      <c r="F2422" s="25">
        <v>42863.88</v>
      </c>
      <c r="G2422" s="25">
        <v>0</v>
      </c>
    </row>
    <row r="2423" spans="1:7" x14ac:dyDescent="0.4">
      <c r="A2423" s="25">
        <v>3871</v>
      </c>
      <c r="B2423" s="25" t="s">
        <v>326</v>
      </c>
      <c r="C2423" s="25" t="s">
        <v>82</v>
      </c>
      <c r="D2423" s="25">
        <v>12481.49</v>
      </c>
      <c r="E2423" s="25">
        <v>0</v>
      </c>
      <c r="F2423" s="25">
        <v>0</v>
      </c>
      <c r="G2423" s="25">
        <v>0</v>
      </c>
    </row>
    <row r="2424" spans="1:7" x14ac:dyDescent="0.4">
      <c r="A2424" s="25">
        <v>3871</v>
      </c>
      <c r="B2424" s="25" t="s">
        <v>326</v>
      </c>
      <c r="C2424" s="25" t="s">
        <v>83</v>
      </c>
      <c r="D2424" s="25">
        <v>22047.53</v>
      </c>
      <c r="E2424" s="25">
        <v>0</v>
      </c>
      <c r="F2424" s="25">
        <v>0</v>
      </c>
      <c r="G2424" s="25">
        <v>0</v>
      </c>
    </row>
    <row r="2425" spans="1:7" x14ac:dyDescent="0.4">
      <c r="A2425" s="25">
        <v>3871</v>
      </c>
      <c r="B2425" s="25" t="s">
        <v>326</v>
      </c>
      <c r="C2425" s="25" t="s">
        <v>84</v>
      </c>
      <c r="D2425" s="25">
        <v>0</v>
      </c>
      <c r="E2425" s="25">
        <v>0</v>
      </c>
      <c r="F2425" s="25">
        <v>47598.400000000001</v>
      </c>
      <c r="G2425" s="25">
        <v>1795.2</v>
      </c>
    </row>
    <row r="2426" spans="1:7" x14ac:dyDescent="0.4">
      <c r="A2426" s="25">
        <v>3871</v>
      </c>
      <c r="B2426" s="25" t="s">
        <v>326</v>
      </c>
      <c r="C2426" s="25" t="s">
        <v>91</v>
      </c>
      <c r="D2426" s="25">
        <v>0</v>
      </c>
      <c r="E2426" s="25">
        <v>123920.01</v>
      </c>
      <c r="F2426" s="25">
        <v>0</v>
      </c>
      <c r="G2426" s="25">
        <v>159.03</v>
      </c>
    </row>
    <row r="2427" spans="1:7" x14ac:dyDescent="0.4">
      <c r="A2427" s="25">
        <v>3871</v>
      </c>
      <c r="B2427" s="25" t="s">
        <v>326</v>
      </c>
      <c r="C2427" s="25" t="s">
        <v>85</v>
      </c>
      <c r="D2427" s="25">
        <v>7623.85</v>
      </c>
      <c r="E2427" s="25">
        <v>1200</v>
      </c>
      <c r="F2427" s="25">
        <v>4868.4799999999996</v>
      </c>
      <c r="G2427" s="25">
        <v>0</v>
      </c>
    </row>
    <row r="2428" spans="1:7" x14ac:dyDescent="0.4">
      <c r="A2428" s="25">
        <v>3871</v>
      </c>
      <c r="B2428" s="25" t="s">
        <v>326</v>
      </c>
      <c r="C2428" s="25" t="s">
        <v>86</v>
      </c>
      <c r="D2428" s="25">
        <v>0</v>
      </c>
      <c r="E2428" s="25">
        <v>420364.01</v>
      </c>
      <c r="F2428" s="25">
        <v>0</v>
      </c>
      <c r="G2428" s="25">
        <v>110000</v>
      </c>
    </row>
    <row r="2429" spans="1:7" x14ac:dyDescent="0.4">
      <c r="A2429" s="25">
        <v>3892</v>
      </c>
      <c r="B2429" s="25" t="s">
        <v>327</v>
      </c>
      <c r="C2429" s="25" t="s">
        <v>88</v>
      </c>
      <c r="D2429" s="25">
        <v>368427.47</v>
      </c>
      <c r="E2429" s="25">
        <v>0</v>
      </c>
      <c r="F2429" s="25">
        <v>0</v>
      </c>
      <c r="G2429" s="25">
        <v>13663.4</v>
      </c>
    </row>
    <row r="2430" spans="1:7" x14ac:dyDescent="0.4">
      <c r="A2430" s="25">
        <v>3892</v>
      </c>
      <c r="B2430" s="25" t="s">
        <v>327</v>
      </c>
      <c r="C2430" s="25" t="s">
        <v>80</v>
      </c>
      <c r="D2430" s="25">
        <v>1477780.28</v>
      </c>
      <c r="E2430" s="25">
        <v>0</v>
      </c>
      <c r="F2430" s="25">
        <v>0</v>
      </c>
      <c r="G2430" s="25">
        <v>110305.9</v>
      </c>
    </row>
    <row r="2431" spans="1:7" x14ac:dyDescent="0.4">
      <c r="A2431" s="25">
        <v>3892</v>
      </c>
      <c r="B2431" s="25" t="s">
        <v>327</v>
      </c>
      <c r="C2431" s="25" t="s">
        <v>81</v>
      </c>
      <c r="D2431" s="25">
        <v>4658002.05</v>
      </c>
      <c r="E2431" s="25">
        <v>0</v>
      </c>
      <c r="F2431" s="25">
        <v>0</v>
      </c>
      <c r="G2431" s="25">
        <v>179177.07</v>
      </c>
    </row>
    <row r="2432" spans="1:7" x14ac:dyDescent="0.4">
      <c r="A2432" s="25">
        <v>3892</v>
      </c>
      <c r="B2432" s="25" t="s">
        <v>327</v>
      </c>
      <c r="C2432" s="25" t="s">
        <v>89</v>
      </c>
      <c r="D2432" s="25">
        <v>2419921.7000000002</v>
      </c>
      <c r="E2432" s="25">
        <v>0</v>
      </c>
      <c r="F2432" s="25">
        <v>0</v>
      </c>
      <c r="G2432" s="25">
        <v>135649.53</v>
      </c>
    </row>
    <row r="2433" spans="1:7" x14ac:dyDescent="0.4">
      <c r="A2433" s="25">
        <v>3892</v>
      </c>
      <c r="B2433" s="25" t="s">
        <v>327</v>
      </c>
      <c r="C2433" s="25" t="s">
        <v>82</v>
      </c>
      <c r="D2433" s="25">
        <v>164545.91</v>
      </c>
      <c r="E2433" s="25">
        <v>0</v>
      </c>
      <c r="F2433" s="25">
        <v>200907.38</v>
      </c>
      <c r="G2433" s="25">
        <v>0</v>
      </c>
    </row>
    <row r="2434" spans="1:7" x14ac:dyDescent="0.4">
      <c r="A2434" s="25">
        <v>3892</v>
      </c>
      <c r="B2434" s="25" t="s">
        <v>327</v>
      </c>
      <c r="C2434" s="25" t="s">
        <v>83</v>
      </c>
      <c r="D2434" s="25">
        <v>0</v>
      </c>
      <c r="E2434" s="25">
        <v>0</v>
      </c>
      <c r="F2434" s="25">
        <v>0</v>
      </c>
      <c r="G2434" s="25">
        <v>14603.55</v>
      </c>
    </row>
    <row r="2435" spans="1:7" x14ac:dyDescent="0.4">
      <c r="A2435" s="25">
        <v>3892</v>
      </c>
      <c r="B2435" s="25" t="s">
        <v>327</v>
      </c>
      <c r="C2435" s="25" t="s">
        <v>84</v>
      </c>
      <c r="D2435" s="25">
        <v>133640.06</v>
      </c>
      <c r="E2435" s="25">
        <v>0</v>
      </c>
      <c r="F2435" s="25">
        <v>297503.64</v>
      </c>
      <c r="G2435" s="25">
        <v>3401.89</v>
      </c>
    </row>
    <row r="2436" spans="1:7" x14ac:dyDescent="0.4">
      <c r="A2436" s="25">
        <v>3892</v>
      </c>
      <c r="B2436" s="25" t="s">
        <v>327</v>
      </c>
      <c r="C2436" s="25" t="s">
        <v>91</v>
      </c>
      <c r="D2436" s="25">
        <v>534282.51</v>
      </c>
      <c r="E2436" s="25">
        <v>0</v>
      </c>
      <c r="F2436" s="25">
        <v>0</v>
      </c>
      <c r="G2436" s="25">
        <v>2763.99</v>
      </c>
    </row>
    <row r="2437" spans="1:7" x14ac:dyDescent="0.4">
      <c r="A2437" s="25">
        <v>3892</v>
      </c>
      <c r="B2437" s="25" t="s">
        <v>327</v>
      </c>
      <c r="C2437" s="25" t="s">
        <v>85</v>
      </c>
      <c r="D2437" s="25">
        <v>72500</v>
      </c>
      <c r="E2437" s="25">
        <v>0</v>
      </c>
      <c r="F2437" s="25">
        <v>0</v>
      </c>
      <c r="G2437" s="25">
        <v>469098.09</v>
      </c>
    </row>
    <row r="2438" spans="1:7" x14ac:dyDescent="0.4">
      <c r="A2438" s="25">
        <v>3892</v>
      </c>
      <c r="B2438" s="25" t="s">
        <v>327</v>
      </c>
      <c r="C2438" s="25" t="s">
        <v>86</v>
      </c>
      <c r="D2438" s="25">
        <v>0</v>
      </c>
      <c r="E2438" s="25">
        <v>164926</v>
      </c>
      <c r="F2438" s="25">
        <v>0</v>
      </c>
      <c r="G2438" s="25">
        <v>354718.45</v>
      </c>
    </row>
    <row r="2439" spans="1:7" x14ac:dyDescent="0.4">
      <c r="A2439" s="25">
        <v>3899</v>
      </c>
      <c r="B2439" s="25" t="s">
        <v>328</v>
      </c>
      <c r="C2439" s="25" t="s">
        <v>80</v>
      </c>
      <c r="D2439" s="25">
        <v>0</v>
      </c>
      <c r="E2439" s="25">
        <v>0</v>
      </c>
      <c r="F2439" s="25">
        <v>0</v>
      </c>
      <c r="G2439" s="25">
        <v>1283.17</v>
      </c>
    </row>
    <row r="2440" spans="1:7" x14ac:dyDescent="0.4">
      <c r="A2440" s="25">
        <v>3899</v>
      </c>
      <c r="B2440" s="25" t="s">
        <v>328</v>
      </c>
      <c r="C2440" s="25" t="s">
        <v>81</v>
      </c>
      <c r="D2440" s="25">
        <v>506041.55</v>
      </c>
      <c r="E2440" s="25">
        <v>0</v>
      </c>
      <c r="F2440" s="25">
        <v>0</v>
      </c>
      <c r="G2440" s="25">
        <v>179578.81</v>
      </c>
    </row>
    <row r="2441" spans="1:7" x14ac:dyDescent="0.4">
      <c r="A2441" s="25">
        <v>3899</v>
      </c>
      <c r="B2441" s="25" t="s">
        <v>328</v>
      </c>
      <c r="C2441" s="25" t="s">
        <v>89</v>
      </c>
      <c r="D2441" s="25">
        <v>285204.90000000002</v>
      </c>
      <c r="E2441" s="25">
        <v>0</v>
      </c>
      <c r="F2441" s="25">
        <v>8973.56</v>
      </c>
      <c r="G2441" s="25">
        <v>1788.11</v>
      </c>
    </row>
    <row r="2442" spans="1:7" x14ac:dyDescent="0.4">
      <c r="A2442" s="25">
        <v>3899</v>
      </c>
      <c r="B2442" s="25" t="s">
        <v>328</v>
      </c>
      <c r="C2442" s="25" t="s">
        <v>82</v>
      </c>
      <c r="D2442" s="25">
        <v>14225.27</v>
      </c>
      <c r="E2442" s="25">
        <v>16966.64</v>
      </c>
      <c r="F2442" s="25">
        <v>0</v>
      </c>
      <c r="G2442" s="25">
        <v>0</v>
      </c>
    </row>
    <row r="2443" spans="1:7" x14ac:dyDescent="0.4">
      <c r="A2443" s="25">
        <v>3899</v>
      </c>
      <c r="B2443" s="25" t="s">
        <v>328</v>
      </c>
      <c r="C2443" s="25" t="s">
        <v>84</v>
      </c>
      <c r="D2443" s="25">
        <v>0</v>
      </c>
      <c r="E2443" s="25">
        <v>40250</v>
      </c>
      <c r="F2443" s="25">
        <v>0</v>
      </c>
      <c r="G2443" s="25">
        <v>48791.24</v>
      </c>
    </row>
    <row r="2444" spans="1:7" x14ac:dyDescent="0.4">
      <c r="A2444" s="25">
        <v>3899</v>
      </c>
      <c r="B2444" s="25" t="s">
        <v>328</v>
      </c>
      <c r="C2444" s="25" t="s">
        <v>91</v>
      </c>
      <c r="D2444" s="25">
        <v>0</v>
      </c>
      <c r="E2444" s="25">
        <v>124711</v>
      </c>
      <c r="F2444" s="25">
        <v>0</v>
      </c>
      <c r="G2444" s="25">
        <v>11000</v>
      </c>
    </row>
    <row r="2445" spans="1:7" x14ac:dyDescent="0.4">
      <c r="A2445" s="25">
        <v>3899</v>
      </c>
      <c r="B2445" s="25" t="s">
        <v>328</v>
      </c>
      <c r="C2445" s="25" t="s">
        <v>85</v>
      </c>
      <c r="D2445" s="25">
        <v>15453.81</v>
      </c>
      <c r="E2445" s="25">
        <v>0</v>
      </c>
      <c r="F2445" s="25">
        <v>0</v>
      </c>
      <c r="G2445" s="25">
        <v>0</v>
      </c>
    </row>
    <row r="2446" spans="1:7" x14ac:dyDescent="0.4">
      <c r="A2446" s="25">
        <v>3899</v>
      </c>
      <c r="B2446" s="25" t="s">
        <v>328</v>
      </c>
      <c r="C2446" s="25" t="s">
        <v>86</v>
      </c>
      <c r="D2446" s="25">
        <v>0</v>
      </c>
      <c r="E2446" s="25">
        <v>966067.9</v>
      </c>
      <c r="F2446" s="25">
        <v>0</v>
      </c>
      <c r="G2446" s="25">
        <v>58078.81</v>
      </c>
    </row>
    <row r="2447" spans="1:7" x14ac:dyDescent="0.4">
      <c r="A2447" s="25">
        <v>3906</v>
      </c>
      <c r="B2447" s="25" t="s">
        <v>329</v>
      </c>
      <c r="C2447" s="25" t="s">
        <v>88</v>
      </c>
      <c r="D2447" s="25">
        <v>86969.11</v>
      </c>
      <c r="E2447" s="25">
        <v>0</v>
      </c>
      <c r="F2447" s="25">
        <v>0</v>
      </c>
      <c r="G2447" s="25">
        <v>0</v>
      </c>
    </row>
    <row r="2448" spans="1:7" x14ac:dyDescent="0.4">
      <c r="A2448" s="25">
        <v>3906</v>
      </c>
      <c r="B2448" s="25" t="s">
        <v>329</v>
      </c>
      <c r="C2448" s="25" t="s">
        <v>80</v>
      </c>
      <c r="D2448" s="25">
        <v>152477.54999999999</v>
      </c>
      <c r="E2448" s="25">
        <v>0</v>
      </c>
      <c r="F2448" s="25">
        <v>0</v>
      </c>
      <c r="G2448" s="25">
        <v>7320.41</v>
      </c>
    </row>
    <row r="2449" spans="1:7" x14ac:dyDescent="0.4">
      <c r="A2449" s="25">
        <v>3906</v>
      </c>
      <c r="B2449" s="25" t="s">
        <v>329</v>
      </c>
      <c r="C2449" s="25" t="s">
        <v>81</v>
      </c>
      <c r="D2449" s="25">
        <v>825973.27</v>
      </c>
      <c r="E2449" s="25">
        <v>0</v>
      </c>
      <c r="F2449" s="25">
        <v>0</v>
      </c>
      <c r="G2449" s="25">
        <v>77343.94</v>
      </c>
    </row>
    <row r="2450" spans="1:7" x14ac:dyDescent="0.4">
      <c r="A2450" s="25">
        <v>3906</v>
      </c>
      <c r="B2450" s="25" t="s">
        <v>329</v>
      </c>
      <c r="C2450" s="25" t="s">
        <v>89</v>
      </c>
      <c r="D2450" s="25">
        <v>359667.95</v>
      </c>
      <c r="E2450" s="25">
        <v>0</v>
      </c>
      <c r="F2450" s="25">
        <v>26887.54</v>
      </c>
      <c r="G2450" s="25">
        <v>300</v>
      </c>
    </row>
    <row r="2451" spans="1:7" x14ac:dyDescent="0.4">
      <c r="A2451" s="25">
        <v>3906</v>
      </c>
      <c r="B2451" s="25" t="s">
        <v>329</v>
      </c>
      <c r="C2451" s="25" t="s">
        <v>90</v>
      </c>
      <c r="D2451" s="25">
        <v>25699.84</v>
      </c>
      <c r="E2451" s="25">
        <v>0</v>
      </c>
      <c r="F2451" s="25">
        <v>0</v>
      </c>
      <c r="G2451" s="25">
        <v>0</v>
      </c>
    </row>
    <row r="2452" spans="1:7" x14ac:dyDescent="0.4">
      <c r="A2452" s="25">
        <v>3906</v>
      </c>
      <c r="B2452" s="25" t="s">
        <v>329</v>
      </c>
      <c r="C2452" s="25" t="s">
        <v>82</v>
      </c>
      <c r="D2452" s="25">
        <v>26580.6</v>
      </c>
      <c r="E2452" s="25">
        <v>0</v>
      </c>
      <c r="F2452" s="25">
        <v>0</v>
      </c>
      <c r="G2452" s="25">
        <v>0</v>
      </c>
    </row>
    <row r="2453" spans="1:7" x14ac:dyDescent="0.4">
      <c r="A2453" s="25">
        <v>3906</v>
      </c>
      <c r="B2453" s="25" t="s">
        <v>329</v>
      </c>
      <c r="C2453" s="25" t="s">
        <v>83</v>
      </c>
      <c r="D2453" s="25">
        <v>0</v>
      </c>
      <c r="E2453" s="25">
        <v>0</v>
      </c>
      <c r="F2453" s="25">
        <v>0</v>
      </c>
      <c r="G2453" s="25">
        <v>160</v>
      </c>
    </row>
    <row r="2454" spans="1:7" x14ac:dyDescent="0.4">
      <c r="A2454" s="25">
        <v>3906</v>
      </c>
      <c r="B2454" s="25" t="s">
        <v>329</v>
      </c>
      <c r="C2454" s="25" t="s">
        <v>84</v>
      </c>
      <c r="D2454" s="25">
        <v>89092.6</v>
      </c>
      <c r="E2454" s="25">
        <v>0</v>
      </c>
      <c r="F2454" s="25">
        <v>0</v>
      </c>
      <c r="G2454" s="25">
        <v>3176.07</v>
      </c>
    </row>
    <row r="2455" spans="1:7" x14ac:dyDescent="0.4">
      <c r="A2455" s="25">
        <v>3906</v>
      </c>
      <c r="B2455" s="25" t="s">
        <v>329</v>
      </c>
      <c r="C2455" s="25" t="s">
        <v>109</v>
      </c>
      <c r="D2455" s="25">
        <v>0</v>
      </c>
      <c r="E2455" s="25">
        <v>0</v>
      </c>
      <c r="F2455" s="25">
        <v>4950</v>
      </c>
      <c r="G2455" s="25">
        <v>0</v>
      </c>
    </row>
    <row r="2456" spans="1:7" x14ac:dyDescent="0.4">
      <c r="A2456" s="25">
        <v>3906</v>
      </c>
      <c r="B2456" s="25" t="s">
        <v>329</v>
      </c>
      <c r="C2456" s="25" t="s">
        <v>91</v>
      </c>
      <c r="D2456" s="25">
        <v>0</v>
      </c>
      <c r="E2456" s="25">
        <v>161585</v>
      </c>
      <c r="F2456" s="25">
        <v>0</v>
      </c>
      <c r="G2456" s="25">
        <v>435.66</v>
      </c>
    </row>
    <row r="2457" spans="1:7" x14ac:dyDescent="0.4">
      <c r="A2457" s="25">
        <v>3906</v>
      </c>
      <c r="B2457" s="25" t="s">
        <v>329</v>
      </c>
      <c r="C2457" s="25" t="s">
        <v>85</v>
      </c>
      <c r="D2457" s="25">
        <v>106245.59</v>
      </c>
      <c r="E2457" s="25">
        <v>0</v>
      </c>
      <c r="F2457" s="25">
        <v>0</v>
      </c>
      <c r="G2457" s="25">
        <v>100</v>
      </c>
    </row>
    <row r="2458" spans="1:7" x14ac:dyDescent="0.4">
      <c r="A2458" s="25">
        <v>3906</v>
      </c>
      <c r="B2458" s="25" t="s">
        <v>329</v>
      </c>
      <c r="C2458" s="25" t="s">
        <v>86</v>
      </c>
      <c r="D2458" s="25">
        <v>0</v>
      </c>
      <c r="E2458" s="25">
        <v>40650</v>
      </c>
      <c r="F2458" s="25">
        <v>0</v>
      </c>
      <c r="G2458" s="25">
        <v>36818.33</v>
      </c>
    </row>
    <row r="2459" spans="1:7" x14ac:dyDescent="0.4">
      <c r="A2459" s="25">
        <v>3920</v>
      </c>
      <c r="B2459" s="25" t="s">
        <v>330</v>
      </c>
      <c r="C2459" s="25" t="s">
        <v>88</v>
      </c>
      <c r="D2459" s="25">
        <v>33738.629999999997</v>
      </c>
      <c r="E2459" s="25">
        <v>0</v>
      </c>
      <c r="F2459" s="25">
        <v>0</v>
      </c>
      <c r="G2459" s="25">
        <v>1948.48</v>
      </c>
    </row>
    <row r="2460" spans="1:7" x14ac:dyDescent="0.4">
      <c r="A2460" s="25">
        <v>3920</v>
      </c>
      <c r="B2460" s="25" t="s">
        <v>330</v>
      </c>
      <c r="C2460" s="25" t="s">
        <v>80</v>
      </c>
      <c r="D2460" s="25">
        <v>81322.77</v>
      </c>
      <c r="E2460" s="25">
        <v>0</v>
      </c>
      <c r="F2460" s="25">
        <v>0</v>
      </c>
      <c r="G2460" s="25">
        <v>496.29</v>
      </c>
    </row>
    <row r="2461" spans="1:7" x14ac:dyDescent="0.4">
      <c r="A2461" s="25">
        <v>3920</v>
      </c>
      <c r="B2461" s="25" t="s">
        <v>330</v>
      </c>
      <c r="C2461" s="25" t="s">
        <v>81</v>
      </c>
      <c r="D2461" s="25">
        <v>210525.99</v>
      </c>
      <c r="E2461" s="25">
        <v>0</v>
      </c>
      <c r="F2461" s="25">
        <v>1300</v>
      </c>
      <c r="G2461" s="25">
        <v>6001.31</v>
      </c>
    </row>
    <row r="2462" spans="1:7" x14ac:dyDescent="0.4">
      <c r="A2462" s="25">
        <v>3920</v>
      </c>
      <c r="B2462" s="25" t="s">
        <v>330</v>
      </c>
      <c r="C2462" s="25" t="s">
        <v>89</v>
      </c>
      <c r="D2462" s="25">
        <v>86347.85</v>
      </c>
      <c r="E2462" s="25">
        <v>0</v>
      </c>
      <c r="F2462" s="25">
        <v>0</v>
      </c>
      <c r="G2462" s="25">
        <v>0</v>
      </c>
    </row>
    <row r="2463" spans="1:7" x14ac:dyDescent="0.4">
      <c r="A2463" s="25">
        <v>3920</v>
      </c>
      <c r="B2463" s="25" t="s">
        <v>330</v>
      </c>
      <c r="C2463" s="25" t="s">
        <v>82</v>
      </c>
      <c r="D2463" s="25">
        <v>5533.32</v>
      </c>
      <c r="E2463" s="25">
        <v>0</v>
      </c>
      <c r="F2463" s="25">
        <v>0</v>
      </c>
      <c r="G2463" s="25">
        <v>0</v>
      </c>
    </row>
    <row r="2464" spans="1:7" x14ac:dyDescent="0.4">
      <c r="A2464" s="25">
        <v>3920</v>
      </c>
      <c r="B2464" s="25" t="s">
        <v>330</v>
      </c>
      <c r="C2464" s="25" t="s">
        <v>83</v>
      </c>
      <c r="D2464" s="25">
        <v>128.80000000000001</v>
      </c>
      <c r="E2464" s="25">
        <v>0</v>
      </c>
      <c r="F2464" s="25">
        <v>0</v>
      </c>
      <c r="G2464" s="25">
        <v>0</v>
      </c>
    </row>
    <row r="2465" spans="1:7" x14ac:dyDescent="0.4">
      <c r="A2465" s="25">
        <v>3920</v>
      </c>
      <c r="B2465" s="25" t="s">
        <v>330</v>
      </c>
      <c r="C2465" s="25" t="s">
        <v>84</v>
      </c>
      <c r="D2465" s="25">
        <v>0</v>
      </c>
      <c r="E2465" s="25">
        <v>38200</v>
      </c>
      <c r="F2465" s="25">
        <v>0</v>
      </c>
      <c r="G2465" s="25">
        <v>10331.200000000001</v>
      </c>
    </row>
    <row r="2466" spans="1:7" x14ac:dyDescent="0.4">
      <c r="A2466" s="25">
        <v>3920</v>
      </c>
      <c r="B2466" s="25" t="s">
        <v>330</v>
      </c>
      <c r="C2466" s="25" t="s">
        <v>91</v>
      </c>
      <c r="D2466" s="25">
        <v>0</v>
      </c>
      <c r="E2466" s="25">
        <v>9625</v>
      </c>
      <c r="F2466" s="25">
        <v>0</v>
      </c>
      <c r="G2466" s="25">
        <v>2278</v>
      </c>
    </row>
    <row r="2467" spans="1:7" x14ac:dyDescent="0.4">
      <c r="A2467" s="25">
        <v>3920</v>
      </c>
      <c r="B2467" s="25" t="s">
        <v>330</v>
      </c>
      <c r="C2467" s="25" t="s">
        <v>85</v>
      </c>
      <c r="D2467" s="25">
        <v>3242.6</v>
      </c>
      <c r="E2467" s="25">
        <v>0</v>
      </c>
      <c r="F2467" s="25">
        <v>0</v>
      </c>
      <c r="G2467" s="25">
        <v>0</v>
      </c>
    </row>
    <row r="2468" spans="1:7" x14ac:dyDescent="0.4">
      <c r="A2468" s="25">
        <v>3920</v>
      </c>
      <c r="B2468" s="25" t="s">
        <v>330</v>
      </c>
      <c r="C2468" s="25" t="s">
        <v>86</v>
      </c>
      <c r="D2468" s="25">
        <v>0</v>
      </c>
      <c r="E2468" s="25">
        <v>1353</v>
      </c>
      <c r="F2468" s="25">
        <v>0</v>
      </c>
      <c r="G2468" s="25">
        <v>500</v>
      </c>
    </row>
    <row r="2469" spans="1:7" x14ac:dyDescent="0.4">
      <c r="A2469" s="25">
        <v>3925</v>
      </c>
      <c r="B2469" s="25" t="s">
        <v>331</v>
      </c>
      <c r="C2469" s="25" t="s">
        <v>88</v>
      </c>
      <c r="D2469" s="25">
        <v>246348.31</v>
      </c>
      <c r="E2469" s="25">
        <v>0</v>
      </c>
      <c r="F2469" s="25">
        <v>0</v>
      </c>
      <c r="G2469" s="25">
        <v>18072.54</v>
      </c>
    </row>
    <row r="2470" spans="1:7" x14ac:dyDescent="0.4">
      <c r="A2470" s="25">
        <v>3925</v>
      </c>
      <c r="B2470" s="25" t="s">
        <v>331</v>
      </c>
      <c r="C2470" s="25" t="s">
        <v>80</v>
      </c>
      <c r="D2470" s="25">
        <v>814088.9</v>
      </c>
      <c r="E2470" s="25">
        <v>0</v>
      </c>
      <c r="F2470" s="25">
        <v>0</v>
      </c>
      <c r="G2470" s="25">
        <v>64184.71</v>
      </c>
    </row>
    <row r="2471" spans="1:7" x14ac:dyDescent="0.4">
      <c r="A2471" s="25">
        <v>3925</v>
      </c>
      <c r="B2471" s="25" t="s">
        <v>331</v>
      </c>
      <c r="C2471" s="25" t="s">
        <v>81</v>
      </c>
      <c r="D2471" s="25">
        <v>2594256.7200000002</v>
      </c>
      <c r="E2471" s="25">
        <v>0</v>
      </c>
      <c r="F2471" s="25">
        <v>0</v>
      </c>
      <c r="G2471" s="25">
        <v>46353.35</v>
      </c>
    </row>
    <row r="2472" spans="1:7" x14ac:dyDescent="0.4">
      <c r="A2472" s="25">
        <v>3925</v>
      </c>
      <c r="B2472" s="25" t="s">
        <v>331</v>
      </c>
      <c r="C2472" s="25" t="s">
        <v>89</v>
      </c>
      <c r="D2472" s="25">
        <v>1620680.25</v>
      </c>
      <c r="E2472" s="25">
        <v>0</v>
      </c>
      <c r="F2472" s="25">
        <v>0</v>
      </c>
      <c r="G2472" s="25">
        <v>10193.120000000001</v>
      </c>
    </row>
    <row r="2473" spans="1:7" x14ac:dyDescent="0.4">
      <c r="A2473" s="25">
        <v>3925</v>
      </c>
      <c r="B2473" s="25" t="s">
        <v>331</v>
      </c>
      <c r="C2473" s="25" t="s">
        <v>90</v>
      </c>
      <c r="D2473" s="25">
        <v>48141.55</v>
      </c>
      <c r="E2473" s="25">
        <v>0</v>
      </c>
      <c r="F2473" s="25">
        <v>0</v>
      </c>
      <c r="G2473" s="25">
        <v>3687.5</v>
      </c>
    </row>
    <row r="2474" spans="1:7" x14ac:dyDescent="0.4">
      <c r="A2474" s="25">
        <v>3925</v>
      </c>
      <c r="B2474" s="25" t="s">
        <v>331</v>
      </c>
      <c r="C2474" s="25" t="s">
        <v>82</v>
      </c>
      <c r="D2474" s="25">
        <v>55690.89</v>
      </c>
      <c r="E2474" s="25">
        <v>0</v>
      </c>
      <c r="F2474" s="25">
        <v>0</v>
      </c>
      <c r="G2474" s="25">
        <v>0</v>
      </c>
    </row>
    <row r="2475" spans="1:7" x14ac:dyDescent="0.4">
      <c r="A2475" s="25">
        <v>3925</v>
      </c>
      <c r="B2475" s="25" t="s">
        <v>331</v>
      </c>
      <c r="C2475" s="25" t="s">
        <v>83</v>
      </c>
      <c r="D2475" s="25">
        <v>28899.18</v>
      </c>
      <c r="E2475" s="25">
        <v>0</v>
      </c>
      <c r="F2475" s="25">
        <v>0</v>
      </c>
      <c r="G2475" s="25">
        <v>0</v>
      </c>
    </row>
    <row r="2476" spans="1:7" x14ac:dyDescent="0.4">
      <c r="A2476" s="25">
        <v>3925</v>
      </c>
      <c r="B2476" s="25" t="s">
        <v>331</v>
      </c>
      <c r="C2476" s="25" t="s">
        <v>84</v>
      </c>
      <c r="D2476" s="25">
        <v>452227.7</v>
      </c>
      <c r="E2476" s="25">
        <v>0</v>
      </c>
      <c r="F2476" s="25">
        <v>0</v>
      </c>
      <c r="G2476" s="25">
        <v>4299.57</v>
      </c>
    </row>
    <row r="2477" spans="1:7" x14ac:dyDescent="0.4">
      <c r="A2477" s="25">
        <v>3925</v>
      </c>
      <c r="B2477" s="25" t="s">
        <v>331</v>
      </c>
      <c r="C2477" s="25" t="s">
        <v>109</v>
      </c>
      <c r="D2477" s="25">
        <v>0</v>
      </c>
      <c r="E2477" s="25">
        <v>0</v>
      </c>
      <c r="F2477" s="25">
        <v>0</v>
      </c>
      <c r="G2477" s="25">
        <v>3060</v>
      </c>
    </row>
    <row r="2478" spans="1:7" x14ac:dyDescent="0.4">
      <c r="A2478" s="25">
        <v>3925</v>
      </c>
      <c r="B2478" s="25" t="s">
        <v>331</v>
      </c>
      <c r="C2478" s="25" t="s">
        <v>91</v>
      </c>
      <c r="D2478" s="25">
        <v>296822.82</v>
      </c>
      <c r="E2478" s="25">
        <v>0</v>
      </c>
      <c r="F2478" s="25">
        <v>0</v>
      </c>
      <c r="G2478" s="25">
        <v>11452.54</v>
      </c>
    </row>
    <row r="2479" spans="1:7" x14ac:dyDescent="0.4">
      <c r="A2479" s="25">
        <v>3925</v>
      </c>
      <c r="B2479" s="25" t="s">
        <v>331</v>
      </c>
      <c r="C2479" s="25" t="s">
        <v>85</v>
      </c>
      <c r="D2479" s="25">
        <v>242998.18</v>
      </c>
      <c r="E2479" s="25">
        <v>0</v>
      </c>
      <c r="F2479" s="25">
        <v>0</v>
      </c>
      <c r="G2479" s="25">
        <v>114140.91</v>
      </c>
    </row>
    <row r="2480" spans="1:7" x14ac:dyDescent="0.4">
      <c r="A2480" s="25">
        <v>3925</v>
      </c>
      <c r="B2480" s="25" t="s">
        <v>331</v>
      </c>
      <c r="C2480" s="25" t="s">
        <v>86</v>
      </c>
      <c r="D2480" s="25">
        <v>84407.77</v>
      </c>
      <c r="E2480" s="25">
        <v>0</v>
      </c>
      <c r="F2480" s="25">
        <v>2682</v>
      </c>
      <c r="G2480" s="25">
        <v>415698.99</v>
      </c>
    </row>
    <row r="2481" spans="1:7" x14ac:dyDescent="0.4">
      <c r="A2481" s="25">
        <v>3934</v>
      </c>
      <c r="B2481" s="25" t="s">
        <v>332</v>
      </c>
      <c r="C2481" s="25" t="s">
        <v>88</v>
      </c>
      <c r="D2481" s="25">
        <v>55878.06</v>
      </c>
      <c r="E2481" s="25">
        <v>0</v>
      </c>
      <c r="F2481" s="25">
        <v>0</v>
      </c>
      <c r="G2481" s="25">
        <v>1466.28</v>
      </c>
    </row>
    <row r="2482" spans="1:7" x14ac:dyDescent="0.4">
      <c r="A2482" s="25">
        <v>3934</v>
      </c>
      <c r="B2482" s="25" t="s">
        <v>332</v>
      </c>
      <c r="C2482" s="25" t="s">
        <v>80</v>
      </c>
      <c r="D2482" s="25">
        <v>293392.08</v>
      </c>
      <c r="E2482" s="25">
        <v>0</v>
      </c>
      <c r="F2482" s="25">
        <v>0</v>
      </c>
      <c r="G2482" s="25">
        <v>10480.25</v>
      </c>
    </row>
    <row r="2483" spans="1:7" x14ac:dyDescent="0.4">
      <c r="A2483" s="25">
        <v>3934</v>
      </c>
      <c r="B2483" s="25" t="s">
        <v>332</v>
      </c>
      <c r="C2483" s="25" t="s">
        <v>81</v>
      </c>
      <c r="D2483" s="25">
        <v>548979.11</v>
      </c>
      <c r="E2483" s="25">
        <v>0</v>
      </c>
      <c r="F2483" s="25">
        <v>1505.19</v>
      </c>
      <c r="G2483" s="25">
        <v>7239.21</v>
      </c>
    </row>
    <row r="2484" spans="1:7" x14ac:dyDescent="0.4">
      <c r="A2484" s="25">
        <v>3934</v>
      </c>
      <c r="B2484" s="25" t="s">
        <v>332</v>
      </c>
      <c r="C2484" s="25" t="s">
        <v>89</v>
      </c>
      <c r="D2484" s="25">
        <v>247826.64</v>
      </c>
      <c r="E2484" s="25">
        <v>0</v>
      </c>
      <c r="F2484" s="25">
        <v>0</v>
      </c>
      <c r="G2484" s="25">
        <v>0</v>
      </c>
    </row>
    <row r="2485" spans="1:7" x14ac:dyDescent="0.4">
      <c r="A2485" s="25">
        <v>3934</v>
      </c>
      <c r="B2485" s="25" t="s">
        <v>332</v>
      </c>
      <c r="C2485" s="25" t="s">
        <v>82</v>
      </c>
      <c r="D2485" s="25">
        <v>15682.84</v>
      </c>
      <c r="E2485" s="25">
        <v>0</v>
      </c>
      <c r="F2485" s="25">
        <v>0</v>
      </c>
      <c r="G2485" s="25">
        <v>0</v>
      </c>
    </row>
    <row r="2486" spans="1:7" x14ac:dyDescent="0.4">
      <c r="A2486" s="25">
        <v>3934</v>
      </c>
      <c r="B2486" s="25" t="s">
        <v>332</v>
      </c>
      <c r="C2486" s="25" t="s">
        <v>83</v>
      </c>
      <c r="D2486" s="25">
        <v>14435.12</v>
      </c>
      <c r="E2486" s="25">
        <v>0</v>
      </c>
      <c r="F2486" s="25">
        <v>0</v>
      </c>
      <c r="G2486" s="25">
        <v>0</v>
      </c>
    </row>
    <row r="2487" spans="1:7" x14ac:dyDescent="0.4">
      <c r="A2487" s="25">
        <v>3934</v>
      </c>
      <c r="B2487" s="25" t="s">
        <v>332</v>
      </c>
      <c r="C2487" s="25" t="s">
        <v>84</v>
      </c>
      <c r="D2487" s="25">
        <v>53402.97</v>
      </c>
      <c r="E2487" s="25">
        <v>0</v>
      </c>
      <c r="F2487" s="25">
        <v>0</v>
      </c>
      <c r="G2487" s="25">
        <v>267.27</v>
      </c>
    </row>
    <row r="2488" spans="1:7" x14ac:dyDescent="0.4">
      <c r="A2488" s="25">
        <v>3934</v>
      </c>
      <c r="B2488" s="25" t="s">
        <v>332</v>
      </c>
      <c r="C2488" s="25" t="s">
        <v>91</v>
      </c>
      <c r="D2488" s="25">
        <v>48241.57</v>
      </c>
      <c r="E2488" s="25">
        <v>0</v>
      </c>
      <c r="F2488" s="25">
        <v>0</v>
      </c>
      <c r="G2488" s="25">
        <v>645.47</v>
      </c>
    </row>
    <row r="2489" spans="1:7" x14ac:dyDescent="0.4">
      <c r="A2489" s="25">
        <v>3934</v>
      </c>
      <c r="B2489" s="25" t="s">
        <v>332</v>
      </c>
      <c r="C2489" s="25" t="s">
        <v>85</v>
      </c>
      <c r="D2489" s="25">
        <v>18855.88</v>
      </c>
      <c r="E2489" s="25">
        <v>0</v>
      </c>
      <c r="F2489" s="25">
        <v>0</v>
      </c>
      <c r="G2489" s="25">
        <v>0</v>
      </c>
    </row>
    <row r="2490" spans="1:7" x14ac:dyDescent="0.4">
      <c r="A2490" s="25">
        <v>3934</v>
      </c>
      <c r="B2490" s="25" t="s">
        <v>332</v>
      </c>
      <c r="C2490" s="25" t="s">
        <v>86</v>
      </c>
      <c r="D2490" s="25">
        <v>0</v>
      </c>
      <c r="E2490" s="25">
        <v>0</v>
      </c>
      <c r="F2490" s="25">
        <v>100007.5</v>
      </c>
      <c r="G2490" s="25">
        <v>128860</v>
      </c>
    </row>
    <row r="2491" spans="1:7" x14ac:dyDescent="0.4">
      <c r="A2491" s="25">
        <v>3941</v>
      </c>
      <c r="B2491" s="25" t="s">
        <v>333</v>
      </c>
      <c r="C2491" s="25" t="s">
        <v>80</v>
      </c>
      <c r="D2491" s="25">
        <v>0</v>
      </c>
      <c r="E2491" s="25">
        <v>0</v>
      </c>
      <c r="F2491" s="25">
        <v>1050.52</v>
      </c>
      <c r="G2491" s="25">
        <v>83640.09</v>
      </c>
    </row>
    <row r="2492" spans="1:7" x14ac:dyDescent="0.4">
      <c r="A2492" s="25">
        <v>3941</v>
      </c>
      <c r="B2492" s="25" t="s">
        <v>333</v>
      </c>
      <c r="C2492" s="25" t="s">
        <v>81</v>
      </c>
      <c r="D2492" s="25">
        <v>288222.98</v>
      </c>
      <c r="E2492" s="25">
        <v>0</v>
      </c>
      <c r="F2492" s="25">
        <v>3949.14</v>
      </c>
      <c r="G2492" s="25">
        <v>88730.91</v>
      </c>
    </row>
    <row r="2493" spans="1:7" x14ac:dyDescent="0.4">
      <c r="A2493" s="25">
        <v>3941</v>
      </c>
      <c r="B2493" s="25" t="s">
        <v>333</v>
      </c>
      <c r="C2493" s="25" t="s">
        <v>89</v>
      </c>
      <c r="D2493" s="25">
        <v>232099.20000000001</v>
      </c>
      <c r="E2493" s="25">
        <v>0</v>
      </c>
      <c r="F2493" s="25">
        <v>0</v>
      </c>
      <c r="G2493" s="25">
        <v>47050.45</v>
      </c>
    </row>
    <row r="2494" spans="1:7" x14ac:dyDescent="0.4">
      <c r="A2494" s="25">
        <v>3941</v>
      </c>
      <c r="B2494" s="25" t="s">
        <v>333</v>
      </c>
      <c r="C2494" s="25" t="s">
        <v>82</v>
      </c>
      <c r="D2494" s="25">
        <v>24885.85</v>
      </c>
      <c r="E2494" s="25">
        <v>0</v>
      </c>
      <c r="F2494" s="25">
        <v>0</v>
      </c>
      <c r="G2494" s="25">
        <v>0</v>
      </c>
    </row>
    <row r="2495" spans="1:7" x14ac:dyDescent="0.4">
      <c r="A2495" s="25">
        <v>3941</v>
      </c>
      <c r="B2495" s="25" t="s">
        <v>333</v>
      </c>
      <c r="C2495" s="25" t="s">
        <v>84</v>
      </c>
      <c r="D2495" s="25">
        <v>18105.099999999999</v>
      </c>
      <c r="E2495" s="25">
        <v>0</v>
      </c>
      <c r="F2495" s="25">
        <v>72861.84</v>
      </c>
      <c r="G2495" s="25">
        <v>0</v>
      </c>
    </row>
    <row r="2496" spans="1:7" x14ac:dyDescent="0.4">
      <c r="A2496" s="25">
        <v>3941</v>
      </c>
      <c r="B2496" s="25" t="s">
        <v>333</v>
      </c>
      <c r="C2496" s="25" t="s">
        <v>91</v>
      </c>
      <c r="D2496" s="25">
        <v>79786.039999999994</v>
      </c>
      <c r="E2496" s="25">
        <v>27429.18</v>
      </c>
      <c r="F2496" s="25">
        <v>0</v>
      </c>
      <c r="G2496" s="25">
        <v>16617</v>
      </c>
    </row>
    <row r="2497" spans="1:7" x14ac:dyDescent="0.4">
      <c r="A2497" s="25">
        <v>3941</v>
      </c>
      <c r="B2497" s="25" t="s">
        <v>333</v>
      </c>
      <c r="C2497" s="25" t="s">
        <v>85</v>
      </c>
      <c r="D2497" s="25">
        <v>318.39</v>
      </c>
      <c r="E2497" s="25">
        <v>0</v>
      </c>
      <c r="F2497" s="25">
        <v>1906.37</v>
      </c>
      <c r="G2497" s="25">
        <v>0</v>
      </c>
    </row>
    <row r="2498" spans="1:7" x14ac:dyDescent="0.4">
      <c r="A2498" s="25">
        <v>3941</v>
      </c>
      <c r="B2498" s="25" t="s">
        <v>333</v>
      </c>
      <c r="C2498" s="25" t="s">
        <v>86</v>
      </c>
      <c r="D2498" s="25">
        <v>0</v>
      </c>
      <c r="E2498" s="25">
        <v>86809.26</v>
      </c>
      <c r="F2498" s="25">
        <v>0</v>
      </c>
      <c r="G2498" s="25">
        <v>25890.07</v>
      </c>
    </row>
    <row r="2499" spans="1:7" x14ac:dyDescent="0.4">
      <c r="A2499" s="25">
        <v>3948</v>
      </c>
      <c r="B2499" s="25" t="s">
        <v>334</v>
      </c>
      <c r="C2499" s="25" t="s">
        <v>88</v>
      </c>
      <c r="D2499" s="25">
        <v>77573.679999999993</v>
      </c>
      <c r="E2499" s="25">
        <v>0</v>
      </c>
      <c r="F2499" s="25">
        <v>0</v>
      </c>
      <c r="G2499" s="25">
        <v>2118.7800000000002</v>
      </c>
    </row>
    <row r="2500" spans="1:7" x14ac:dyDescent="0.4">
      <c r="A2500" s="25">
        <v>3948</v>
      </c>
      <c r="B2500" s="25" t="s">
        <v>334</v>
      </c>
      <c r="C2500" s="25" t="s">
        <v>80</v>
      </c>
      <c r="D2500" s="25">
        <v>0</v>
      </c>
      <c r="E2500" s="25">
        <v>0</v>
      </c>
      <c r="F2500" s="25">
        <v>0</v>
      </c>
      <c r="G2500" s="25">
        <v>1200</v>
      </c>
    </row>
    <row r="2501" spans="1:7" x14ac:dyDescent="0.4">
      <c r="A2501" s="25">
        <v>3948</v>
      </c>
      <c r="B2501" s="25" t="s">
        <v>334</v>
      </c>
      <c r="C2501" s="25" t="s">
        <v>81</v>
      </c>
      <c r="D2501" s="25">
        <v>193140.96</v>
      </c>
      <c r="E2501" s="25">
        <v>0</v>
      </c>
      <c r="F2501" s="25">
        <v>0</v>
      </c>
      <c r="G2501" s="25">
        <v>107165.57</v>
      </c>
    </row>
    <row r="2502" spans="1:7" x14ac:dyDescent="0.4">
      <c r="A2502" s="25">
        <v>3948</v>
      </c>
      <c r="B2502" s="25" t="s">
        <v>334</v>
      </c>
      <c r="C2502" s="25" t="s">
        <v>89</v>
      </c>
      <c r="D2502" s="25">
        <v>456242.75</v>
      </c>
      <c r="E2502" s="25">
        <v>0</v>
      </c>
      <c r="F2502" s="25">
        <v>0</v>
      </c>
      <c r="G2502" s="25">
        <v>3887.29</v>
      </c>
    </row>
    <row r="2503" spans="1:7" x14ac:dyDescent="0.4">
      <c r="A2503" s="25">
        <v>3948</v>
      </c>
      <c r="B2503" s="25" t="s">
        <v>334</v>
      </c>
      <c r="C2503" s="25" t="s">
        <v>82</v>
      </c>
      <c r="D2503" s="25">
        <v>8157.26</v>
      </c>
      <c r="E2503" s="25">
        <v>0</v>
      </c>
      <c r="F2503" s="25">
        <v>8473.4599999999991</v>
      </c>
      <c r="G2503" s="25">
        <v>0</v>
      </c>
    </row>
    <row r="2504" spans="1:7" x14ac:dyDescent="0.4">
      <c r="A2504" s="25">
        <v>3948</v>
      </c>
      <c r="B2504" s="25" t="s">
        <v>334</v>
      </c>
      <c r="C2504" s="25" t="s">
        <v>83</v>
      </c>
      <c r="D2504" s="25">
        <v>17863.849999999999</v>
      </c>
      <c r="E2504" s="25">
        <v>0</v>
      </c>
      <c r="F2504" s="25">
        <v>535.47</v>
      </c>
      <c r="G2504" s="25">
        <v>0</v>
      </c>
    </row>
    <row r="2505" spans="1:7" x14ac:dyDescent="0.4">
      <c r="A2505" s="25">
        <v>3948</v>
      </c>
      <c r="B2505" s="25" t="s">
        <v>334</v>
      </c>
      <c r="C2505" s="25" t="s">
        <v>84</v>
      </c>
      <c r="D2505" s="25">
        <v>86367.23</v>
      </c>
      <c r="E2505" s="25">
        <v>0</v>
      </c>
      <c r="F2505" s="25">
        <v>0</v>
      </c>
      <c r="G2505" s="25">
        <v>16451.07</v>
      </c>
    </row>
    <row r="2506" spans="1:7" x14ac:dyDescent="0.4">
      <c r="A2506" s="25">
        <v>3948</v>
      </c>
      <c r="B2506" s="25" t="s">
        <v>334</v>
      </c>
      <c r="C2506" s="25" t="s">
        <v>85</v>
      </c>
      <c r="D2506" s="25">
        <v>1112.8499999999999</v>
      </c>
      <c r="E2506" s="25">
        <v>0</v>
      </c>
      <c r="F2506" s="25">
        <v>0</v>
      </c>
      <c r="G2506" s="25">
        <v>0</v>
      </c>
    </row>
    <row r="2507" spans="1:7" x14ac:dyDescent="0.4">
      <c r="A2507" s="25">
        <v>3948</v>
      </c>
      <c r="B2507" s="25" t="s">
        <v>334</v>
      </c>
      <c r="C2507" s="25" t="s">
        <v>86</v>
      </c>
      <c r="D2507" s="25">
        <v>0</v>
      </c>
      <c r="E2507" s="25">
        <v>495078.27</v>
      </c>
      <c r="F2507" s="25">
        <v>0</v>
      </c>
      <c r="G2507" s="25">
        <v>0</v>
      </c>
    </row>
    <row r="2508" spans="1:7" x14ac:dyDescent="0.4">
      <c r="A2508" s="25">
        <v>3955</v>
      </c>
      <c r="B2508" s="25" t="s">
        <v>335</v>
      </c>
      <c r="C2508" s="25" t="s">
        <v>88</v>
      </c>
      <c r="D2508" s="25">
        <v>85149.18</v>
      </c>
      <c r="E2508" s="25">
        <v>0</v>
      </c>
      <c r="F2508" s="25">
        <v>0</v>
      </c>
      <c r="G2508" s="25">
        <v>11501.47</v>
      </c>
    </row>
    <row r="2509" spans="1:7" x14ac:dyDescent="0.4">
      <c r="A2509" s="25">
        <v>3955</v>
      </c>
      <c r="B2509" s="25" t="s">
        <v>335</v>
      </c>
      <c r="C2509" s="25" t="s">
        <v>80</v>
      </c>
      <c r="D2509" s="25">
        <v>431351.57</v>
      </c>
      <c r="E2509" s="25">
        <v>0</v>
      </c>
      <c r="F2509" s="25">
        <v>0</v>
      </c>
      <c r="G2509" s="25">
        <v>95182.78</v>
      </c>
    </row>
    <row r="2510" spans="1:7" x14ac:dyDescent="0.4">
      <c r="A2510" s="25">
        <v>3955</v>
      </c>
      <c r="B2510" s="25" t="s">
        <v>335</v>
      </c>
      <c r="C2510" s="25" t="s">
        <v>81</v>
      </c>
      <c r="D2510" s="25">
        <v>1677538.29</v>
      </c>
      <c r="E2510" s="25">
        <v>0</v>
      </c>
      <c r="F2510" s="25">
        <v>320</v>
      </c>
      <c r="G2510" s="25">
        <v>136458.07</v>
      </c>
    </row>
    <row r="2511" spans="1:7" x14ac:dyDescent="0.4">
      <c r="A2511" s="25">
        <v>3955</v>
      </c>
      <c r="B2511" s="25" t="s">
        <v>335</v>
      </c>
      <c r="C2511" s="25" t="s">
        <v>89</v>
      </c>
      <c r="D2511" s="25">
        <v>1122458.48</v>
      </c>
      <c r="E2511" s="25">
        <v>0</v>
      </c>
      <c r="F2511" s="25">
        <v>0</v>
      </c>
      <c r="G2511" s="25">
        <v>0</v>
      </c>
    </row>
    <row r="2512" spans="1:7" x14ac:dyDescent="0.4">
      <c r="A2512" s="25">
        <v>3955</v>
      </c>
      <c r="B2512" s="25" t="s">
        <v>335</v>
      </c>
      <c r="C2512" s="25" t="s">
        <v>82</v>
      </c>
      <c r="D2512" s="25">
        <v>49681.5</v>
      </c>
      <c r="E2512" s="25">
        <v>0</v>
      </c>
      <c r="F2512" s="25">
        <v>0</v>
      </c>
      <c r="G2512" s="25">
        <v>0</v>
      </c>
    </row>
    <row r="2513" spans="1:7" x14ac:dyDescent="0.4">
      <c r="A2513" s="25">
        <v>3955</v>
      </c>
      <c r="B2513" s="25" t="s">
        <v>335</v>
      </c>
      <c r="C2513" s="25" t="s">
        <v>83</v>
      </c>
      <c r="D2513" s="25">
        <v>26861.25</v>
      </c>
      <c r="E2513" s="25">
        <v>0</v>
      </c>
      <c r="F2513" s="25">
        <v>0</v>
      </c>
      <c r="G2513" s="25">
        <v>0</v>
      </c>
    </row>
    <row r="2514" spans="1:7" x14ac:dyDescent="0.4">
      <c r="A2514" s="25">
        <v>3955</v>
      </c>
      <c r="B2514" s="25" t="s">
        <v>335</v>
      </c>
      <c r="C2514" s="25" t="s">
        <v>84</v>
      </c>
      <c r="D2514" s="25">
        <v>181102.9</v>
      </c>
      <c r="E2514" s="25">
        <v>0</v>
      </c>
      <c r="F2514" s="25">
        <v>0</v>
      </c>
      <c r="G2514" s="25">
        <v>0</v>
      </c>
    </row>
    <row r="2515" spans="1:7" x14ac:dyDescent="0.4">
      <c r="A2515" s="25">
        <v>3955</v>
      </c>
      <c r="B2515" s="25" t="s">
        <v>335</v>
      </c>
      <c r="C2515" s="25" t="s">
        <v>91</v>
      </c>
      <c r="D2515" s="25">
        <v>262676.28999999998</v>
      </c>
      <c r="E2515" s="25">
        <v>0</v>
      </c>
      <c r="F2515" s="25">
        <v>0</v>
      </c>
      <c r="G2515" s="25">
        <v>10862.72</v>
      </c>
    </row>
    <row r="2516" spans="1:7" x14ac:dyDescent="0.4">
      <c r="A2516" s="25">
        <v>3955</v>
      </c>
      <c r="B2516" s="25" t="s">
        <v>335</v>
      </c>
      <c r="C2516" s="25" t="s">
        <v>85</v>
      </c>
      <c r="D2516" s="25">
        <v>77853.740000000005</v>
      </c>
      <c r="E2516" s="25">
        <v>0</v>
      </c>
      <c r="F2516" s="25">
        <v>1796.51</v>
      </c>
      <c r="G2516" s="25">
        <v>0</v>
      </c>
    </row>
    <row r="2517" spans="1:7" x14ac:dyDescent="0.4">
      <c r="A2517" s="25">
        <v>3955</v>
      </c>
      <c r="B2517" s="25" t="s">
        <v>335</v>
      </c>
      <c r="C2517" s="25" t="s">
        <v>86</v>
      </c>
      <c r="D2517" s="25">
        <v>0</v>
      </c>
      <c r="E2517" s="25">
        <v>0</v>
      </c>
      <c r="F2517" s="25">
        <v>0</v>
      </c>
      <c r="G2517" s="25">
        <v>153694</v>
      </c>
    </row>
    <row r="2518" spans="1:7" x14ac:dyDescent="0.4">
      <c r="A2518" s="25">
        <v>3962</v>
      </c>
      <c r="B2518" s="25" t="s">
        <v>336</v>
      </c>
      <c r="C2518" s="25" t="s">
        <v>88</v>
      </c>
      <c r="D2518" s="25">
        <v>123255</v>
      </c>
      <c r="E2518" s="25">
        <v>0</v>
      </c>
      <c r="F2518" s="25">
        <v>0</v>
      </c>
      <c r="G2518" s="25">
        <v>42966.79</v>
      </c>
    </row>
    <row r="2519" spans="1:7" x14ac:dyDescent="0.4">
      <c r="A2519" s="25">
        <v>3962</v>
      </c>
      <c r="B2519" s="25" t="s">
        <v>336</v>
      </c>
      <c r="C2519" s="25" t="s">
        <v>80</v>
      </c>
      <c r="D2519" s="25">
        <v>772791.11</v>
      </c>
      <c r="E2519" s="25">
        <v>0</v>
      </c>
      <c r="F2519" s="25">
        <v>0</v>
      </c>
      <c r="G2519" s="25">
        <v>20221.169999999998</v>
      </c>
    </row>
    <row r="2520" spans="1:7" x14ac:dyDescent="0.4">
      <c r="A2520" s="25">
        <v>3962</v>
      </c>
      <c r="B2520" s="25" t="s">
        <v>336</v>
      </c>
      <c r="C2520" s="25" t="s">
        <v>81</v>
      </c>
      <c r="D2520" s="25">
        <v>2665871.0099999998</v>
      </c>
      <c r="E2520" s="25">
        <v>0</v>
      </c>
      <c r="F2520" s="25">
        <v>0</v>
      </c>
      <c r="G2520" s="25">
        <v>216099.21</v>
      </c>
    </row>
    <row r="2521" spans="1:7" x14ac:dyDescent="0.4">
      <c r="A2521" s="25">
        <v>3962</v>
      </c>
      <c r="B2521" s="25" t="s">
        <v>336</v>
      </c>
      <c r="C2521" s="25" t="s">
        <v>89</v>
      </c>
      <c r="D2521" s="25">
        <v>1217240.77</v>
      </c>
      <c r="E2521" s="25">
        <v>0</v>
      </c>
      <c r="F2521" s="25">
        <v>81097.05</v>
      </c>
      <c r="G2521" s="25">
        <v>145117.59</v>
      </c>
    </row>
    <row r="2522" spans="1:7" x14ac:dyDescent="0.4">
      <c r="A2522" s="25">
        <v>3962</v>
      </c>
      <c r="B2522" s="25" t="s">
        <v>336</v>
      </c>
      <c r="C2522" s="25" t="s">
        <v>82</v>
      </c>
      <c r="D2522" s="25">
        <v>69093.98</v>
      </c>
      <c r="E2522" s="25">
        <v>0</v>
      </c>
      <c r="F2522" s="25">
        <v>0</v>
      </c>
      <c r="G2522" s="25">
        <v>0</v>
      </c>
    </row>
    <row r="2523" spans="1:7" x14ac:dyDescent="0.4">
      <c r="A2523" s="25">
        <v>3962</v>
      </c>
      <c r="B2523" s="25" t="s">
        <v>336</v>
      </c>
      <c r="C2523" s="25" t="s">
        <v>83</v>
      </c>
      <c r="D2523" s="25">
        <v>27335.98</v>
      </c>
      <c r="E2523" s="25">
        <v>0</v>
      </c>
      <c r="F2523" s="25">
        <v>0</v>
      </c>
      <c r="G2523" s="25">
        <v>0</v>
      </c>
    </row>
    <row r="2524" spans="1:7" x14ac:dyDescent="0.4">
      <c r="A2524" s="25">
        <v>3962</v>
      </c>
      <c r="B2524" s="25" t="s">
        <v>336</v>
      </c>
      <c r="C2524" s="25" t="s">
        <v>84</v>
      </c>
      <c r="D2524" s="25">
        <v>241948.17</v>
      </c>
      <c r="E2524" s="25">
        <v>0</v>
      </c>
      <c r="F2524" s="25">
        <v>0</v>
      </c>
      <c r="G2524" s="25">
        <v>81290.69</v>
      </c>
    </row>
    <row r="2525" spans="1:7" x14ac:dyDescent="0.4">
      <c r="A2525" s="25">
        <v>3962</v>
      </c>
      <c r="B2525" s="25" t="s">
        <v>336</v>
      </c>
      <c r="C2525" s="25" t="s">
        <v>91</v>
      </c>
      <c r="D2525" s="25">
        <v>99316.93</v>
      </c>
      <c r="E2525" s="25">
        <v>0</v>
      </c>
      <c r="F2525" s="25">
        <v>0</v>
      </c>
      <c r="G2525" s="25">
        <v>0</v>
      </c>
    </row>
    <row r="2526" spans="1:7" x14ac:dyDescent="0.4">
      <c r="A2526" s="25">
        <v>3962</v>
      </c>
      <c r="B2526" s="25" t="s">
        <v>336</v>
      </c>
      <c r="C2526" s="25" t="s">
        <v>85</v>
      </c>
      <c r="D2526" s="25">
        <v>419412.13</v>
      </c>
      <c r="E2526" s="25">
        <v>0</v>
      </c>
      <c r="F2526" s="25">
        <v>0</v>
      </c>
      <c r="G2526" s="25">
        <v>4917.5600000000004</v>
      </c>
    </row>
    <row r="2527" spans="1:7" x14ac:dyDescent="0.4">
      <c r="A2527" s="25">
        <v>3962</v>
      </c>
      <c r="B2527" s="25" t="s">
        <v>336</v>
      </c>
      <c r="C2527" s="25" t="s">
        <v>86</v>
      </c>
      <c r="D2527" s="25">
        <v>72980.66</v>
      </c>
      <c r="E2527" s="25">
        <v>69511</v>
      </c>
      <c r="F2527" s="25">
        <v>30700</v>
      </c>
      <c r="G2527" s="25">
        <v>0</v>
      </c>
    </row>
    <row r="2528" spans="1:7" x14ac:dyDescent="0.4">
      <c r="A2528" s="25">
        <v>3969</v>
      </c>
      <c r="B2528" s="25" t="s">
        <v>337</v>
      </c>
      <c r="C2528" s="25" t="s">
        <v>80</v>
      </c>
      <c r="D2528" s="25">
        <v>155534.98000000001</v>
      </c>
      <c r="E2528" s="25">
        <v>0</v>
      </c>
      <c r="F2528" s="25">
        <v>324.8</v>
      </c>
      <c r="G2528" s="25">
        <v>574.14</v>
      </c>
    </row>
    <row r="2529" spans="1:7" x14ac:dyDescent="0.4">
      <c r="A2529" s="25">
        <v>3969</v>
      </c>
      <c r="B2529" s="25" t="s">
        <v>337</v>
      </c>
      <c r="C2529" s="25" t="s">
        <v>81</v>
      </c>
      <c r="D2529" s="25">
        <v>221498.23999999999</v>
      </c>
      <c r="E2529" s="25">
        <v>0</v>
      </c>
      <c r="F2529" s="25">
        <v>810</v>
      </c>
      <c r="G2529" s="25">
        <v>33321.480000000003</v>
      </c>
    </row>
    <row r="2530" spans="1:7" x14ac:dyDescent="0.4">
      <c r="A2530" s="25">
        <v>3969</v>
      </c>
      <c r="B2530" s="25" t="s">
        <v>337</v>
      </c>
      <c r="C2530" s="25" t="s">
        <v>89</v>
      </c>
      <c r="D2530" s="25">
        <v>208259.93</v>
      </c>
      <c r="E2530" s="25">
        <v>0</v>
      </c>
      <c r="F2530" s="25">
        <v>16656.580000000002</v>
      </c>
      <c r="G2530" s="25">
        <v>8000.84</v>
      </c>
    </row>
    <row r="2531" spans="1:7" x14ac:dyDescent="0.4">
      <c r="A2531" s="25">
        <v>3969</v>
      </c>
      <c r="B2531" s="25" t="s">
        <v>337</v>
      </c>
      <c r="C2531" s="25" t="s">
        <v>82</v>
      </c>
      <c r="D2531" s="25">
        <v>9877.14</v>
      </c>
      <c r="E2531" s="25">
        <v>0</v>
      </c>
      <c r="F2531" s="25">
        <v>0</v>
      </c>
      <c r="G2531" s="25">
        <v>0</v>
      </c>
    </row>
    <row r="2532" spans="1:7" x14ac:dyDescent="0.4">
      <c r="A2532" s="25">
        <v>3969</v>
      </c>
      <c r="B2532" s="25" t="s">
        <v>337</v>
      </c>
      <c r="C2532" s="25" t="s">
        <v>83</v>
      </c>
      <c r="D2532" s="25">
        <v>10209.530000000001</v>
      </c>
      <c r="E2532" s="25">
        <v>0</v>
      </c>
      <c r="F2532" s="25">
        <v>0</v>
      </c>
      <c r="G2532" s="25">
        <v>0</v>
      </c>
    </row>
    <row r="2533" spans="1:7" x14ac:dyDescent="0.4">
      <c r="A2533" s="25">
        <v>3969</v>
      </c>
      <c r="B2533" s="25" t="s">
        <v>337</v>
      </c>
      <c r="C2533" s="25" t="s">
        <v>84</v>
      </c>
      <c r="D2533" s="25">
        <v>8848.07</v>
      </c>
      <c r="E2533" s="25">
        <v>0</v>
      </c>
      <c r="F2533" s="25">
        <v>0</v>
      </c>
      <c r="G2533" s="25">
        <v>365.75</v>
      </c>
    </row>
    <row r="2534" spans="1:7" x14ac:dyDescent="0.4">
      <c r="A2534" s="25">
        <v>3969</v>
      </c>
      <c r="B2534" s="25" t="s">
        <v>337</v>
      </c>
      <c r="C2534" s="25" t="s">
        <v>91</v>
      </c>
      <c r="D2534" s="25">
        <v>0</v>
      </c>
      <c r="E2534" s="25">
        <v>63208.36</v>
      </c>
      <c r="F2534" s="25">
        <v>0</v>
      </c>
      <c r="G2534" s="25">
        <v>74.930000000000007</v>
      </c>
    </row>
    <row r="2535" spans="1:7" x14ac:dyDescent="0.4">
      <c r="A2535" s="25">
        <v>3969</v>
      </c>
      <c r="B2535" s="25" t="s">
        <v>337</v>
      </c>
      <c r="C2535" s="25" t="s">
        <v>86</v>
      </c>
      <c r="D2535" s="25">
        <v>0</v>
      </c>
      <c r="E2535" s="25">
        <v>40677.9</v>
      </c>
      <c r="F2535" s="25">
        <v>0</v>
      </c>
      <c r="G2535" s="25">
        <v>3343.43</v>
      </c>
    </row>
    <row r="2536" spans="1:7" x14ac:dyDescent="0.4">
      <c r="A2536" s="25">
        <v>2177</v>
      </c>
      <c r="B2536" s="25" t="s">
        <v>338</v>
      </c>
      <c r="C2536" s="25" t="s">
        <v>80</v>
      </c>
      <c r="D2536" s="25">
        <v>123081.54</v>
      </c>
      <c r="E2536" s="25">
        <v>0</v>
      </c>
      <c r="F2536" s="25">
        <v>0</v>
      </c>
      <c r="G2536" s="25">
        <v>2321.92</v>
      </c>
    </row>
    <row r="2537" spans="1:7" x14ac:dyDescent="0.4">
      <c r="A2537" s="25">
        <v>2177</v>
      </c>
      <c r="B2537" s="25" t="s">
        <v>338</v>
      </c>
      <c r="C2537" s="25" t="s">
        <v>81</v>
      </c>
      <c r="D2537" s="25">
        <v>1165804.03</v>
      </c>
      <c r="E2537" s="25">
        <v>0</v>
      </c>
      <c r="F2537" s="25">
        <v>0</v>
      </c>
      <c r="G2537" s="25">
        <v>27900.799999999999</v>
      </c>
    </row>
    <row r="2538" spans="1:7" x14ac:dyDescent="0.4">
      <c r="A2538" s="25">
        <v>2177</v>
      </c>
      <c r="B2538" s="25" t="s">
        <v>338</v>
      </c>
      <c r="C2538" s="25" t="s">
        <v>89</v>
      </c>
      <c r="D2538" s="25">
        <v>533784.68000000005</v>
      </c>
      <c r="E2538" s="25">
        <v>0</v>
      </c>
      <c r="F2538" s="25">
        <v>0</v>
      </c>
      <c r="G2538" s="25">
        <v>0</v>
      </c>
    </row>
    <row r="2539" spans="1:7" x14ac:dyDescent="0.4">
      <c r="A2539" s="25">
        <v>2177</v>
      </c>
      <c r="B2539" s="25" t="s">
        <v>338</v>
      </c>
      <c r="C2539" s="25" t="s">
        <v>90</v>
      </c>
      <c r="D2539" s="25">
        <v>51378.36</v>
      </c>
      <c r="E2539" s="25">
        <v>0</v>
      </c>
      <c r="F2539" s="25">
        <v>0</v>
      </c>
      <c r="G2539" s="25">
        <v>0</v>
      </c>
    </row>
    <row r="2540" spans="1:7" x14ac:dyDescent="0.4">
      <c r="A2540" s="25">
        <v>2177</v>
      </c>
      <c r="B2540" s="25" t="s">
        <v>338</v>
      </c>
      <c r="C2540" s="25" t="s">
        <v>82</v>
      </c>
      <c r="D2540" s="25">
        <v>52302.14</v>
      </c>
      <c r="E2540" s="25">
        <v>0</v>
      </c>
      <c r="F2540" s="25">
        <v>0</v>
      </c>
      <c r="G2540" s="25">
        <v>0</v>
      </c>
    </row>
    <row r="2541" spans="1:7" x14ac:dyDescent="0.4">
      <c r="A2541" s="25">
        <v>2177</v>
      </c>
      <c r="B2541" s="25" t="s">
        <v>338</v>
      </c>
      <c r="C2541" s="25" t="s">
        <v>83</v>
      </c>
      <c r="D2541" s="25">
        <v>25892.76</v>
      </c>
      <c r="E2541" s="25">
        <v>0</v>
      </c>
      <c r="F2541" s="25">
        <v>0</v>
      </c>
      <c r="G2541" s="25">
        <v>0</v>
      </c>
    </row>
    <row r="2542" spans="1:7" x14ac:dyDescent="0.4">
      <c r="A2542" s="25">
        <v>2177</v>
      </c>
      <c r="B2542" s="25" t="s">
        <v>338</v>
      </c>
      <c r="C2542" s="25" t="s">
        <v>84</v>
      </c>
      <c r="D2542" s="25">
        <v>72252.429999999993</v>
      </c>
      <c r="E2542" s="25">
        <v>17596.8</v>
      </c>
      <c r="F2542" s="25">
        <v>0</v>
      </c>
      <c r="G2542" s="25">
        <v>616.5</v>
      </c>
    </row>
    <row r="2543" spans="1:7" x14ac:dyDescent="0.4">
      <c r="A2543" s="25">
        <v>2177</v>
      </c>
      <c r="B2543" s="25" t="s">
        <v>338</v>
      </c>
      <c r="C2543" s="25" t="s">
        <v>91</v>
      </c>
      <c r="D2543" s="25">
        <v>0</v>
      </c>
      <c r="E2543" s="25">
        <v>45059.8</v>
      </c>
      <c r="F2543" s="25">
        <v>0</v>
      </c>
      <c r="G2543" s="25">
        <v>38.97</v>
      </c>
    </row>
    <row r="2544" spans="1:7" x14ac:dyDescent="0.4">
      <c r="A2544" s="25">
        <v>2177</v>
      </c>
      <c r="B2544" s="25" t="s">
        <v>338</v>
      </c>
      <c r="C2544" s="25" t="s">
        <v>85</v>
      </c>
      <c r="D2544" s="25">
        <v>83827.039999999994</v>
      </c>
      <c r="E2544" s="25">
        <v>0</v>
      </c>
      <c r="F2544" s="25">
        <v>0</v>
      </c>
      <c r="G2544" s="25">
        <v>0</v>
      </c>
    </row>
    <row r="2545" spans="1:7" x14ac:dyDescent="0.4">
      <c r="A2545" s="25">
        <v>2177</v>
      </c>
      <c r="B2545" s="25" t="s">
        <v>338</v>
      </c>
      <c r="C2545" s="25" t="s">
        <v>86</v>
      </c>
      <c r="D2545" s="25">
        <v>66983.75</v>
      </c>
      <c r="E2545" s="25">
        <v>12487.98</v>
      </c>
      <c r="F2545" s="25">
        <v>3740</v>
      </c>
      <c r="G2545" s="25">
        <v>106695.76</v>
      </c>
    </row>
    <row r="2546" spans="1:7" x14ac:dyDescent="0.4">
      <c r="A2546" s="25">
        <v>3976</v>
      </c>
      <c r="B2546" s="25" t="s">
        <v>339</v>
      </c>
      <c r="C2546" s="25" t="s">
        <v>80</v>
      </c>
      <c r="D2546" s="25">
        <v>0</v>
      </c>
      <c r="E2546" s="25">
        <v>0</v>
      </c>
      <c r="F2546" s="25">
        <v>18.75</v>
      </c>
      <c r="G2546" s="25">
        <v>0</v>
      </c>
    </row>
    <row r="2547" spans="1:7" x14ac:dyDescent="0.4">
      <c r="A2547" s="25">
        <v>3976</v>
      </c>
      <c r="B2547" s="25" t="s">
        <v>339</v>
      </c>
      <c r="C2547" s="25" t="s">
        <v>81</v>
      </c>
      <c r="D2547" s="25">
        <v>135957.91</v>
      </c>
      <c r="E2547" s="25">
        <v>0</v>
      </c>
      <c r="F2547" s="25">
        <v>2596</v>
      </c>
      <c r="G2547" s="25">
        <v>29366.29</v>
      </c>
    </row>
    <row r="2548" spans="1:7" x14ac:dyDescent="0.4">
      <c r="A2548" s="25">
        <v>3976</v>
      </c>
      <c r="B2548" s="25" t="s">
        <v>339</v>
      </c>
      <c r="C2548" s="25" t="s">
        <v>89</v>
      </c>
      <c r="D2548" s="25">
        <v>844725.03</v>
      </c>
      <c r="E2548" s="25">
        <v>0</v>
      </c>
      <c r="F2548" s="25">
        <v>0</v>
      </c>
      <c r="G2548" s="25">
        <v>0</v>
      </c>
    </row>
    <row r="2549" spans="1:7" x14ac:dyDescent="0.4">
      <c r="A2549" s="25">
        <v>4690</v>
      </c>
      <c r="B2549" s="25" t="s">
        <v>340</v>
      </c>
      <c r="C2549" s="25" t="s">
        <v>81</v>
      </c>
      <c r="D2549" s="25">
        <v>0</v>
      </c>
      <c r="E2549" s="25">
        <v>0</v>
      </c>
      <c r="F2549" s="25">
        <v>604.87</v>
      </c>
      <c r="G2549" s="25">
        <v>0</v>
      </c>
    </row>
    <row r="2550" spans="1:7" x14ac:dyDescent="0.4">
      <c r="A2550" s="25">
        <v>4690</v>
      </c>
      <c r="B2550" s="25" t="s">
        <v>340</v>
      </c>
      <c r="C2550" s="25" t="s">
        <v>89</v>
      </c>
      <c r="D2550" s="25">
        <v>199254.42</v>
      </c>
      <c r="E2550" s="25">
        <v>0</v>
      </c>
      <c r="F2550" s="25">
        <v>200</v>
      </c>
      <c r="G2550" s="25">
        <v>0</v>
      </c>
    </row>
    <row r="2551" spans="1:7" x14ac:dyDescent="0.4">
      <c r="A2551" s="25">
        <v>4690</v>
      </c>
      <c r="B2551" s="25" t="s">
        <v>340</v>
      </c>
      <c r="C2551" s="25" t="s">
        <v>82</v>
      </c>
      <c r="D2551" s="25">
        <v>10505.32</v>
      </c>
      <c r="E2551" s="25">
        <v>0</v>
      </c>
      <c r="F2551" s="25">
        <v>41791.57</v>
      </c>
      <c r="G2551" s="25">
        <v>0</v>
      </c>
    </row>
    <row r="2552" spans="1:7" x14ac:dyDescent="0.4">
      <c r="A2552" s="25">
        <v>4690</v>
      </c>
      <c r="B2552" s="25" t="s">
        <v>340</v>
      </c>
      <c r="C2552" s="25" t="s">
        <v>84</v>
      </c>
      <c r="D2552" s="25">
        <v>0</v>
      </c>
      <c r="E2552" s="25">
        <v>25091.89</v>
      </c>
      <c r="F2552" s="25">
        <v>0</v>
      </c>
      <c r="G2552" s="25">
        <v>0</v>
      </c>
    </row>
    <row r="2553" spans="1:7" x14ac:dyDescent="0.4">
      <c r="A2553" s="25">
        <v>4690</v>
      </c>
      <c r="B2553" s="25" t="s">
        <v>340</v>
      </c>
      <c r="C2553" s="25" t="s">
        <v>91</v>
      </c>
      <c r="D2553" s="25">
        <v>0</v>
      </c>
      <c r="E2553" s="25">
        <v>22233.13</v>
      </c>
      <c r="F2553" s="25">
        <v>0</v>
      </c>
      <c r="G2553" s="25">
        <v>0</v>
      </c>
    </row>
    <row r="2554" spans="1:7" x14ac:dyDescent="0.4">
      <c r="A2554" s="25">
        <v>4690</v>
      </c>
      <c r="B2554" s="25" t="s">
        <v>340</v>
      </c>
      <c r="C2554" s="25" t="s">
        <v>85</v>
      </c>
      <c r="D2554" s="25">
        <v>0</v>
      </c>
      <c r="E2554" s="25">
        <v>27287.58</v>
      </c>
      <c r="F2554" s="25">
        <v>0</v>
      </c>
      <c r="G2554" s="25">
        <v>0</v>
      </c>
    </row>
    <row r="2555" spans="1:7" x14ac:dyDescent="0.4">
      <c r="A2555" s="25">
        <v>4690</v>
      </c>
      <c r="B2555" s="25" t="s">
        <v>340</v>
      </c>
      <c r="C2555" s="25" t="s">
        <v>86</v>
      </c>
      <c r="D2555" s="25">
        <v>0</v>
      </c>
      <c r="E2555" s="25">
        <v>179491.66</v>
      </c>
      <c r="F2555" s="25">
        <v>18298</v>
      </c>
      <c r="G2555" s="25">
        <v>31715.79</v>
      </c>
    </row>
    <row r="2556" spans="1:7" x14ac:dyDescent="0.4">
      <c r="A2556" s="25">
        <v>2016</v>
      </c>
      <c r="B2556" s="25" t="s">
        <v>341</v>
      </c>
      <c r="C2556" s="25" t="s">
        <v>88</v>
      </c>
      <c r="D2556" s="25">
        <v>37089.919999999998</v>
      </c>
      <c r="E2556" s="25">
        <v>0</v>
      </c>
      <c r="F2556" s="25">
        <v>0</v>
      </c>
      <c r="G2556" s="25">
        <v>970.32</v>
      </c>
    </row>
    <row r="2557" spans="1:7" x14ac:dyDescent="0.4">
      <c r="A2557" s="25">
        <v>2016</v>
      </c>
      <c r="B2557" s="25" t="s">
        <v>341</v>
      </c>
      <c r="C2557" s="25" t="s">
        <v>80</v>
      </c>
      <c r="D2557" s="25">
        <v>97109.61</v>
      </c>
      <c r="E2557" s="25">
        <v>0</v>
      </c>
      <c r="F2557" s="25">
        <v>2830.16</v>
      </c>
      <c r="G2557" s="25">
        <v>4485.91</v>
      </c>
    </row>
    <row r="2558" spans="1:7" x14ac:dyDescent="0.4">
      <c r="A2558" s="25">
        <v>2016</v>
      </c>
      <c r="B2558" s="25" t="s">
        <v>341</v>
      </c>
      <c r="C2558" s="25" t="s">
        <v>81</v>
      </c>
      <c r="D2558" s="25">
        <v>348829.72</v>
      </c>
      <c r="E2558" s="25">
        <v>0</v>
      </c>
      <c r="F2558" s="25">
        <v>13.04</v>
      </c>
      <c r="G2558" s="25">
        <v>7272.33</v>
      </c>
    </row>
    <row r="2559" spans="1:7" x14ac:dyDescent="0.4">
      <c r="A2559" s="25">
        <v>2016</v>
      </c>
      <c r="B2559" s="25" t="s">
        <v>341</v>
      </c>
      <c r="C2559" s="25" t="s">
        <v>89</v>
      </c>
      <c r="D2559" s="25">
        <v>377350.96</v>
      </c>
      <c r="E2559" s="25">
        <v>0</v>
      </c>
      <c r="F2559" s="25">
        <v>0</v>
      </c>
      <c r="G2559" s="25">
        <v>6516.77</v>
      </c>
    </row>
    <row r="2560" spans="1:7" x14ac:dyDescent="0.4">
      <c r="A2560" s="25">
        <v>2016</v>
      </c>
      <c r="B2560" s="25" t="s">
        <v>341</v>
      </c>
      <c r="C2560" s="25" t="s">
        <v>82</v>
      </c>
      <c r="D2560" s="25">
        <v>13635.47</v>
      </c>
      <c r="E2560" s="25">
        <v>0</v>
      </c>
      <c r="F2560" s="25">
        <v>0</v>
      </c>
      <c r="G2560" s="25">
        <v>0</v>
      </c>
    </row>
    <row r="2561" spans="1:7" x14ac:dyDescent="0.4">
      <c r="A2561" s="25">
        <v>2016</v>
      </c>
      <c r="B2561" s="25" t="s">
        <v>341</v>
      </c>
      <c r="C2561" s="25" t="s">
        <v>83</v>
      </c>
      <c r="D2561" s="25">
        <v>21713.15</v>
      </c>
      <c r="E2561" s="25">
        <v>0</v>
      </c>
      <c r="F2561" s="25">
        <v>0</v>
      </c>
      <c r="G2561" s="25">
        <v>0</v>
      </c>
    </row>
    <row r="2562" spans="1:7" x14ac:dyDescent="0.4">
      <c r="A2562" s="25">
        <v>2016</v>
      </c>
      <c r="B2562" s="25" t="s">
        <v>341</v>
      </c>
      <c r="C2562" s="25" t="s">
        <v>84</v>
      </c>
      <c r="D2562" s="25">
        <v>40150.22</v>
      </c>
      <c r="E2562" s="25">
        <v>0</v>
      </c>
      <c r="F2562" s="25">
        <v>80.5</v>
      </c>
      <c r="G2562" s="25">
        <v>1923.04</v>
      </c>
    </row>
    <row r="2563" spans="1:7" x14ac:dyDescent="0.4">
      <c r="A2563" s="25">
        <v>2016</v>
      </c>
      <c r="B2563" s="25" t="s">
        <v>341</v>
      </c>
      <c r="C2563" s="25" t="s">
        <v>91</v>
      </c>
      <c r="D2563" s="25">
        <v>71506.679999999993</v>
      </c>
      <c r="E2563" s="25">
        <v>0</v>
      </c>
      <c r="F2563" s="25">
        <v>0</v>
      </c>
      <c r="G2563" s="25">
        <v>0</v>
      </c>
    </row>
    <row r="2564" spans="1:7" x14ac:dyDescent="0.4">
      <c r="A2564" s="25">
        <v>2016</v>
      </c>
      <c r="B2564" s="25" t="s">
        <v>341</v>
      </c>
      <c r="C2564" s="25" t="s">
        <v>85</v>
      </c>
      <c r="D2564" s="25">
        <v>13172.67</v>
      </c>
      <c r="E2564" s="25">
        <v>0</v>
      </c>
      <c r="F2564" s="25">
        <v>0</v>
      </c>
      <c r="G2564" s="25">
        <v>0</v>
      </c>
    </row>
    <row r="2565" spans="1:7" x14ac:dyDescent="0.4">
      <c r="A2565" s="25">
        <v>2016</v>
      </c>
      <c r="B2565" s="25" t="s">
        <v>341</v>
      </c>
      <c r="C2565" s="25" t="s">
        <v>86</v>
      </c>
      <c r="D2565" s="25">
        <v>0</v>
      </c>
      <c r="E2565" s="25">
        <v>0</v>
      </c>
      <c r="F2565" s="25">
        <v>506.8</v>
      </c>
      <c r="G2565" s="25">
        <v>31043.46</v>
      </c>
    </row>
    <row r="2566" spans="1:7" x14ac:dyDescent="0.4">
      <c r="A2566" s="25">
        <v>3983</v>
      </c>
      <c r="B2566" s="25" t="s">
        <v>342</v>
      </c>
      <c r="C2566" s="25" t="s">
        <v>88</v>
      </c>
      <c r="D2566" s="25">
        <v>189490.58</v>
      </c>
      <c r="E2566" s="25">
        <v>0</v>
      </c>
      <c r="F2566" s="25">
        <v>0</v>
      </c>
      <c r="G2566" s="25">
        <v>26020.15</v>
      </c>
    </row>
    <row r="2567" spans="1:7" x14ac:dyDescent="0.4">
      <c r="A2567" s="25">
        <v>3983</v>
      </c>
      <c r="B2567" s="25" t="s">
        <v>342</v>
      </c>
      <c r="C2567" s="25" t="s">
        <v>80</v>
      </c>
      <c r="D2567" s="25">
        <v>254179.67</v>
      </c>
      <c r="E2567" s="25">
        <v>0</v>
      </c>
      <c r="F2567" s="25">
        <v>142821.91</v>
      </c>
      <c r="G2567" s="25">
        <v>3129.73</v>
      </c>
    </row>
    <row r="2568" spans="1:7" x14ac:dyDescent="0.4">
      <c r="A2568" s="25">
        <v>3983</v>
      </c>
      <c r="B2568" s="25" t="s">
        <v>342</v>
      </c>
      <c r="C2568" s="25" t="s">
        <v>81</v>
      </c>
      <c r="D2568" s="25">
        <v>2697382</v>
      </c>
      <c r="E2568" s="25">
        <v>0</v>
      </c>
      <c r="F2568" s="25">
        <v>6351.96</v>
      </c>
      <c r="G2568" s="25">
        <v>38000.5</v>
      </c>
    </row>
    <row r="2569" spans="1:7" x14ac:dyDescent="0.4">
      <c r="A2569" s="25">
        <v>3983</v>
      </c>
      <c r="B2569" s="25" t="s">
        <v>342</v>
      </c>
      <c r="C2569" s="25" t="s">
        <v>89</v>
      </c>
      <c r="D2569" s="25">
        <v>64659.360000000001</v>
      </c>
      <c r="E2569" s="25">
        <v>0</v>
      </c>
      <c r="F2569" s="25">
        <v>23104.13</v>
      </c>
      <c r="G2569" s="25">
        <v>75.86</v>
      </c>
    </row>
    <row r="2570" spans="1:7" x14ac:dyDescent="0.4">
      <c r="A2570" s="25">
        <v>3983</v>
      </c>
      <c r="B2570" s="25" t="s">
        <v>342</v>
      </c>
      <c r="C2570" s="25" t="s">
        <v>82</v>
      </c>
      <c r="D2570" s="25">
        <v>32162.09</v>
      </c>
      <c r="E2570" s="25">
        <v>0</v>
      </c>
      <c r="F2570" s="25">
        <v>2245.12</v>
      </c>
      <c r="G2570" s="25">
        <v>0</v>
      </c>
    </row>
    <row r="2571" spans="1:7" x14ac:dyDescent="0.4">
      <c r="A2571" s="25">
        <v>3983</v>
      </c>
      <c r="B2571" s="25" t="s">
        <v>342</v>
      </c>
      <c r="C2571" s="25" t="s">
        <v>83</v>
      </c>
      <c r="D2571" s="25">
        <v>13081.46</v>
      </c>
      <c r="E2571" s="25">
        <v>0</v>
      </c>
      <c r="F2571" s="25">
        <v>0</v>
      </c>
      <c r="G2571" s="25">
        <v>0</v>
      </c>
    </row>
    <row r="2572" spans="1:7" x14ac:dyDescent="0.4">
      <c r="A2572" s="25">
        <v>3983</v>
      </c>
      <c r="B2572" s="25" t="s">
        <v>342</v>
      </c>
      <c r="C2572" s="25" t="s">
        <v>84</v>
      </c>
      <c r="D2572" s="25">
        <v>200279.78</v>
      </c>
      <c r="E2572" s="25">
        <v>0</v>
      </c>
      <c r="F2572" s="25">
        <v>127.04</v>
      </c>
      <c r="G2572" s="25">
        <v>78.430000000000007</v>
      </c>
    </row>
    <row r="2573" spans="1:7" x14ac:dyDescent="0.4">
      <c r="A2573" s="25">
        <v>3983</v>
      </c>
      <c r="B2573" s="25" t="s">
        <v>342</v>
      </c>
      <c r="C2573" s="25" t="s">
        <v>91</v>
      </c>
      <c r="D2573" s="25">
        <v>180363.48</v>
      </c>
      <c r="E2573" s="25">
        <v>8061</v>
      </c>
      <c r="F2573" s="25">
        <v>0</v>
      </c>
      <c r="G2573" s="25">
        <v>0</v>
      </c>
    </row>
    <row r="2574" spans="1:7" x14ac:dyDescent="0.4">
      <c r="A2574" s="25">
        <v>3983</v>
      </c>
      <c r="B2574" s="25" t="s">
        <v>342</v>
      </c>
      <c r="C2574" s="25" t="s">
        <v>85</v>
      </c>
      <c r="D2574" s="25">
        <v>133536.35</v>
      </c>
      <c r="E2574" s="25">
        <v>0</v>
      </c>
      <c r="F2574" s="25">
        <v>0</v>
      </c>
      <c r="G2574" s="25">
        <v>32</v>
      </c>
    </row>
    <row r="2575" spans="1:7" x14ac:dyDescent="0.4">
      <c r="A2575" s="25">
        <v>3983</v>
      </c>
      <c r="B2575" s="25" t="s">
        <v>342</v>
      </c>
      <c r="C2575" s="25" t="s">
        <v>86</v>
      </c>
      <c r="D2575" s="25">
        <v>0</v>
      </c>
      <c r="E2575" s="25">
        <v>158839.15</v>
      </c>
      <c r="F2575" s="25">
        <v>40689.300000000003</v>
      </c>
      <c r="G2575" s="25">
        <v>186066</v>
      </c>
    </row>
    <row r="2576" spans="1:7" x14ac:dyDescent="0.4">
      <c r="A2576" s="25">
        <v>3514</v>
      </c>
      <c r="B2576" s="25" t="s">
        <v>343</v>
      </c>
      <c r="C2576" s="25" t="s">
        <v>88</v>
      </c>
      <c r="D2576" s="25">
        <v>0</v>
      </c>
      <c r="E2576" s="25">
        <v>0</v>
      </c>
      <c r="F2576" s="25">
        <v>87.99</v>
      </c>
      <c r="G2576" s="25">
        <v>3109</v>
      </c>
    </row>
    <row r="2577" spans="1:7" x14ac:dyDescent="0.4">
      <c r="A2577" s="25">
        <v>3514</v>
      </c>
      <c r="B2577" s="25" t="s">
        <v>343</v>
      </c>
      <c r="C2577" s="25" t="s">
        <v>80</v>
      </c>
      <c r="D2577" s="25">
        <v>104112.15</v>
      </c>
      <c r="E2577" s="25">
        <v>0</v>
      </c>
      <c r="F2577" s="25">
        <v>0</v>
      </c>
      <c r="G2577" s="25">
        <v>520.72</v>
      </c>
    </row>
    <row r="2578" spans="1:7" x14ac:dyDescent="0.4">
      <c r="A2578" s="25">
        <v>3514</v>
      </c>
      <c r="B2578" s="25" t="s">
        <v>343</v>
      </c>
      <c r="C2578" s="25" t="s">
        <v>81</v>
      </c>
      <c r="D2578" s="25">
        <v>159654.65</v>
      </c>
      <c r="E2578" s="25">
        <v>0</v>
      </c>
      <c r="F2578" s="25">
        <v>0</v>
      </c>
      <c r="G2578" s="25">
        <v>682.06</v>
      </c>
    </row>
    <row r="2579" spans="1:7" x14ac:dyDescent="0.4">
      <c r="A2579" s="25">
        <v>3514</v>
      </c>
      <c r="B2579" s="25" t="s">
        <v>343</v>
      </c>
      <c r="C2579" s="25" t="s">
        <v>89</v>
      </c>
      <c r="D2579" s="25">
        <v>114240.96000000001</v>
      </c>
      <c r="E2579" s="25">
        <v>0</v>
      </c>
      <c r="F2579" s="25">
        <v>0</v>
      </c>
      <c r="G2579" s="25">
        <v>23535.68</v>
      </c>
    </row>
    <row r="2580" spans="1:7" x14ac:dyDescent="0.4">
      <c r="A2580" s="25">
        <v>3514</v>
      </c>
      <c r="B2580" s="25" t="s">
        <v>343</v>
      </c>
      <c r="C2580" s="25" t="s">
        <v>82</v>
      </c>
      <c r="D2580" s="25">
        <v>10213.74</v>
      </c>
      <c r="E2580" s="25">
        <v>0</v>
      </c>
      <c r="F2580" s="25">
        <v>0</v>
      </c>
      <c r="G2580" s="25">
        <v>0</v>
      </c>
    </row>
    <row r="2581" spans="1:7" x14ac:dyDescent="0.4">
      <c r="A2581" s="25">
        <v>3514</v>
      </c>
      <c r="B2581" s="25" t="s">
        <v>343</v>
      </c>
      <c r="C2581" s="25" t="s">
        <v>83</v>
      </c>
      <c r="D2581" s="25">
        <v>7081.75</v>
      </c>
      <c r="E2581" s="25">
        <v>0</v>
      </c>
      <c r="F2581" s="25">
        <v>0</v>
      </c>
      <c r="G2581" s="25">
        <v>0</v>
      </c>
    </row>
    <row r="2582" spans="1:7" x14ac:dyDescent="0.4">
      <c r="A2582" s="25">
        <v>3514</v>
      </c>
      <c r="B2582" s="25" t="s">
        <v>343</v>
      </c>
      <c r="C2582" s="25" t="s">
        <v>84</v>
      </c>
      <c r="D2582" s="25">
        <v>0</v>
      </c>
      <c r="E2582" s="25">
        <v>0</v>
      </c>
      <c r="F2582" s="25">
        <v>0</v>
      </c>
      <c r="G2582" s="25">
        <v>17079.38</v>
      </c>
    </row>
    <row r="2583" spans="1:7" x14ac:dyDescent="0.4">
      <c r="A2583" s="25">
        <v>3514</v>
      </c>
      <c r="B2583" s="25" t="s">
        <v>343</v>
      </c>
      <c r="C2583" s="25" t="s">
        <v>91</v>
      </c>
      <c r="D2583" s="25">
        <v>16026.41</v>
      </c>
      <c r="E2583" s="25">
        <v>0</v>
      </c>
      <c r="F2583" s="25">
        <v>0</v>
      </c>
      <c r="G2583" s="25">
        <v>0</v>
      </c>
    </row>
    <row r="2584" spans="1:7" x14ac:dyDescent="0.4">
      <c r="A2584" s="25">
        <v>3514</v>
      </c>
      <c r="B2584" s="25" t="s">
        <v>343</v>
      </c>
      <c r="C2584" s="25" t="s">
        <v>85</v>
      </c>
      <c r="D2584" s="25">
        <v>13563.74</v>
      </c>
      <c r="E2584" s="25">
        <v>0</v>
      </c>
      <c r="F2584" s="25">
        <v>0</v>
      </c>
      <c r="G2584" s="25">
        <v>0</v>
      </c>
    </row>
    <row r="2585" spans="1:7" x14ac:dyDescent="0.4">
      <c r="A2585" s="25">
        <v>3514</v>
      </c>
      <c r="B2585" s="25" t="s">
        <v>343</v>
      </c>
      <c r="C2585" s="25" t="s">
        <v>86</v>
      </c>
      <c r="D2585" s="25">
        <v>0</v>
      </c>
      <c r="E2585" s="25">
        <v>20469.96</v>
      </c>
      <c r="F2585" s="25">
        <v>66053</v>
      </c>
      <c r="G2585" s="25">
        <v>0</v>
      </c>
    </row>
    <row r="2586" spans="1:7" x14ac:dyDescent="0.4">
      <c r="A2586" s="25">
        <v>616</v>
      </c>
      <c r="B2586" s="25" t="s">
        <v>344</v>
      </c>
      <c r="C2586" s="25" t="s">
        <v>88</v>
      </c>
      <c r="D2586" s="25">
        <v>0</v>
      </c>
      <c r="E2586" s="25">
        <v>0</v>
      </c>
      <c r="F2586" s="25">
        <v>0</v>
      </c>
      <c r="G2586" s="25">
        <v>550.07000000000005</v>
      </c>
    </row>
    <row r="2587" spans="1:7" x14ac:dyDescent="0.4">
      <c r="A2587" s="25">
        <v>616</v>
      </c>
      <c r="B2587" s="25" t="s">
        <v>344</v>
      </c>
      <c r="C2587" s="25" t="s">
        <v>81</v>
      </c>
      <c r="D2587" s="25">
        <v>322123.56</v>
      </c>
      <c r="E2587" s="25">
        <v>0</v>
      </c>
      <c r="F2587" s="25">
        <v>18950</v>
      </c>
      <c r="G2587" s="25">
        <v>13894.46</v>
      </c>
    </row>
    <row r="2588" spans="1:7" x14ac:dyDescent="0.4">
      <c r="A2588" s="25">
        <v>616</v>
      </c>
      <c r="B2588" s="25" t="s">
        <v>344</v>
      </c>
      <c r="C2588" s="25" t="s">
        <v>89</v>
      </c>
      <c r="D2588" s="25">
        <v>246015.06</v>
      </c>
      <c r="E2588" s="25">
        <v>0</v>
      </c>
      <c r="F2588" s="25">
        <v>0</v>
      </c>
      <c r="G2588" s="25">
        <v>3435.16</v>
      </c>
    </row>
    <row r="2589" spans="1:7" x14ac:dyDescent="0.4">
      <c r="A2589" s="25">
        <v>616</v>
      </c>
      <c r="B2589" s="25" t="s">
        <v>344</v>
      </c>
      <c r="C2589" s="25" t="s">
        <v>83</v>
      </c>
      <c r="D2589" s="25">
        <v>9439.65</v>
      </c>
      <c r="E2589" s="25">
        <v>0</v>
      </c>
      <c r="F2589" s="25">
        <v>0</v>
      </c>
      <c r="G2589" s="25">
        <v>0</v>
      </c>
    </row>
    <row r="2590" spans="1:7" x14ac:dyDescent="0.4">
      <c r="A2590" s="25">
        <v>616</v>
      </c>
      <c r="B2590" s="25" t="s">
        <v>344</v>
      </c>
      <c r="C2590" s="25" t="s">
        <v>84</v>
      </c>
      <c r="D2590" s="25">
        <v>13602.98</v>
      </c>
      <c r="E2590" s="25">
        <v>0</v>
      </c>
      <c r="F2590" s="25">
        <v>0</v>
      </c>
      <c r="G2590" s="25">
        <v>0</v>
      </c>
    </row>
    <row r="2591" spans="1:7" x14ac:dyDescent="0.4">
      <c r="A2591" s="25">
        <v>616</v>
      </c>
      <c r="B2591" s="25" t="s">
        <v>344</v>
      </c>
      <c r="C2591" s="25" t="s">
        <v>91</v>
      </c>
      <c r="D2591" s="25">
        <v>0</v>
      </c>
      <c r="E2591" s="25">
        <v>47665.86</v>
      </c>
      <c r="F2591" s="25">
        <v>0</v>
      </c>
      <c r="G2591" s="25">
        <v>260</v>
      </c>
    </row>
    <row r="2592" spans="1:7" x14ac:dyDescent="0.4">
      <c r="A2592" s="25">
        <v>616</v>
      </c>
      <c r="B2592" s="25" t="s">
        <v>344</v>
      </c>
      <c r="C2592" s="25" t="s">
        <v>86</v>
      </c>
      <c r="D2592" s="25">
        <v>0</v>
      </c>
      <c r="E2592" s="25">
        <v>62151.62</v>
      </c>
      <c r="F2592" s="25">
        <v>0</v>
      </c>
      <c r="G2592" s="25">
        <v>5085</v>
      </c>
    </row>
    <row r="2593" spans="1:7" x14ac:dyDescent="0.4">
      <c r="A2593" s="25">
        <v>1945</v>
      </c>
      <c r="B2593" s="25" t="s">
        <v>345</v>
      </c>
      <c r="C2593" s="25" t="s">
        <v>88</v>
      </c>
      <c r="D2593" s="25">
        <v>100051.39</v>
      </c>
      <c r="E2593" s="25">
        <v>0</v>
      </c>
      <c r="F2593" s="25">
        <v>0</v>
      </c>
      <c r="G2593" s="25">
        <v>5848.91</v>
      </c>
    </row>
    <row r="2594" spans="1:7" x14ac:dyDescent="0.4">
      <c r="A2594" s="25">
        <v>1945</v>
      </c>
      <c r="B2594" s="25" t="s">
        <v>345</v>
      </c>
      <c r="C2594" s="25" t="s">
        <v>80</v>
      </c>
      <c r="D2594" s="25">
        <v>296462.92</v>
      </c>
      <c r="E2594" s="25">
        <v>0</v>
      </c>
      <c r="F2594" s="25">
        <v>0</v>
      </c>
      <c r="G2594" s="25">
        <v>4457.96</v>
      </c>
    </row>
    <row r="2595" spans="1:7" x14ac:dyDescent="0.4">
      <c r="A2595" s="25">
        <v>1945</v>
      </c>
      <c r="B2595" s="25" t="s">
        <v>345</v>
      </c>
      <c r="C2595" s="25" t="s">
        <v>81</v>
      </c>
      <c r="D2595" s="25">
        <v>631354.56999999995</v>
      </c>
      <c r="E2595" s="25">
        <v>0</v>
      </c>
      <c r="F2595" s="25">
        <v>0</v>
      </c>
      <c r="G2595" s="25">
        <v>60543.08</v>
      </c>
    </row>
    <row r="2596" spans="1:7" x14ac:dyDescent="0.4">
      <c r="A2596" s="25">
        <v>1945</v>
      </c>
      <c r="B2596" s="25" t="s">
        <v>345</v>
      </c>
      <c r="C2596" s="25" t="s">
        <v>89</v>
      </c>
      <c r="D2596" s="25">
        <v>195710.73</v>
      </c>
      <c r="E2596" s="25">
        <v>0</v>
      </c>
      <c r="F2596" s="25">
        <v>0</v>
      </c>
      <c r="G2596" s="25">
        <v>458.04</v>
      </c>
    </row>
    <row r="2597" spans="1:7" x14ac:dyDescent="0.4">
      <c r="A2597" s="25">
        <v>1945</v>
      </c>
      <c r="B2597" s="25" t="s">
        <v>345</v>
      </c>
      <c r="C2597" s="25" t="s">
        <v>82</v>
      </c>
      <c r="D2597" s="25">
        <v>12733.54</v>
      </c>
      <c r="E2597" s="25">
        <v>0</v>
      </c>
      <c r="F2597" s="25">
        <v>0</v>
      </c>
      <c r="G2597" s="25">
        <v>0</v>
      </c>
    </row>
    <row r="2598" spans="1:7" x14ac:dyDescent="0.4">
      <c r="A2598" s="25">
        <v>1945</v>
      </c>
      <c r="B2598" s="25" t="s">
        <v>345</v>
      </c>
      <c r="C2598" s="25" t="s">
        <v>83</v>
      </c>
      <c r="D2598" s="25">
        <v>12593.37</v>
      </c>
      <c r="E2598" s="25">
        <v>0</v>
      </c>
      <c r="F2598" s="25">
        <v>0</v>
      </c>
      <c r="G2598" s="25">
        <v>0</v>
      </c>
    </row>
    <row r="2599" spans="1:7" x14ac:dyDescent="0.4">
      <c r="A2599" s="25">
        <v>1945</v>
      </c>
      <c r="B2599" s="25" t="s">
        <v>345</v>
      </c>
      <c r="C2599" s="25" t="s">
        <v>84</v>
      </c>
      <c r="D2599" s="25">
        <v>87576.53</v>
      </c>
      <c r="E2599" s="25">
        <v>0</v>
      </c>
      <c r="F2599" s="25">
        <v>0</v>
      </c>
      <c r="G2599" s="25">
        <v>584.88</v>
      </c>
    </row>
    <row r="2600" spans="1:7" x14ac:dyDescent="0.4">
      <c r="A2600" s="25">
        <v>1945</v>
      </c>
      <c r="B2600" s="25" t="s">
        <v>345</v>
      </c>
      <c r="C2600" s="25" t="s">
        <v>91</v>
      </c>
      <c r="D2600" s="25">
        <v>0</v>
      </c>
      <c r="E2600" s="25">
        <v>0</v>
      </c>
      <c r="F2600" s="25">
        <v>0</v>
      </c>
      <c r="G2600" s="25">
        <v>22239.43</v>
      </c>
    </row>
    <row r="2601" spans="1:7" x14ac:dyDescent="0.4">
      <c r="A2601" s="25">
        <v>1945</v>
      </c>
      <c r="B2601" s="25" t="s">
        <v>345</v>
      </c>
      <c r="C2601" s="25" t="s">
        <v>85</v>
      </c>
      <c r="D2601" s="25">
        <v>0</v>
      </c>
      <c r="E2601" s="25">
        <v>0</v>
      </c>
      <c r="F2601" s="25">
        <v>0</v>
      </c>
      <c r="G2601" s="25">
        <v>3292.47</v>
      </c>
    </row>
    <row r="2602" spans="1:7" x14ac:dyDescent="0.4">
      <c r="A2602" s="25">
        <v>1945</v>
      </c>
      <c r="B2602" s="25" t="s">
        <v>345</v>
      </c>
      <c r="C2602" s="25" t="s">
        <v>86</v>
      </c>
      <c r="D2602" s="25">
        <v>3962.41</v>
      </c>
      <c r="E2602" s="25">
        <v>0</v>
      </c>
      <c r="F2602" s="25">
        <v>0</v>
      </c>
      <c r="G2602" s="25">
        <v>24241.51</v>
      </c>
    </row>
    <row r="2603" spans="1:7" x14ac:dyDescent="0.4">
      <c r="A2603" s="25">
        <v>1526</v>
      </c>
      <c r="B2603" s="25" t="s">
        <v>346</v>
      </c>
      <c r="C2603" s="25" t="s">
        <v>88</v>
      </c>
      <c r="D2603" s="25">
        <v>60025.42</v>
      </c>
      <c r="E2603" s="25">
        <v>0</v>
      </c>
      <c r="F2603" s="25">
        <v>0</v>
      </c>
      <c r="G2603" s="25">
        <v>4711.5</v>
      </c>
    </row>
    <row r="2604" spans="1:7" x14ac:dyDescent="0.4">
      <c r="A2604" s="25">
        <v>1526</v>
      </c>
      <c r="B2604" s="25" t="s">
        <v>346</v>
      </c>
      <c r="C2604" s="25" t="s">
        <v>80</v>
      </c>
      <c r="D2604" s="25">
        <v>172143.41</v>
      </c>
      <c r="E2604" s="25">
        <v>0</v>
      </c>
      <c r="F2604" s="25">
        <v>0</v>
      </c>
      <c r="G2604" s="25">
        <v>0</v>
      </c>
    </row>
    <row r="2605" spans="1:7" x14ac:dyDescent="0.4">
      <c r="A2605" s="25">
        <v>1526</v>
      </c>
      <c r="B2605" s="25" t="s">
        <v>346</v>
      </c>
      <c r="C2605" s="25" t="s">
        <v>81</v>
      </c>
      <c r="D2605" s="25">
        <v>958750.96</v>
      </c>
      <c r="E2605" s="25">
        <v>0</v>
      </c>
      <c r="F2605" s="25">
        <v>0</v>
      </c>
      <c r="G2605" s="25">
        <v>339801.97</v>
      </c>
    </row>
    <row r="2606" spans="1:7" x14ac:dyDescent="0.4">
      <c r="A2606" s="25">
        <v>1526</v>
      </c>
      <c r="B2606" s="25" t="s">
        <v>346</v>
      </c>
      <c r="C2606" s="25" t="s">
        <v>89</v>
      </c>
      <c r="D2606" s="25">
        <v>1033042.72</v>
      </c>
      <c r="E2606" s="25">
        <v>0</v>
      </c>
      <c r="F2606" s="25">
        <v>1058.4000000000001</v>
      </c>
      <c r="G2606" s="25">
        <v>0</v>
      </c>
    </row>
    <row r="2607" spans="1:7" x14ac:dyDescent="0.4">
      <c r="A2607" s="25">
        <v>1526</v>
      </c>
      <c r="B2607" s="25" t="s">
        <v>346</v>
      </c>
      <c r="C2607" s="25" t="s">
        <v>90</v>
      </c>
      <c r="D2607" s="25">
        <v>54801.41</v>
      </c>
      <c r="E2607" s="25">
        <v>0</v>
      </c>
      <c r="F2607" s="25">
        <v>378.18</v>
      </c>
      <c r="G2607" s="25">
        <v>0</v>
      </c>
    </row>
    <row r="2608" spans="1:7" x14ac:dyDescent="0.4">
      <c r="A2608" s="25">
        <v>1526</v>
      </c>
      <c r="B2608" s="25" t="s">
        <v>346</v>
      </c>
      <c r="C2608" s="25" t="s">
        <v>82</v>
      </c>
      <c r="D2608" s="25">
        <v>43336.79</v>
      </c>
      <c r="E2608" s="25">
        <v>0</v>
      </c>
      <c r="F2608" s="25">
        <v>4.8899999999999997</v>
      </c>
      <c r="G2608" s="25">
        <v>0</v>
      </c>
    </row>
    <row r="2609" spans="1:7" x14ac:dyDescent="0.4">
      <c r="A2609" s="25">
        <v>1526</v>
      </c>
      <c r="B2609" s="25" t="s">
        <v>346</v>
      </c>
      <c r="C2609" s="25" t="s">
        <v>83</v>
      </c>
      <c r="D2609" s="25">
        <v>24660.15</v>
      </c>
      <c r="E2609" s="25">
        <v>0</v>
      </c>
      <c r="F2609" s="25">
        <v>0</v>
      </c>
      <c r="G2609" s="25">
        <v>0</v>
      </c>
    </row>
    <row r="2610" spans="1:7" x14ac:dyDescent="0.4">
      <c r="A2610" s="25">
        <v>1526</v>
      </c>
      <c r="B2610" s="25" t="s">
        <v>346</v>
      </c>
      <c r="C2610" s="25" t="s">
        <v>84</v>
      </c>
      <c r="D2610" s="25">
        <v>92605.51</v>
      </c>
      <c r="E2610" s="25">
        <v>0</v>
      </c>
      <c r="F2610" s="25">
        <v>0</v>
      </c>
      <c r="G2610" s="25">
        <v>0</v>
      </c>
    </row>
    <row r="2611" spans="1:7" x14ac:dyDescent="0.4">
      <c r="A2611" s="25">
        <v>1526</v>
      </c>
      <c r="B2611" s="25" t="s">
        <v>346</v>
      </c>
      <c r="C2611" s="25" t="s">
        <v>91</v>
      </c>
      <c r="D2611" s="25">
        <v>144769.69</v>
      </c>
      <c r="E2611" s="25">
        <v>0</v>
      </c>
      <c r="F2611" s="25">
        <v>1308.82</v>
      </c>
      <c r="G2611" s="25">
        <v>0</v>
      </c>
    </row>
    <row r="2612" spans="1:7" x14ac:dyDescent="0.4">
      <c r="A2612" s="25">
        <v>1526</v>
      </c>
      <c r="B2612" s="25" t="s">
        <v>346</v>
      </c>
      <c r="C2612" s="25" t="s">
        <v>85</v>
      </c>
      <c r="D2612" s="25">
        <v>125190.95</v>
      </c>
      <c r="E2612" s="25">
        <v>0</v>
      </c>
      <c r="F2612" s="25">
        <v>0</v>
      </c>
      <c r="G2612" s="25">
        <v>15157.74</v>
      </c>
    </row>
    <row r="2613" spans="1:7" x14ac:dyDescent="0.4">
      <c r="A2613" s="25">
        <v>1526</v>
      </c>
      <c r="B2613" s="25" t="s">
        <v>346</v>
      </c>
      <c r="C2613" s="25" t="s">
        <v>86</v>
      </c>
      <c r="D2613" s="25">
        <v>0</v>
      </c>
      <c r="E2613" s="25">
        <v>71850</v>
      </c>
      <c r="F2613" s="25">
        <v>0</v>
      </c>
      <c r="G2613" s="25">
        <v>4635.2</v>
      </c>
    </row>
    <row r="2614" spans="1:7" x14ac:dyDescent="0.4">
      <c r="A2614" s="25">
        <v>3654</v>
      </c>
      <c r="B2614" s="25" t="s">
        <v>347</v>
      </c>
      <c r="C2614" s="25" t="s">
        <v>88</v>
      </c>
      <c r="D2614" s="25">
        <v>43120.06</v>
      </c>
      <c r="E2614" s="25">
        <v>0</v>
      </c>
      <c r="F2614" s="25">
        <v>0</v>
      </c>
      <c r="G2614" s="25">
        <v>11603.44</v>
      </c>
    </row>
    <row r="2615" spans="1:7" x14ac:dyDescent="0.4">
      <c r="A2615" s="25">
        <v>3654</v>
      </c>
      <c r="B2615" s="25" t="s">
        <v>347</v>
      </c>
      <c r="C2615" s="25" t="s">
        <v>80</v>
      </c>
      <c r="D2615" s="25">
        <v>60254.92</v>
      </c>
      <c r="E2615" s="25">
        <v>0</v>
      </c>
      <c r="F2615" s="25">
        <v>38879.4</v>
      </c>
      <c r="G2615" s="25">
        <v>70.900000000000006</v>
      </c>
    </row>
    <row r="2616" spans="1:7" x14ac:dyDescent="0.4">
      <c r="A2616" s="25">
        <v>3654</v>
      </c>
      <c r="B2616" s="25" t="s">
        <v>347</v>
      </c>
      <c r="C2616" s="25" t="s">
        <v>81</v>
      </c>
      <c r="D2616" s="25">
        <v>214268.99</v>
      </c>
      <c r="E2616" s="25">
        <v>0</v>
      </c>
      <c r="F2616" s="25">
        <v>8788.09</v>
      </c>
      <c r="G2616" s="25">
        <v>39160.089999999997</v>
      </c>
    </row>
    <row r="2617" spans="1:7" x14ac:dyDescent="0.4">
      <c r="A2617" s="25">
        <v>3654</v>
      </c>
      <c r="B2617" s="25" t="s">
        <v>347</v>
      </c>
      <c r="C2617" s="25" t="s">
        <v>89</v>
      </c>
      <c r="D2617" s="25">
        <v>82188.149999999994</v>
      </c>
      <c r="E2617" s="25">
        <v>0</v>
      </c>
      <c r="F2617" s="25">
        <v>0</v>
      </c>
      <c r="G2617" s="25">
        <v>68386.740000000005</v>
      </c>
    </row>
    <row r="2618" spans="1:7" x14ac:dyDescent="0.4">
      <c r="A2618" s="25">
        <v>3654</v>
      </c>
      <c r="B2618" s="25" t="s">
        <v>347</v>
      </c>
      <c r="C2618" s="25" t="s">
        <v>82</v>
      </c>
      <c r="D2618" s="25">
        <v>6479.23</v>
      </c>
      <c r="E2618" s="25">
        <v>0</v>
      </c>
      <c r="F2618" s="25">
        <v>28.17</v>
      </c>
      <c r="G2618" s="25">
        <v>0</v>
      </c>
    </row>
    <row r="2619" spans="1:7" x14ac:dyDescent="0.4">
      <c r="A2619" s="25">
        <v>3654</v>
      </c>
      <c r="B2619" s="25" t="s">
        <v>347</v>
      </c>
      <c r="C2619" s="25" t="s">
        <v>84</v>
      </c>
      <c r="D2619" s="25">
        <v>3797.9</v>
      </c>
      <c r="E2619" s="25">
        <v>23412.560000000001</v>
      </c>
      <c r="F2619" s="25">
        <v>723.41</v>
      </c>
      <c r="G2619" s="25">
        <v>0</v>
      </c>
    </row>
    <row r="2620" spans="1:7" x14ac:dyDescent="0.4">
      <c r="A2620" s="25">
        <v>3654</v>
      </c>
      <c r="B2620" s="25" t="s">
        <v>347</v>
      </c>
      <c r="C2620" s="25" t="s">
        <v>91</v>
      </c>
      <c r="D2620" s="25">
        <v>1350</v>
      </c>
      <c r="E2620" s="25">
        <v>18248.68</v>
      </c>
      <c r="F2620" s="25">
        <v>0</v>
      </c>
      <c r="G2620" s="25">
        <v>23843.98</v>
      </c>
    </row>
    <row r="2621" spans="1:7" x14ac:dyDescent="0.4">
      <c r="A2621" s="25">
        <v>3654</v>
      </c>
      <c r="B2621" s="25" t="s">
        <v>347</v>
      </c>
      <c r="C2621" s="25" t="s">
        <v>85</v>
      </c>
      <c r="D2621" s="25">
        <v>208.68</v>
      </c>
      <c r="E2621" s="25">
        <v>0</v>
      </c>
      <c r="F2621" s="25">
        <v>2320</v>
      </c>
      <c r="G2621" s="25">
        <v>0</v>
      </c>
    </row>
    <row r="2622" spans="1:7" x14ac:dyDescent="0.4">
      <c r="A2622" s="25">
        <v>3654</v>
      </c>
      <c r="B2622" s="25" t="s">
        <v>347</v>
      </c>
      <c r="C2622" s="25" t="s">
        <v>86</v>
      </c>
      <c r="D2622" s="25">
        <v>0</v>
      </c>
      <c r="E2622" s="25">
        <v>4124.46</v>
      </c>
      <c r="F2622" s="25">
        <v>0</v>
      </c>
      <c r="G2622" s="25">
        <v>0</v>
      </c>
    </row>
    <row r="2623" spans="1:7" x14ac:dyDescent="0.4">
      <c r="A2623" s="25">
        <v>3990</v>
      </c>
      <c r="B2623" s="25" t="s">
        <v>348</v>
      </c>
      <c r="C2623" s="25" t="s">
        <v>88</v>
      </c>
      <c r="D2623" s="25">
        <v>82144.23</v>
      </c>
      <c r="E2623" s="25">
        <v>0</v>
      </c>
      <c r="F2623" s="25">
        <v>0</v>
      </c>
      <c r="G2623" s="25">
        <v>7824.08</v>
      </c>
    </row>
    <row r="2624" spans="1:7" x14ac:dyDescent="0.4">
      <c r="A2624" s="25">
        <v>3990</v>
      </c>
      <c r="B2624" s="25" t="s">
        <v>348</v>
      </c>
      <c r="C2624" s="25" t="s">
        <v>80</v>
      </c>
      <c r="D2624" s="25">
        <v>80800.97</v>
      </c>
      <c r="E2624" s="25">
        <v>0</v>
      </c>
      <c r="F2624" s="25">
        <v>0</v>
      </c>
      <c r="G2624" s="25">
        <v>41.99</v>
      </c>
    </row>
    <row r="2625" spans="1:7" x14ac:dyDescent="0.4">
      <c r="A2625" s="25">
        <v>3990</v>
      </c>
      <c r="B2625" s="25" t="s">
        <v>348</v>
      </c>
      <c r="C2625" s="25" t="s">
        <v>81</v>
      </c>
      <c r="D2625" s="25">
        <v>417863.07</v>
      </c>
      <c r="E2625" s="25">
        <v>0</v>
      </c>
      <c r="F2625" s="25">
        <v>2995</v>
      </c>
      <c r="G2625" s="25">
        <v>7405.55</v>
      </c>
    </row>
    <row r="2626" spans="1:7" x14ac:dyDescent="0.4">
      <c r="A2626" s="25">
        <v>3990</v>
      </c>
      <c r="B2626" s="25" t="s">
        <v>348</v>
      </c>
      <c r="C2626" s="25" t="s">
        <v>89</v>
      </c>
      <c r="D2626" s="25">
        <v>249332.94</v>
      </c>
      <c r="E2626" s="25">
        <v>0</v>
      </c>
      <c r="F2626" s="25">
        <v>0</v>
      </c>
      <c r="G2626" s="25">
        <v>18081.509999999998</v>
      </c>
    </row>
    <row r="2627" spans="1:7" x14ac:dyDescent="0.4">
      <c r="A2627" s="25">
        <v>3990</v>
      </c>
      <c r="B2627" s="25" t="s">
        <v>348</v>
      </c>
      <c r="C2627" s="25" t="s">
        <v>82</v>
      </c>
      <c r="D2627" s="25">
        <v>17546.41</v>
      </c>
      <c r="E2627" s="25">
        <v>0</v>
      </c>
      <c r="F2627" s="25">
        <v>0</v>
      </c>
      <c r="G2627" s="25">
        <v>0</v>
      </c>
    </row>
    <row r="2628" spans="1:7" x14ac:dyDescent="0.4">
      <c r="A2628" s="25">
        <v>3990</v>
      </c>
      <c r="B2628" s="25" t="s">
        <v>348</v>
      </c>
      <c r="C2628" s="25" t="s">
        <v>83</v>
      </c>
      <c r="D2628" s="25">
        <v>0</v>
      </c>
      <c r="E2628" s="25">
        <v>0</v>
      </c>
      <c r="F2628" s="25">
        <v>21957.66</v>
      </c>
      <c r="G2628" s="25">
        <v>0</v>
      </c>
    </row>
    <row r="2629" spans="1:7" x14ac:dyDescent="0.4">
      <c r="A2629" s="25">
        <v>3990</v>
      </c>
      <c r="B2629" s="25" t="s">
        <v>348</v>
      </c>
      <c r="C2629" s="25" t="s">
        <v>84</v>
      </c>
      <c r="D2629" s="25">
        <v>96974.38</v>
      </c>
      <c r="E2629" s="25">
        <v>0</v>
      </c>
      <c r="F2629" s="25">
        <v>0</v>
      </c>
      <c r="G2629" s="25">
        <v>2470.5</v>
      </c>
    </row>
    <row r="2630" spans="1:7" x14ac:dyDescent="0.4">
      <c r="A2630" s="25">
        <v>3990</v>
      </c>
      <c r="B2630" s="25" t="s">
        <v>348</v>
      </c>
      <c r="C2630" s="25" t="s">
        <v>91</v>
      </c>
      <c r="D2630" s="25">
        <v>0</v>
      </c>
      <c r="E2630" s="25">
        <v>0</v>
      </c>
      <c r="F2630" s="25">
        <v>0</v>
      </c>
      <c r="G2630" s="25">
        <v>63847.32</v>
      </c>
    </row>
    <row r="2631" spans="1:7" x14ac:dyDescent="0.4">
      <c r="A2631" s="25">
        <v>3990</v>
      </c>
      <c r="B2631" s="25" t="s">
        <v>348</v>
      </c>
      <c r="C2631" s="25" t="s">
        <v>85</v>
      </c>
      <c r="D2631" s="25">
        <v>39657.199999999997</v>
      </c>
      <c r="E2631" s="25">
        <v>0</v>
      </c>
      <c r="F2631" s="25">
        <v>0</v>
      </c>
      <c r="G2631" s="25">
        <v>5217.7299999999996</v>
      </c>
    </row>
    <row r="2632" spans="1:7" x14ac:dyDescent="0.4">
      <c r="A2632" s="25">
        <v>3990</v>
      </c>
      <c r="B2632" s="25" t="s">
        <v>348</v>
      </c>
      <c r="C2632" s="25" t="s">
        <v>86</v>
      </c>
      <c r="D2632" s="25">
        <v>0</v>
      </c>
      <c r="E2632" s="25">
        <v>36983.870000000003</v>
      </c>
      <c r="F2632" s="25">
        <v>32144</v>
      </c>
      <c r="G2632" s="25">
        <v>7835.92</v>
      </c>
    </row>
    <row r="2633" spans="1:7" x14ac:dyDescent="0.4">
      <c r="A2633" s="25">
        <v>4011</v>
      </c>
      <c r="B2633" s="25" t="s">
        <v>349</v>
      </c>
      <c r="C2633" s="25" t="s">
        <v>88</v>
      </c>
      <c r="D2633" s="25">
        <v>22735.42</v>
      </c>
      <c r="E2633" s="25">
        <v>0</v>
      </c>
      <c r="F2633" s="25">
        <v>0</v>
      </c>
      <c r="G2633" s="25">
        <v>0</v>
      </c>
    </row>
    <row r="2634" spans="1:7" x14ac:dyDescent="0.4">
      <c r="A2634" s="25">
        <v>4011</v>
      </c>
      <c r="B2634" s="25" t="s">
        <v>349</v>
      </c>
      <c r="C2634" s="25" t="s">
        <v>80</v>
      </c>
      <c r="D2634" s="25">
        <v>0</v>
      </c>
      <c r="E2634" s="25">
        <v>0</v>
      </c>
      <c r="F2634" s="25">
        <v>0</v>
      </c>
      <c r="G2634" s="25">
        <v>2727.55</v>
      </c>
    </row>
    <row r="2635" spans="1:7" x14ac:dyDescent="0.4">
      <c r="A2635" s="25">
        <v>4011</v>
      </c>
      <c r="B2635" s="25" t="s">
        <v>349</v>
      </c>
      <c r="C2635" s="25" t="s">
        <v>81</v>
      </c>
      <c r="D2635" s="25">
        <v>49638.81</v>
      </c>
      <c r="E2635" s="25">
        <v>0</v>
      </c>
      <c r="F2635" s="25">
        <v>48.79</v>
      </c>
      <c r="G2635" s="25">
        <v>453.96</v>
      </c>
    </row>
    <row r="2636" spans="1:7" x14ac:dyDescent="0.4">
      <c r="A2636" s="25">
        <v>4011</v>
      </c>
      <c r="B2636" s="25" t="s">
        <v>349</v>
      </c>
      <c r="C2636" s="25" t="s">
        <v>89</v>
      </c>
      <c r="D2636" s="25">
        <v>41320.400000000001</v>
      </c>
      <c r="E2636" s="25">
        <v>0</v>
      </c>
      <c r="F2636" s="25">
        <v>100</v>
      </c>
      <c r="G2636" s="25">
        <v>0</v>
      </c>
    </row>
    <row r="2637" spans="1:7" x14ac:dyDescent="0.4">
      <c r="A2637" s="25">
        <v>4011</v>
      </c>
      <c r="B2637" s="25" t="s">
        <v>349</v>
      </c>
      <c r="C2637" s="25" t="s">
        <v>82</v>
      </c>
      <c r="D2637" s="25">
        <v>5817.35</v>
      </c>
      <c r="E2637" s="25">
        <v>0</v>
      </c>
      <c r="F2637" s="25">
        <v>0</v>
      </c>
      <c r="G2637" s="25">
        <v>0</v>
      </c>
    </row>
    <row r="2638" spans="1:7" x14ac:dyDescent="0.4">
      <c r="A2638" s="25">
        <v>4011</v>
      </c>
      <c r="B2638" s="25" t="s">
        <v>349</v>
      </c>
      <c r="C2638" s="25" t="s">
        <v>84</v>
      </c>
      <c r="D2638" s="25">
        <v>1469.43</v>
      </c>
      <c r="E2638" s="25">
        <v>1102.5</v>
      </c>
      <c r="F2638" s="25">
        <v>279.89999999999998</v>
      </c>
      <c r="G2638" s="25">
        <v>0</v>
      </c>
    </row>
    <row r="2639" spans="1:7" x14ac:dyDescent="0.4">
      <c r="A2639" s="25">
        <v>4011</v>
      </c>
      <c r="B2639" s="25" t="s">
        <v>349</v>
      </c>
      <c r="C2639" s="25" t="s">
        <v>91</v>
      </c>
      <c r="D2639" s="25">
        <v>0</v>
      </c>
      <c r="E2639" s="25">
        <v>2206</v>
      </c>
      <c r="F2639" s="25">
        <v>0</v>
      </c>
      <c r="G2639" s="25">
        <v>4454</v>
      </c>
    </row>
    <row r="2640" spans="1:7" x14ac:dyDescent="0.4">
      <c r="A2640" s="25">
        <v>4011</v>
      </c>
      <c r="B2640" s="25" t="s">
        <v>349</v>
      </c>
      <c r="C2640" s="25" t="s">
        <v>86</v>
      </c>
      <c r="D2640" s="25">
        <v>11320.3</v>
      </c>
      <c r="E2640" s="25">
        <v>0</v>
      </c>
      <c r="F2640" s="25">
        <v>0</v>
      </c>
      <c r="G2640" s="25">
        <v>12960</v>
      </c>
    </row>
    <row r="2641" spans="1:7" x14ac:dyDescent="0.4">
      <c r="A2641" s="25">
        <v>4018</v>
      </c>
      <c r="B2641" s="25" t="s">
        <v>350</v>
      </c>
      <c r="C2641" s="25" t="s">
        <v>88</v>
      </c>
      <c r="D2641" s="25">
        <v>358654.57</v>
      </c>
      <c r="E2641" s="25">
        <v>0</v>
      </c>
      <c r="F2641" s="25">
        <v>0</v>
      </c>
      <c r="G2641" s="25">
        <v>1123.6300000000001</v>
      </c>
    </row>
    <row r="2642" spans="1:7" x14ac:dyDescent="0.4">
      <c r="A2642" s="25">
        <v>4018</v>
      </c>
      <c r="B2642" s="25" t="s">
        <v>350</v>
      </c>
      <c r="C2642" s="25" t="s">
        <v>80</v>
      </c>
      <c r="D2642" s="25">
        <v>1516089.61</v>
      </c>
      <c r="E2642" s="25">
        <v>0</v>
      </c>
      <c r="F2642" s="25">
        <v>0</v>
      </c>
      <c r="G2642" s="25">
        <v>87646.07</v>
      </c>
    </row>
    <row r="2643" spans="1:7" x14ac:dyDescent="0.4">
      <c r="A2643" s="25">
        <v>4018</v>
      </c>
      <c r="B2643" s="25" t="s">
        <v>350</v>
      </c>
      <c r="C2643" s="25" t="s">
        <v>81</v>
      </c>
      <c r="D2643" s="25">
        <v>3018186.12</v>
      </c>
      <c r="E2643" s="25">
        <v>0</v>
      </c>
      <c r="F2643" s="25">
        <v>25.61</v>
      </c>
      <c r="G2643" s="25">
        <v>956468.99</v>
      </c>
    </row>
    <row r="2644" spans="1:7" x14ac:dyDescent="0.4">
      <c r="A2644" s="25">
        <v>4018</v>
      </c>
      <c r="B2644" s="25" t="s">
        <v>350</v>
      </c>
      <c r="C2644" s="25" t="s">
        <v>89</v>
      </c>
      <c r="D2644" s="25">
        <v>534807.01</v>
      </c>
      <c r="E2644" s="25">
        <v>0</v>
      </c>
      <c r="F2644" s="25">
        <v>0</v>
      </c>
      <c r="G2644" s="25">
        <v>5121.59</v>
      </c>
    </row>
    <row r="2645" spans="1:7" x14ac:dyDescent="0.4">
      <c r="A2645" s="25">
        <v>4018</v>
      </c>
      <c r="B2645" s="25" t="s">
        <v>350</v>
      </c>
      <c r="C2645" s="25" t="s">
        <v>90</v>
      </c>
      <c r="D2645" s="25">
        <v>170952.45</v>
      </c>
      <c r="E2645" s="25">
        <v>0</v>
      </c>
      <c r="F2645" s="25">
        <v>0</v>
      </c>
      <c r="G2645" s="25">
        <v>692.59</v>
      </c>
    </row>
    <row r="2646" spans="1:7" x14ac:dyDescent="0.4">
      <c r="A2646" s="25">
        <v>4018</v>
      </c>
      <c r="B2646" s="25" t="s">
        <v>350</v>
      </c>
      <c r="C2646" s="25" t="s">
        <v>82</v>
      </c>
      <c r="D2646" s="25">
        <v>160245.09</v>
      </c>
      <c r="E2646" s="25">
        <v>0</v>
      </c>
      <c r="F2646" s="25">
        <v>0</v>
      </c>
      <c r="G2646" s="25">
        <v>0</v>
      </c>
    </row>
    <row r="2647" spans="1:7" x14ac:dyDescent="0.4">
      <c r="A2647" s="25">
        <v>4018</v>
      </c>
      <c r="B2647" s="25" t="s">
        <v>350</v>
      </c>
      <c r="C2647" s="25" t="s">
        <v>83</v>
      </c>
      <c r="D2647" s="25">
        <v>39777.18</v>
      </c>
      <c r="E2647" s="25">
        <v>0</v>
      </c>
      <c r="F2647" s="25">
        <v>0</v>
      </c>
      <c r="G2647" s="25">
        <v>0</v>
      </c>
    </row>
    <row r="2648" spans="1:7" x14ac:dyDescent="0.4">
      <c r="A2648" s="25">
        <v>4018</v>
      </c>
      <c r="B2648" s="25" t="s">
        <v>350</v>
      </c>
      <c r="C2648" s="25" t="s">
        <v>84</v>
      </c>
      <c r="D2648" s="25">
        <v>890434.71</v>
      </c>
      <c r="E2648" s="25">
        <v>0</v>
      </c>
      <c r="F2648" s="25">
        <v>30483.599999999999</v>
      </c>
      <c r="G2648" s="25">
        <v>80.06</v>
      </c>
    </row>
    <row r="2649" spans="1:7" x14ac:dyDescent="0.4">
      <c r="A2649" s="25">
        <v>4018</v>
      </c>
      <c r="B2649" s="25" t="s">
        <v>350</v>
      </c>
      <c r="C2649" s="25" t="s">
        <v>91</v>
      </c>
      <c r="D2649" s="25">
        <v>525774.36</v>
      </c>
      <c r="E2649" s="25">
        <v>0</v>
      </c>
      <c r="F2649" s="25">
        <v>0</v>
      </c>
      <c r="G2649" s="25">
        <v>2414.84</v>
      </c>
    </row>
    <row r="2650" spans="1:7" x14ac:dyDescent="0.4">
      <c r="A2650" s="25">
        <v>4018</v>
      </c>
      <c r="B2650" s="25" t="s">
        <v>350</v>
      </c>
      <c r="C2650" s="25" t="s">
        <v>85</v>
      </c>
      <c r="D2650" s="25">
        <v>467423.43</v>
      </c>
      <c r="E2650" s="25">
        <v>0</v>
      </c>
      <c r="F2650" s="25">
        <v>0</v>
      </c>
      <c r="G2650" s="25">
        <v>130.44</v>
      </c>
    </row>
    <row r="2651" spans="1:7" x14ac:dyDescent="0.4">
      <c r="A2651" s="25">
        <v>4018</v>
      </c>
      <c r="B2651" s="25" t="s">
        <v>350</v>
      </c>
      <c r="C2651" s="25" t="s">
        <v>86</v>
      </c>
      <c r="D2651" s="25">
        <v>102974.03</v>
      </c>
      <c r="E2651" s="25">
        <v>0</v>
      </c>
      <c r="F2651" s="25">
        <v>67236.41</v>
      </c>
      <c r="G2651" s="25">
        <v>62305.77</v>
      </c>
    </row>
    <row r="2652" spans="1:7" x14ac:dyDescent="0.4">
      <c r="A2652" s="25">
        <v>4025</v>
      </c>
      <c r="B2652" s="25" t="s">
        <v>351</v>
      </c>
      <c r="C2652" s="25" t="s">
        <v>88</v>
      </c>
      <c r="D2652" s="25">
        <v>0</v>
      </c>
      <c r="E2652" s="25">
        <v>0</v>
      </c>
      <c r="F2652" s="25">
        <v>0</v>
      </c>
      <c r="G2652" s="25">
        <v>10227.11</v>
      </c>
    </row>
    <row r="2653" spans="1:7" x14ac:dyDescent="0.4">
      <c r="A2653" s="25">
        <v>4025</v>
      </c>
      <c r="B2653" s="25" t="s">
        <v>351</v>
      </c>
      <c r="C2653" s="25" t="s">
        <v>80</v>
      </c>
      <c r="D2653" s="25">
        <v>104356.09</v>
      </c>
      <c r="E2653" s="25">
        <v>0</v>
      </c>
      <c r="F2653" s="25">
        <v>0</v>
      </c>
      <c r="G2653" s="25">
        <v>1261.9100000000001</v>
      </c>
    </row>
    <row r="2654" spans="1:7" x14ac:dyDescent="0.4">
      <c r="A2654" s="25">
        <v>4025</v>
      </c>
      <c r="B2654" s="25" t="s">
        <v>351</v>
      </c>
      <c r="C2654" s="25" t="s">
        <v>81</v>
      </c>
      <c r="D2654" s="25">
        <v>138518.16</v>
      </c>
      <c r="E2654" s="25">
        <v>0</v>
      </c>
      <c r="F2654" s="25">
        <v>0</v>
      </c>
      <c r="G2654" s="25">
        <v>66122.559999999998</v>
      </c>
    </row>
    <row r="2655" spans="1:7" x14ac:dyDescent="0.4">
      <c r="A2655" s="25">
        <v>4025</v>
      </c>
      <c r="B2655" s="25" t="s">
        <v>351</v>
      </c>
      <c r="C2655" s="25" t="s">
        <v>89</v>
      </c>
      <c r="D2655" s="25">
        <v>179039.47</v>
      </c>
      <c r="E2655" s="25">
        <v>0</v>
      </c>
      <c r="F2655" s="25">
        <v>0</v>
      </c>
      <c r="G2655" s="25">
        <v>2684.03</v>
      </c>
    </row>
    <row r="2656" spans="1:7" x14ac:dyDescent="0.4">
      <c r="A2656" s="25">
        <v>4025</v>
      </c>
      <c r="B2656" s="25" t="s">
        <v>351</v>
      </c>
      <c r="C2656" s="25" t="s">
        <v>82</v>
      </c>
      <c r="D2656" s="25">
        <v>15277.44</v>
      </c>
      <c r="E2656" s="25">
        <v>0</v>
      </c>
      <c r="F2656" s="25">
        <v>0</v>
      </c>
      <c r="G2656" s="25">
        <v>0</v>
      </c>
    </row>
    <row r="2657" spans="1:7" x14ac:dyDescent="0.4">
      <c r="A2657" s="25">
        <v>4025</v>
      </c>
      <c r="B2657" s="25" t="s">
        <v>351</v>
      </c>
      <c r="C2657" s="25" t="s">
        <v>84</v>
      </c>
      <c r="D2657" s="25">
        <v>39069.86</v>
      </c>
      <c r="E2657" s="25">
        <v>0</v>
      </c>
      <c r="F2657" s="25">
        <v>0</v>
      </c>
      <c r="G2657" s="25">
        <v>1153.71</v>
      </c>
    </row>
    <row r="2658" spans="1:7" x14ac:dyDescent="0.4">
      <c r="A2658" s="25">
        <v>4025</v>
      </c>
      <c r="B2658" s="25" t="s">
        <v>351</v>
      </c>
      <c r="C2658" s="25" t="s">
        <v>91</v>
      </c>
      <c r="D2658" s="25">
        <v>0</v>
      </c>
      <c r="E2658" s="25">
        <v>15280</v>
      </c>
      <c r="F2658" s="25">
        <v>0</v>
      </c>
      <c r="G2658" s="25">
        <v>0</v>
      </c>
    </row>
    <row r="2659" spans="1:7" x14ac:dyDescent="0.4">
      <c r="A2659" s="25">
        <v>4025</v>
      </c>
      <c r="B2659" s="25" t="s">
        <v>351</v>
      </c>
      <c r="C2659" s="25" t="s">
        <v>85</v>
      </c>
      <c r="D2659" s="25">
        <v>15010.61</v>
      </c>
      <c r="E2659" s="25">
        <v>0</v>
      </c>
      <c r="F2659" s="25">
        <v>0</v>
      </c>
      <c r="G2659" s="25">
        <v>2491.54</v>
      </c>
    </row>
    <row r="2660" spans="1:7" x14ac:dyDescent="0.4">
      <c r="A2660" s="25">
        <v>4025</v>
      </c>
      <c r="B2660" s="25" t="s">
        <v>351</v>
      </c>
      <c r="C2660" s="25" t="s">
        <v>86</v>
      </c>
      <c r="D2660" s="25">
        <v>0</v>
      </c>
      <c r="E2660" s="25">
        <v>0</v>
      </c>
      <c r="F2660" s="25">
        <v>0</v>
      </c>
      <c r="G2660" s="25">
        <v>43740.75</v>
      </c>
    </row>
    <row r="2661" spans="1:7" x14ac:dyDescent="0.4">
      <c r="A2661" s="25">
        <v>4060</v>
      </c>
      <c r="B2661" s="25" t="s">
        <v>352</v>
      </c>
      <c r="C2661" s="25" t="s">
        <v>88</v>
      </c>
      <c r="D2661" s="25">
        <v>107876.03</v>
      </c>
      <c r="E2661" s="25">
        <v>0</v>
      </c>
      <c r="F2661" s="25">
        <v>0</v>
      </c>
      <c r="G2661" s="25">
        <v>20329.82</v>
      </c>
    </row>
    <row r="2662" spans="1:7" x14ac:dyDescent="0.4">
      <c r="A2662" s="25">
        <v>4060</v>
      </c>
      <c r="B2662" s="25" t="s">
        <v>352</v>
      </c>
      <c r="C2662" s="25" t="s">
        <v>80</v>
      </c>
      <c r="D2662" s="25">
        <v>869542.15</v>
      </c>
      <c r="E2662" s="25">
        <v>0</v>
      </c>
      <c r="F2662" s="25">
        <v>0</v>
      </c>
      <c r="G2662" s="25">
        <v>94197.04</v>
      </c>
    </row>
    <row r="2663" spans="1:7" x14ac:dyDescent="0.4">
      <c r="A2663" s="25">
        <v>4060</v>
      </c>
      <c r="B2663" s="25" t="s">
        <v>352</v>
      </c>
      <c r="C2663" s="25" t="s">
        <v>81</v>
      </c>
      <c r="D2663" s="25">
        <v>4096616.04</v>
      </c>
      <c r="E2663" s="25">
        <v>0</v>
      </c>
      <c r="F2663" s="25">
        <v>0</v>
      </c>
      <c r="G2663" s="25">
        <v>31437.31</v>
      </c>
    </row>
    <row r="2664" spans="1:7" x14ac:dyDescent="0.4">
      <c r="A2664" s="25">
        <v>4060</v>
      </c>
      <c r="B2664" s="25" t="s">
        <v>352</v>
      </c>
      <c r="C2664" s="25" t="s">
        <v>89</v>
      </c>
      <c r="D2664" s="25">
        <v>1217843.92</v>
      </c>
      <c r="E2664" s="25">
        <v>0</v>
      </c>
      <c r="F2664" s="25">
        <v>0</v>
      </c>
      <c r="G2664" s="25">
        <v>389479.47</v>
      </c>
    </row>
    <row r="2665" spans="1:7" x14ac:dyDescent="0.4">
      <c r="A2665" s="25">
        <v>4060</v>
      </c>
      <c r="B2665" s="25" t="s">
        <v>352</v>
      </c>
      <c r="C2665" s="25" t="s">
        <v>90</v>
      </c>
      <c r="D2665" s="25">
        <v>255523.72</v>
      </c>
      <c r="E2665" s="25">
        <v>0</v>
      </c>
      <c r="F2665" s="25">
        <v>0</v>
      </c>
      <c r="G2665" s="25">
        <v>21.29</v>
      </c>
    </row>
    <row r="2666" spans="1:7" x14ac:dyDescent="0.4">
      <c r="A2666" s="25">
        <v>4060</v>
      </c>
      <c r="B2666" s="25" t="s">
        <v>352</v>
      </c>
      <c r="C2666" s="25" t="s">
        <v>82</v>
      </c>
      <c r="D2666" s="25">
        <v>100359.33</v>
      </c>
      <c r="E2666" s="25">
        <v>0</v>
      </c>
      <c r="F2666" s="25">
        <v>0</v>
      </c>
      <c r="G2666" s="25">
        <v>0</v>
      </c>
    </row>
    <row r="2667" spans="1:7" x14ac:dyDescent="0.4">
      <c r="A2667" s="25">
        <v>4060</v>
      </c>
      <c r="B2667" s="25" t="s">
        <v>352</v>
      </c>
      <c r="C2667" s="25" t="s">
        <v>83</v>
      </c>
      <c r="D2667" s="25">
        <v>78513.17</v>
      </c>
      <c r="E2667" s="25">
        <v>0</v>
      </c>
      <c r="F2667" s="25">
        <v>0</v>
      </c>
      <c r="G2667" s="25">
        <v>0</v>
      </c>
    </row>
    <row r="2668" spans="1:7" x14ac:dyDescent="0.4">
      <c r="A2668" s="25">
        <v>4060</v>
      </c>
      <c r="B2668" s="25" t="s">
        <v>352</v>
      </c>
      <c r="C2668" s="25" t="s">
        <v>84</v>
      </c>
      <c r="D2668" s="25">
        <v>446975.2</v>
      </c>
      <c r="E2668" s="25">
        <v>0</v>
      </c>
      <c r="F2668" s="25">
        <v>0</v>
      </c>
      <c r="G2668" s="25">
        <v>0</v>
      </c>
    </row>
    <row r="2669" spans="1:7" x14ac:dyDescent="0.4">
      <c r="A2669" s="25">
        <v>4060</v>
      </c>
      <c r="B2669" s="25" t="s">
        <v>352</v>
      </c>
      <c r="C2669" s="25" t="s">
        <v>91</v>
      </c>
      <c r="D2669" s="25">
        <v>311130.15999999997</v>
      </c>
      <c r="E2669" s="25">
        <v>0</v>
      </c>
      <c r="F2669" s="25">
        <v>0</v>
      </c>
      <c r="G2669" s="25">
        <v>4483.07</v>
      </c>
    </row>
    <row r="2670" spans="1:7" x14ac:dyDescent="0.4">
      <c r="A2670" s="25">
        <v>4060</v>
      </c>
      <c r="B2670" s="25" t="s">
        <v>352</v>
      </c>
      <c r="C2670" s="25" t="s">
        <v>85</v>
      </c>
      <c r="D2670" s="25">
        <v>332573.28000000003</v>
      </c>
      <c r="E2670" s="25">
        <v>0</v>
      </c>
      <c r="F2670" s="25">
        <v>0</v>
      </c>
      <c r="G2670" s="25">
        <v>154795.26</v>
      </c>
    </row>
    <row r="2671" spans="1:7" x14ac:dyDescent="0.4">
      <c r="A2671" s="25">
        <v>4060</v>
      </c>
      <c r="B2671" s="25" t="s">
        <v>352</v>
      </c>
      <c r="C2671" s="25" t="s">
        <v>86</v>
      </c>
      <c r="D2671" s="25">
        <v>0</v>
      </c>
      <c r="E2671" s="25">
        <v>104730</v>
      </c>
      <c r="F2671" s="25">
        <v>170139.44</v>
      </c>
      <c r="G2671" s="25">
        <v>207069.11</v>
      </c>
    </row>
    <row r="2672" spans="1:7" x14ac:dyDescent="0.4">
      <c r="A2672" s="25">
        <v>4067</v>
      </c>
      <c r="B2672" s="25" t="s">
        <v>353</v>
      </c>
      <c r="C2672" s="25" t="s">
        <v>88</v>
      </c>
      <c r="D2672" s="25">
        <v>83456.22</v>
      </c>
      <c r="E2672" s="25">
        <v>0</v>
      </c>
      <c r="F2672" s="25">
        <v>0</v>
      </c>
      <c r="G2672" s="25">
        <v>5198.07</v>
      </c>
    </row>
    <row r="2673" spans="1:7" x14ac:dyDescent="0.4">
      <c r="A2673" s="25">
        <v>4067</v>
      </c>
      <c r="B2673" s="25" t="s">
        <v>353</v>
      </c>
      <c r="C2673" s="25" t="s">
        <v>80</v>
      </c>
      <c r="D2673" s="25">
        <v>180614.11</v>
      </c>
      <c r="E2673" s="25">
        <v>0</v>
      </c>
      <c r="F2673" s="25">
        <v>0</v>
      </c>
      <c r="G2673" s="25">
        <v>1560.8</v>
      </c>
    </row>
    <row r="2674" spans="1:7" x14ac:dyDescent="0.4">
      <c r="A2674" s="25">
        <v>4067</v>
      </c>
      <c r="B2674" s="25" t="s">
        <v>353</v>
      </c>
      <c r="C2674" s="25" t="s">
        <v>81</v>
      </c>
      <c r="D2674" s="25">
        <v>645244.59</v>
      </c>
      <c r="E2674" s="25">
        <v>0</v>
      </c>
      <c r="F2674" s="25">
        <v>102018.45</v>
      </c>
      <c r="G2674" s="25">
        <v>115815.79</v>
      </c>
    </row>
    <row r="2675" spans="1:7" x14ac:dyDescent="0.4">
      <c r="A2675" s="25">
        <v>4067</v>
      </c>
      <c r="B2675" s="25" t="s">
        <v>353</v>
      </c>
      <c r="C2675" s="25" t="s">
        <v>89</v>
      </c>
      <c r="D2675" s="25">
        <v>338560.82</v>
      </c>
      <c r="E2675" s="25">
        <v>0</v>
      </c>
      <c r="F2675" s="25">
        <v>5056.1099999999997</v>
      </c>
      <c r="G2675" s="25">
        <v>68652.53</v>
      </c>
    </row>
    <row r="2676" spans="1:7" x14ac:dyDescent="0.4">
      <c r="A2676" s="25">
        <v>4067</v>
      </c>
      <c r="B2676" s="25" t="s">
        <v>353</v>
      </c>
      <c r="C2676" s="25" t="s">
        <v>82</v>
      </c>
      <c r="D2676" s="25">
        <v>22476.16</v>
      </c>
      <c r="E2676" s="25">
        <v>0</v>
      </c>
      <c r="F2676" s="25">
        <v>0</v>
      </c>
      <c r="G2676" s="25">
        <v>0</v>
      </c>
    </row>
    <row r="2677" spans="1:7" x14ac:dyDescent="0.4">
      <c r="A2677" s="25">
        <v>4067</v>
      </c>
      <c r="B2677" s="25" t="s">
        <v>353</v>
      </c>
      <c r="C2677" s="25" t="s">
        <v>83</v>
      </c>
      <c r="D2677" s="25">
        <v>23051.08</v>
      </c>
      <c r="E2677" s="25">
        <v>0</v>
      </c>
      <c r="F2677" s="25">
        <v>0</v>
      </c>
      <c r="G2677" s="25">
        <v>0</v>
      </c>
    </row>
    <row r="2678" spans="1:7" x14ac:dyDescent="0.4">
      <c r="A2678" s="25">
        <v>4067</v>
      </c>
      <c r="B2678" s="25" t="s">
        <v>353</v>
      </c>
      <c r="C2678" s="25" t="s">
        <v>84</v>
      </c>
      <c r="D2678" s="25">
        <v>51609.46</v>
      </c>
      <c r="E2678" s="25">
        <v>0</v>
      </c>
      <c r="F2678" s="25">
        <v>0</v>
      </c>
      <c r="G2678" s="25">
        <v>4599.8500000000004</v>
      </c>
    </row>
    <row r="2679" spans="1:7" x14ac:dyDescent="0.4">
      <c r="A2679" s="25">
        <v>4067</v>
      </c>
      <c r="B2679" s="25" t="s">
        <v>353</v>
      </c>
      <c r="C2679" s="25" t="s">
        <v>91</v>
      </c>
      <c r="D2679" s="25">
        <v>0</v>
      </c>
      <c r="E2679" s="25">
        <v>0</v>
      </c>
      <c r="F2679" s="25">
        <v>0</v>
      </c>
      <c r="G2679" s="25">
        <v>1353.55</v>
      </c>
    </row>
    <row r="2680" spans="1:7" x14ac:dyDescent="0.4">
      <c r="A2680" s="25">
        <v>4067</v>
      </c>
      <c r="B2680" s="25" t="s">
        <v>353</v>
      </c>
      <c r="C2680" s="25" t="s">
        <v>85</v>
      </c>
      <c r="D2680" s="25">
        <v>84504.91</v>
      </c>
      <c r="E2680" s="25">
        <v>0</v>
      </c>
      <c r="F2680" s="25">
        <v>0</v>
      </c>
      <c r="G2680" s="25">
        <v>1583.61</v>
      </c>
    </row>
    <row r="2681" spans="1:7" x14ac:dyDescent="0.4">
      <c r="A2681" s="25">
        <v>4067</v>
      </c>
      <c r="B2681" s="25" t="s">
        <v>353</v>
      </c>
      <c r="C2681" s="25" t="s">
        <v>86</v>
      </c>
      <c r="D2681" s="25">
        <v>0</v>
      </c>
      <c r="E2681" s="25">
        <v>284062.34999999998</v>
      </c>
      <c r="F2681" s="25">
        <v>0</v>
      </c>
      <c r="G2681" s="25">
        <v>0</v>
      </c>
    </row>
    <row r="2682" spans="1:7" x14ac:dyDescent="0.4">
      <c r="A2682" s="25">
        <v>4074</v>
      </c>
      <c r="B2682" s="25" t="s">
        <v>354</v>
      </c>
      <c r="C2682" s="25" t="s">
        <v>88</v>
      </c>
      <c r="D2682" s="25">
        <v>82662.350000000006</v>
      </c>
      <c r="E2682" s="25">
        <v>0</v>
      </c>
      <c r="F2682" s="25">
        <v>0</v>
      </c>
      <c r="G2682" s="25">
        <v>6786.57</v>
      </c>
    </row>
    <row r="2683" spans="1:7" x14ac:dyDescent="0.4">
      <c r="A2683" s="25">
        <v>4074</v>
      </c>
      <c r="B2683" s="25" t="s">
        <v>354</v>
      </c>
      <c r="C2683" s="25" t="s">
        <v>80</v>
      </c>
      <c r="D2683" s="25">
        <v>382580.26</v>
      </c>
      <c r="E2683" s="25">
        <v>0</v>
      </c>
      <c r="F2683" s="25">
        <v>0</v>
      </c>
      <c r="G2683" s="25">
        <v>40154.11</v>
      </c>
    </row>
    <row r="2684" spans="1:7" x14ac:dyDescent="0.4">
      <c r="A2684" s="25">
        <v>4074</v>
      </c>
      <c r="B2684" s="25" t="s">
        <v>354</v>
      </c>
      <c r="C2684" s="25" t="s">
        <v>81</v>
      </c>
      <c r="D2684" s="25">
        <v>1184267.17</v>
      </c>
      <c r="E2684" s="25">
        <v>0</v>
      </c>
      <c r="F2684" s="25">
        <v>0</v>
      </c>
      <c r="G2684" s="25">
        <v>48701.52</v>
      </c>
    </row>
    <row r="2685" spans="1:7" x14ac:dyDescent="0.4">
      <c r="A2685" s="25">
        <v>4074</v>
      </c>
      <c r="B2685" s="25" t="s">
        <v>354</v>
      </c>
      <c r="C2685" s="25" t="s">
        <v>89</v>
      </c>
      <c r="D2685" s="25">
        <v>1020795.96</v>
      </c>
      <c r="E2685" s="25">
        <v>0</v>
      </c>
      <c r="F2685" s="25">
        <v>0</v>
      </c>
      <c r="G2685" s="25">
        <v>21875.21</v>
      </c>
    </row>
    <row r="2686" spans="1:7" x14ac:dyDescent="0.4">
      <c r="A2686" s="25">
        <v>4074</v>
      </c>
      <c r="B2686" s="25" t="s">
        <v>354</v>
      </c>
      <c r="C2686" s="25" t="s">
        <v>82</v>
      </c>
      <c r="D2686" s="25">
        <v>46275.88</v>
      </c>
      <c r="E2686" s="25">
        <v>0</v>
      </c>
      <c r="F2686" s="25">
        <v>0</v>
      </c>
      <c r="G2686" s="25">
        <v>0</v>
      </c>
    </row>
    <row r="2687" spans="1:7" x14ac:dyDescent="0.4">
      <c r="A2687" s="25">
        <v>4074</v>
      </c>
      <c r="B2687" s="25" t="s">
        <v>354</v>
      </c>
      <c r="C2687" s="25" t="s">
        <v>83</v>
      </c>
      <c r="D2687" s="25">
        <v>23112.38</v>
      </c>
      <c r="E2687" s="25">
        <v>16714.96</v>
      </c>
      <c r="F2687" s="25">
        <v>0</v>
      </c>
      <c r="G2687" s="25">
        <v>1027.6500000000001</v>
      </c>
    </row>
    <row r="2688" spans="1:7" x14ac:dyDescent="0.4">
      <c r="A2688" s="25">
        <v>4074</v>
      </c>
      <c r="B2688" s="25" t="s">
        <v>354</v>
      </c>
      <c r="C2688" s="25" t="s">
        <v>84</v>
      </c>
      <c r="D2688" s="25">
        <v>116972.75</v>
      </c>
      <c r="E2688" s="25">
        <v>0</v>
      </c>
      <c r="F2688" s="25">
        <v>0</v>
      </c>
      <c r="G2688" s="25">
        <v>99775.89</v>
      </c>
    </row>
    <row r="2689" spans="1:7" x14ac:dyDescent="0.4">
      <c r="A2689" s="25">
        <v>4074</v>
      </c>
      <c r="B2689" s="25" t="s">
        <v>354</v>
      </c>
      <c r="C2689" s="25" t="s">
        <v>91</v>
      </c>
      <c r="D2689" s="25">
        <v>0</v>
      </c>
      <c r="E2689" s="25">
        <v>225013</v>
      </c>
      <c r="F2689" s="25">
        <v>0</v>
      </c>
      <c r="G2689" s="25">
        <v>18265.72</v>
      </c>
    </row>
    <row r="2690" spans="1:7" x14ac:dyDescent="0.4">
      <c r="A2690" s="25">
        <v>4074</v>
      </c>
      <c r="B2690" s="25" t="s">
        <v>354</v>
      </c>
      <c r="C2690" s="25" t="s">
        <v>85</v>
      </c>
      <c r="D2690" s="25">
        <v>125882.61</v>
      </c>
      <c r="E2690" s="25">
        <v>0</v>
      </c>
      <c r="F2690" s="25">
        <v>0</v>
      </c>
      <c r="G2690" s="25">
        <v>0</v>
      </c>
    </row>
    <row r="2691" spans="1:7" x14ac:dyDescent="0.4">
      <c r="A2691" s="25">
        <v>4074</v>
      </c>
      <c r="B2691" s="25" t="s">
        <v>354</v>
      </c>
      <c r="C2691" s="25" t="s">
        <v>86</v>
      </c>
      <c r="D2691" s="25">
        <v>0</v>
      </c>
      <c r="E2691" s="25">
        <v>124945.7</v>
      </c>
      <c r="F2691" s="25">
        <v>0</v>
      </c>
      <c r="G2691" s="25">
        <v>102975.33</v>
      </c>
    </row>
    <row r="2692" spans="1:7" x14ac:dyDescent="0.4">
      <c r="A2692" s="25">
        <v>4088</v>
      </c>
      <c r="B2692" s="25" t="s">
        <v>355</v>
      </c>
      <c r="C2692" s="25" t="s">
        <v>88</v>
      </c>
      <c r="D2692" s="25">
        <v>74585.42</v>
      </c>
      <c r="E2692" s="25">
        <v>0</v>
      </c>
      <c r="F2692" s="25">
        <v>15.35</v>
      </c>
      <c r="G2692" s="25">
        <v>1121.29</v>
      </c>
    </row>
    <row r="2693" spans="1:7" x14ac:dyDescent="0.4">
      <c r="A2693" s="25">
        <v>4088</v>
      </c>
      <c r="B2693" s="25" t="s">
        <v>355</v>
      </c>
      <c r="C2693" s="25" t="s">
        <v>80</v>
      </c>
      <c r="D2693" s="25">
        <v>188864.4</v>
      </c>
      <c r="E2693" s="25">
        <v>0</v>
      </c>
      <c r="F2693" s="25">
        <v>35.630000000000003</v>
      </c>
      <c r="G2693" s="25">
        <v>4492.2700000000004</v>
      </c>
    </row>
    <row r="2694" spans="1:7" x14ac:dyDescent="0.4">
      <c r="A2694" s="25">
        <v>4088</v>
      </c>
      <c r="B2694" s="25" t="s">
        <v>355</v>
      </c>
      <c r="C2694" s="25" t="s">
        <v>81</v>
      </c>
      <c r="D2694" s="25">
        <v>637654.02</v>
      </c>
      <c r="E2694" s="25">
        <v>0</v>
      </c>
      <c r="F2694" s="25">
        <v>124.5</v>
      </c>
      <c r="G2694" s="25">
        <v>39274.480000000003</v>
      </c>
    </row>
    <row r="2695" spans="1:7" x14ac:dyDescent="0.4">
      <c r="A2695" s="25">
        <v>4088</v>
      </c>
      <c r="B2695" s="25" t="s">
        <v>355</v>
      </c>
      <c r="C2695" s="25" t="s">
        <v>89</v>
      </c>
      <c r="D2695" s="25">
        <v>429490.9</v>
      </c>
      <c r="E2695" s="25">
        <v>0</v>
      </c>
      <c r="F2695" s="25">
        <v>58.49</v>
      </c>
      <c r="G2695" s="25">
        <v>158651.53</v>
      </c>
    </row>
    <row r="2696" spans="1:7" x14ac:dyDescent="0.4">
      <c r="A2696" s="25">
        <v>4088</v>
      </c>
      <c r="B2696" s="25" t="s">
        <v>355</v>
      </c>
      <c r="C2696" s="25" t="s">
        <v>82</v>
      </c>
      <c r="D2696" s="25">
        <v>24685.08</v>
      </c>
      <c r="E2696" s="25">
        <v>0</v>
      </c>
      <c r="F2696" s="25">
        <v>36.01</v>
      </c>
      <c r="G2696" s="25">
        <v>0</v>
      </c>
    </row>
    <row r="2697" spans="1:7" x14ac:dyDescent="0.4">
      <c r="A2697" s="25">
        <v>4088</v>
      </c>
      <c r="B2697" s="25" t="s">
        <v>355</v>
      </c>
      <c r="C2697" s="25" t="s">
        <v>83</v>
      </c>
      <c r="D2697" s="25">
        <v>16794.78</v>
      </c>
      <c r="E2697" s="25">
        <v>0</v>
      </c>
      <c r="F2697" s="25">
        <v>14.22</v>
      </c>
      <c r="G2697" s="25">
        <v>0</v>
      </c>
    </row>
    <row r="2698" spans="1:7" x14ac:dyDescent="0.4">
      <c r="A2698" s="25">
        <v>4088</v>
      </c>
      <c r="B2698" s="25" t="s">
        <v>355</v>
      </c>
      <c r="C2698" s="25" t="s">
        <v>84</v>
      </c>
      <c r="D2698" s="25">
        <v>87606.14</v>
      </c>
      <c r="E2698" s="25">
        <v>0</v>
      </c>
      <c r="F2698" s="25">
        <v>28.99</v>
      </c>
      <c r="G2698" s="25">
        <v>529.45000000000005</v>
      </c>
    </row>
    <row r="2699" spans="1:7" x14ac:dyDescent="0.4">
      <c r="A2699" s="25">
        <v>4088</v>
      </c>
      <c r="B2699" s="25" t="s">
        <v>355</v>
      </c>
      <c r="C2699" s="25" t="s">
        <v>91</v>
      </c>
      <c r="D2699" s="25">
        <v>72855.27</v>
      </c>
      <c r="E2699" s="25">
        <v>78312</v>
      </c>
      <c r="F2699" s="25">
        <v>13.98</v>
      </c>
      <c r="G2699" s="25">
        <v>285.93</v>
      </c>
    </row>
    <row r="2700" spans="1:7" x14ac:dyDescent="0.4">
      <c r="A2700" s="25">
        <v>4088</v>
      </c>
      <c r="B2700" s="25" t="s">
        <v>355</v>
      </c>
      <c r="C2700" s="25" t="s">
        <v>85</v>
      </c>
      <c r="D2700" s="25">
        <v>109814.72</v>
      </c>
      <c r="E2700" s="25">
        <v>0</v>
      </c>
      <c r="F2700" s="25">
        <v>0</v>
      </c>
      <c r="G2700" s="25">
        <v>0</v>
      </c>
    </row>
    <row r="2701" spans="1:7" x14ac:dyDescent="0.4">
      <c r="A2701" s="25">
        <v>4088</v>
      </c>
      <c r="B2701" s="25" t="s">
        <v>355</v>
      </c>
      <c r="C2701" s="25" t="s">
        <v>86</v>
      </c>
      <c r="D2701" s="25">
        <v>0</v>
      </c>
      <c r="E2701" s="25">
        <v>205149.62</v>
      </c>
      <c r="F2701" s="25">
        <v>0</v>
      </c>
      <c r="G2701" s="25">
        <v>0</v>
      </c>
    </row>
    <row r="2702" spans="1:7" x14ac:dyDescent="0.4">
      <c r="A2702" s="25">
        <v>4095</v>
      </c>
      <c r="B2702" s="25" t="s">
        <v>356</v>
      </c>
      <c r="C2702" s="25" t="s">
        <v>88</v>
      </c>
      <c r="D2702" s="25">
        <v>106192.65</v>
      </c>
      <c r="E2702" s="25">
        <v>0</v>
      </c>
      <c r="F2702" s="25">
        <v>0</v>
      </c>
      <c r="G2702" s="25">
        <v>2184.3000000000002</v>
      </c>
    </row>
    <row r="2703" spans="1:7" x14ac:dyDescent="0.4">
      <c r="A2703" s="25">
        <v>4095</v>
      </c>
      <c r="B2703" s="25" t="s">
        <v>356</v>
      </c>
      <c r="C2703" s="25" t="s">
        <v>80</v>
      </c>
      <c r="D2703" s="25">
        <v>464821.51</v>
      </c>
      <c r="E2703" s="25">
        <v>0</v>
      </c>
      <c r="F2703" s="25">
        <v>0</v>
      </c>
      <c r="G2703" s="25">
        <v>89876.97</v>
      </c>
    </row>
    <row r="2704" spans="1:7" x14ac:dyDescent="0.4">
      <c r="A2704" s="25">
        <v>4095</v>
      </c>
      <c r="B2704" s="25" t="s">
        <v>356</v>
      </c>
      <c r="C2704" s="25" t="s">
        <v>81</v>
      </c>
      <c r="D2704" s="25">
        <v>1972634.32</v>
      </c>
      <c r="E2704" s="25">
        <v>0</v>
      </c>
      <c r="F2704" s="25">
        <v>0</v>
      </c>
      <c r="G2704" s="25">
        <v>262068.45</v>
      </c>
    </row>
    <row r="2705" spans="1:7" x14ac:dyDescent="0.4">
      <c r="A2705" s="25">
        <v>4095</v>
      </c>
      <c r="B2705" s="25" t="s">
        <v>356</v>
      </c>
      <c r="C2705" s="25" t="s">
        <v>89</v>
      </c>
      <c r="D2705" s="25">
        <v>1715372.71</v>
      </c>
      <c r="E2705" s="25">
        <v>0</v>
      </c>
      <c r="F2705" s="25">
        <v>33642.25</v>
      </c>
      <c r="G2705" s="25">
        <v>50932.12</v>
      </c>
    </row>
    <row r="2706" spans="1:7" x14ac:dyDescent="0.4">
      <c r="A2706" s="25">
        <v>4095</v>
      </c>
      <c r="B2706" s="25" t="s">
        <v>356</v>
      </c>
      <c r="C2706" s="25" t="s">
        <v>90</v>
      </c>
      <c r="D2706" s="25">
        <v>57293.3</v>
      </c>
      <c r="E2706" s="25">
        <v>0</v>
      </c>
      <c r="F2706" s="25">
        <v>0</v>
      </c>
      <c r="G2706" s="25">
        <v>0</v>
      </c>
    </row>
    <row r="2707" spans="1:7" x14ac:dyDescent="0.4">
      <c r="A2707" s="25">
        <v>4095</v>
      </c>
      <c r="B2707" s="25" t="s">
        <v>356</v>
      </c>
      <c r="C2707" s="25" t="s">
        <v>82</v>
      </c>
      <c r="D2707" s="25">
        <v>68416.460000000006</v>
      </c>
      <c r="E2707" s="25">
        <v>0</v>
      </c>
      <c r="F2707" s="25">
        <v>0</v>
      </c>
      <c r="G2707" s="25">
        <v>0</v>
      </c>
    </row>
    <row r="2708" spans="1:7" x14ac:dyDescent="0.4">
      <c r="A2708" s="25">
        <v>4095</v>
      </c>
      <c r="B2708" s="25" t="s">
        <v>356</v>
      </c>
      <c r="C2708" s="25" t="s">
        <v>83</v>
      </c>
      <c r="D2708" s="25">
        <v>46636.22</v>
      </c>
      <c r="E2708" s="25">
        <v>0</v>
      </c>
      <c r="F2708" s="25">
        <v>0</v>
      </c>
      <c r="G2708" s="25">
        <v>0</v>
      </c>
    </row>
    <row r="2709" spans="1:7" x14ac:dyDescent="0.4">
      <c r="A2709" s="25">
        <v>4095</v>
      </c>
      <c r="B2709" s="25" t="s">
        <v>356</v>
      </c>
      <c r="C2709" s="25" t="s">
        <v>84</v>
      </c>
      <c r="D2709" s="25">
        <v>338783.41</v>
      </c>
      <c r="E2709" s="25">
        <v>0</v>
      </c>
      <c r="F2709" s="25">
        <v>0</v>
      </c>
      <c r="G2709" s="25">
        <v>5499.44</v>
      </c>
    </row>
    <row r="2710" spans="1:7" x14ac:dyDescent="0.4">
      <c r="A2710" s="25">
        <v>4095</v>
      </c>
      <c r="B2710" s="25" t="s">
        <v>356</v>
      </c>
      <c r="C2710" s="25" t="s">
        <v>91</v>
      </c>
      <c r="D2710" s="25">
        <v>124528.45</v>
      </c>
      <c r="E2710" s="25">
        <v>20129.64</v>
      </c>
      <c r="F2710" s="25">
        <v>0</v>
      </c>
      <c r="G2710" s="25">
        <v>1027.95</v>
      </c>
    </row>
    <row r="2711" spans="1:7" x14ac:dyDescent="0.4">
      <c r="A2711" s="25">
        <v>4095</v>
      </c>
      <c r="B2711" s="25" t="s">
        <v>356</v>
      </c>
      <c r="C2711" s="25" t="s">
        <v>85</v>
      </c>
      <c r="D2711" s="25">
        <v>245396.13</v>
      </c>
      <c r="E2711" s="25">
        <v>0</v>
      </c>
      <c r="F2711" s="25">
        <v>0</v>
      </c>
      <c r="G2711" s="25">
        <v>311.64</v>
      </c>
    </row>
    <row r="2712" spans="1:7" x14ac:dyDescent="0.4">
      <c r="A2712" s="25">
        <v>4095</v>
      </c>
      <c r="B2712" s="25" t="s">
        <v>356</v>
      </c>
      <c r="C2712" s="25" t="s">
        <v>86</v>
      </c>
      <c r="D2712" s="25">
        <v>67602.5</v>
      </c>
      <c r="E2712" s="25">
        <v>108286.87</v>
      </c>
      <c r="F2712" s="25">
        <v>0</v>
      </c>
      <c r="G2712" s="25">
        <v>47155.21</v>
      </c>
    </row>
    <row r="2713" spans="1:7" x14ac:dyDescent="0.4">
      <c r="A2713" s="25">
        <v>8142</v>
      </c>
      <c r="B2713" s="25" t="s">
        <v>537</v>
      </c>
      <c r="C2713" s="25" t="s">
        <v>80</v>
      </c>
      <c r="D2713" s="25">
        <v>50021.06</v>
      </c>
      <c r="E2713" s="25">
        <v>0</v>
      </c>
      <c r="F2713" s="25">
        <v>0</v>
      </c>
      <c r="G2713" s="25">
        <v>17823</v>
      </c>
    </row>
    <row r="2714" spans="1:7" x14ac:dyDescent="0.4">
      <c r="A2714" s="25">
        <v>8142</v>
      </c>
      <c r="B2714" s="25" t="s">
        <v>537</v>
      </c>
      <c r="C2714" s="25" t="s">
        <v>89</v>
      </c>
      <c r="D2714" s="25">
        <v>0</v>
      </c>
      <c r="E2714" s="25">
        <v>0</v>
      </c>
      <c r="F2714" s="25">
        <v>0</v>
      </c>
      <c r="G2714" s="25">
        <v>1678.96</v>
      </c>
    </row>
    <row r="2715" spans="1:7" x14ac:dyDescent="0.4">
      <c r="A2715" s="25">
        <v>8142</v>
      </c>
      <c r="B2715" s="25" t="s">
        <v>537</v>
      </c>
      <c r="C2715" s="25" t="s">
        <v>90</v>
      </c>
      <c r="D2715" s="25">
        <v>32698.9</v>
      </c>
      <c r="E2715" s="25">
        <v>0</v>
      </c>
      <c r="F2715" s="25">
        <v>0</v>
      </c>
      <c r="G2715" s="25">
        <v>0</v>
      </c>
    </row>
    <row r="2716" spans="1:7" x14ac:dyDescent="0.4">
      <c r="A2716" s="25">
        <v>8142</v>
      </c>
      <c r="B2716" s="25" t="s">
        <v>537</v>
      </c>
      <c r="C2716" s="25" t="s">
        <v>83</v>
      </c>
      <c r="D2716" s="25">
        <v>7742.62</v>
      </c>
      <c r="E2716" s="25">
        <v>0</v>
      </c>
      <c r="F2716" s="25">
        <v>0</v>
      </c>
      <c r="G2716" s="25">
        <v>0</v>
      </c>
    </row>
    <row r="2717" spans="1:7" x14ac:dyDescent="0.4">
      <c r="A2717" s="25">
        <v>4137</v>
      </c>
      <c r="B2717" s="25" t="s">
        <v>357</v>
      </c>
      <c r="C2717" s="25" t="s">
        <v>88</v>
      </c>
      <c r="D2717" s="25">
        <v>78989.2</v>
      </c>
      <c r="E2717" s="25">
        <v>0</v>
      </c>
      <c r="F2717" s="25">
        <v>0</v>
      </c>
      <c r="G2717" s="25">
        <v>153.34</v>
      </c>
    </row>
    <row r="2718" spans="1:7" x14ac:dyDescent="0.4">
      <c r="A2718" s="25">
        <v>4137</v>
      </c>
      <c r="B2718" s="25" t="s">
        <v>357</v>
      </c>
      <c r="C2718" s="25" t="s">
        <v>80</v>
      </c>
      <c r="D2718" s="25">
        <v>154185.4</v>
      </c>
      <c r="E2718" s="25">
        <v>0</v>
      </c>
      <c r="F2718" s="25">
        <v>0</v>
      </c>
      <c r="G2718" s="25">
        <v>15163.52</v>
      </c>
    </row>
    <row r="2719" spans="1:7" x14ac:dyDescent="0.4">
      <c r="A2719" s="25">
        <v>4137</v>
      </c>
      <c r="B2719" s="25" t="s">
        <v>357</v>
      </c>
      <c r="C2719" s="25" t="s">
        <v>81</v>
      </c>
      <c r="D2719" s="25">
        <v>311336.65000000002</v>
      </c>
      <c r="E2719" s="25">
        <v>0</v>
      </c>
      <c r="F2719" s="25">
        <v>0</v>
      </c>
      <c r="G2719" s="25">
        <v>154336.32000000001</v>
      </c>
    </row>
    <row r="2720" spans="1:7" x14ac:dyDescent="0.4">
      <c r="A2720" s="25">
        <v>4137</v>
      </c>
      <c r="B2720" s="25" t="s">
        <v>357</v>
      </c>
      <c r="C2720" s="25" t="s">
        <v>89</v>
      </c>
      <c r="D2720" s="25">
        <v>293752.68</v>
      </c>
      <c r="E2720" s="25">
        <v>0</v>
      </c>
      <c r="F2720" s="25">
        <v>0</v>
      </c>
      <c r="G2720" s="25">
        <v>0</v>
      </c>
    </row>
    <row r="2721" spans="1:7" x14ac:dyDescent="0.4">
      <c r="A2721" s="25">
        <v>4137</v>
      </c>
      <c r="B2721" s="25" t="s">
        <v>357</v>
      </c>
      <c r="C2721" s="25" t="s">
        <v>82</v>
      </c>
      <c r="D2721" s="25">
        <v>25002.080000000002</v>
      </c>
      <c r="E2721" s="25">
        <v>0</v>
      </c>
      <c r="F2721" s="25">
        <v>0</v>
      </c>
      <c r="G2721" s="25">
        <v>0</v>
      </c>
    </row>
    <row r="2722" spans="1:7" x14ac:dyDescent="0.4">
      <c r="A2722" s="25">
        <v>4137</v>
      </c>
      <c r="B2722" s="25" t="s">
        <v>357</v>
      </c>
      <c r="C2722" s="25" t="s">
        <v>83</v>
      </c>
      <c r="D2722" s="25">
        <v>403.83</v>
      </c>
      <c r="E2722" s="25">
        <v>0</v>
      </c>
      <c r="F2722" s="25">
        <v>0</v>
      </c>
      <c r="G2722" s="25">
        <v>0</v>
      </c>
    </row>
    <row r="2723" spans="1:7" x14ac:dyDescent="0.4">
      <c r="A2723" s="25">
        <v>4137</v>
      </c>
      <c r="B2723" s="25" t="s">
        <v>357</v>
      </c>
      <c r="C2723" s="25" t="s">
        <v>84</v>
      </c>
      <c r="D2723" s="25">
        <v>28772.09</v>
      </c>
      <c r="E2723" s="25">
        <v>0</v>
      </c>
      <c r="F2723" s="25">
        <v>0</v>
      </c>
      <c r="G2723" s="25">
        <v>1305.79</v>
      </c>
    </row>
    <row r="2724" spans="1:7" x14ac:dyDescent="0.4">
      <c r="A2724" s="25">
        <v>4137</v>
      </c>
      <c r="B2724" s="25" t="s">
        <v>357</v>
      </c>
      <c r="C2724" s="25" t="s">
        <v>91</v>
      </c>
      <c r="D2724" s="25">
        <v>0</v>
      </c>
      <c r="E2724" s="25">
        <v>43670.67</v>
      </c>
      <c r="F2724" s="25">
        <v>0</v>
      </c>
      <c r="G2724" s="25">
        <v>0</v>
      </c>
    </row>
    <row r="2725" spans="1:7" x14ac:dyDescent="0.4">
      <c r="A2725" s="25">
        <v>4137</v>
      </c>
      <c r="B2725" s="25" t="s">
        <v>357</v>
      </c>
      <c r="C2725" s="25" t="s">
        <v>85</v>
      </c>
      <c r="D2725" s="25">
        <v>16441.47</v>
      </c>
      <c r="E2725" s="25">
        <v>0</v>
      </c>
      <c r="F2725" s="25">
        <v>0</v>
      </c>
      <c r="G2725" s="25">
        <v>165.44</v>
      </c>
    </row>
    <row r="2726" spans="1:7" x14ac:dyDescent="0.4">
      <c r="A2726" s="25">
        <v>4137</v>
      </c>
      <c r="B2726" s="25" t="s">
        <v>357</v>
      </c>
      <c r="C2726" s="25" t="s">
        <v>86</v>
      </c>
      <c r="D2726" s="25">
        <v>0</v>
      </c>
      <c r="E2726" s="25">
        <v>0</v>
      </c>
      <c r="F2726" s="25">
        <v>0</v>
      </c>
      <c r="G2726" s="25">
        <v>24239.43</v>
      </c>
    </row>
    <row r="2727" spans="1:7" x14ac:dyDescent="0.4">
      <c r="A2727" s="25">
        <v>4144</v>
      </c>
      <c r="B2727" s="25" t="s">
        <v>358</v>
      </c>
      <c r="C2727" s="25" t="s">
        <v>88</v>
      </c>
      <c r="D2727" s="25">
        <v>211980.76</v>
      </c>
      <c r="E2727" s="25">
        <v>0</v>
      </c>
      <c r="F2727" s="25">
        <v>0</v>
      </c>
      <c r="G2727" s="25">
        <v>190.29</v>
      </c>
    </row>
    <row r="2728" spans="1:7" x14ac:dyDescent="0.4">
      <c r="A2728" s="25">
        <v>4144</v>
      </c>
      <c r="B2728" s="25" t="s">
        <v>358</v>
      </c>
      <c r="C2728" s="25" t="s">
        <v>80</v>
      </c>
      <c r="D2728" s="25">
        <v>839231.72</v>
      </c>
      <c r="E2728" s="25">
        <v>0</v>
      </c>
      <c r="F2728" s="25">
        <v>1401.14</v>
      </c>
      <c r="G2728" s="25">
        <v>31575.24</v>
      </c>
    </row>
    <row r="2729" spans="1:7" x14ac:dyDescent="0.4">
      <c r="A2729" s="25">
        <v>4144</v>
      </c>
      <c r="B2729" s="25" t="s">
        <v>358</v>
      </c>
      <c r="C2729" s="25" t="s">
        <v>81</v>
      </c>
      <c r="D2729" s="25">
        <v>2579473.63</v>
      </c>
      <c r="E2729" s="25">
        <v>0</v>
      </c>
      <c r="F2729" s="25">
        <v>697.33</v>
      </c>
      <c r="G2729" s="25">
        <v>367715.33</v>
      </c>
    </row>
    <row r="2730" spans="1:7" x14ac:dyDescent="0.4">
      <c r="A2730" s="25">
        <v>4144</v>
      </c>
      <c r="B2730" s="25" t="s">
        <v>358</v>
      </c>
      <c r="C2730" s="25" t="s">
        <v>89</v>
      </c>
      <c r="D2730" s="25">
        <v>1470135.66</v>
      </c>
      <c r="E2730" s="25">
        <v>0</v>
      </c>
      <c r="F2730" s="25">
        <v>100</v>
      </c>
      <c r="G2730" s="25">
        <v>366803.42</v>
      </c>
    </row>
    <row r="2731" spans="1:7" x14ac:dyDescent="0.4">
      <c r="A2731" s="25">
        <v>4144</v>
      </c>
      <c r="B2731" s="25" t="s">
        <v>358</v>
      </c>
      <c r="C2731" s="25" t="s">
        <v>90</v>
      </c>
      <c r="D2731" s="25">
        <v>106188.89</v>
      </c>
      <c r="E2731" s="25">
        <v>0</v>
      </c>
      <c r="F2731" s="25">
        <v>0</v>
      </c>
      <c r="G2731" s="25">
        <v>0</v>
      </c>
    </row>
    <row r="2732" spans="1:7" x14ac:dyDescent="0.4">
      <c r="A2732" s="25">
        <v>4144</v>
      </c>
      <c r="B2732" s="25" t="s">
        <v>358</v>
      </c>
      <c r="C2732" s="25" t="s">
        <v>82</v>
      </c>
      <c r="D2732" s="25">
        <v>111550.02</v>
      </c>
      <c r="E2732" s="25">
        <v>0</v>
      </c>
      <c r="F2732" s="25">
        <v>0</v>
      </c>
      <c r="G2732" s="25">
        <v>0</v>
      </c>
    </row>
    <row r="2733" spans="1:7" x14ac:dyDescent="0.4">
      <c r="A2733" s="25">
        <v>4144</v>
      </c>
      <c r="B2733" s="25" t="s">
        <v>358</v>
      </c>
      <c r="C2733" s="25" t="s">
        <v>83</v>
      </c>
      <c r="D2733" s="25">
        <v>52412.99</v>
      </c>
      <c r="E2733" s="25">
        <v>0</v>
      </c>
      <c r="F2733" s="25">
        <v>0</v>
      </c>
      <c r="G2733" s="25">
        <v>0</v>
      </c>
    </row>
    <row r="2734" spans="1:7" x14ac:dyDescent="0.4">
      <c r="A2734" s="25">
        <v>4144</v>
      </c>
      <c r="B2734" s="25" t="s">
        <v>358</v>
      </c>
      <c r="C2734" s="25" t="s">
        <v>84</v>
      </c>
      <c r="D2734" s="25">
        <v>662656.98</v>
      </c>
      <c r="E2734" s="25">
        <v>0</v>
      </c>
      <c r="F2734" s="25">
        <v>0</v>
      </c>
      <c r="G2734" s="25">
        <v>6498.66</v>
      </c>
    </row>
    <row r="2735" spans="1:7" x14ac:dyDescent="0.4">
      <c r="A2735" s="25">
        <v>4144</v>
      </c>
      <c r="B2735" s="25" t="s">
        <v>358</v>
      </c>
      <c r="C2735" s="25" t="s">
        <v>91</v>
      </c>
      <c r="D2735" s="25">
        <v>660057.17000000004</v>
      </c>
      <c r="E2735" s="25">
        <v>0</v>
      </c>
      <c r="F2735" s="25">
        <v>122.27</v>
      </c>
      <c r="G2735" s="25">
        <v>15603.69</v>
      </c>
    </row>
    <row r="2736" spans="1:7" x14ac:dyDescent="0.4">
      <c r="A2736" s="25">
        <v>4144</v>
      </c>
      <c r="B2736" s="25" t="s">
        <v>358</v>
      </c>
      <c r="C2736" s="25" t="s">
        <v>85</v>
      </c>
      <c r="D2736" s="25">
        <v>160468.72</v>
      </c>
      <c r="E2736" s="25">
        <v>0</v>
      </c>
      <c r="F2736" s="25">
        <v>0</v>
      </c>
      <c r="G2736" s="25">
        <v>31640.7</v>
      </c>
    </row>
    <row r="2737" spans="1:7" x14ac:dyDescent="0.4">
      <c r="A2737" s="25">
        <v>4144</v>
      </c>
      <c r="B2737" s="25" t="s">
        <v>358</v>
      </c>
      <c r="C2737" s="25" t="s">
        <v>86</v>
      </c>
      <c r="D2737" s="25">
        <v>9712.5</v>
      </c>
      <c r="E2737" s="25">
        <v>16490</v>
      </c>
      <c r="F2737" s="25">
        <v>0</v>
      </c>
      <c r="G2737" s="25">
        <v>21272.36</v>
      </c>
    </row>
    <row r="2738" spans="1:7" x14ac:dyDescent="0.4">
      <c r="A2738" s="25">
        <v>4165</v>
      </c>
      <c r="B2738" s="25" t="s">
        <v>359</v>
      </c>
      <c r="C2738" s="25" t="s">
        <v>88</v>
      </c>
      <c r="D2738" s="25">
        <v>83361.62</v>
      </c>
      <c r="E2738" s="25">
        <v>0</v>
      </c>
      <c r="F2738" s="25">
        <v>0</v>
      </c>
      <c r="G2738" s="25">
        <v>8512.58</v>
      </c>
    </row>
    <row r="2739" spans="1:7" x14ac:dyDescent="0.4">
      <c r="A2739" s="25">
        <v>4165</v>
      </c>
      <c r="B2739" s="25" t="s">
        <v>359</v>
      </c>
      <c r="C2739" s="25" t="s">
        <v>80</v>
      </c>
      <c r="D2739" s="25">
        <v>287098.86</v>
      </c>
      <c r="E2739" s="25">
        <v>0</v>
      </c>
      <c r="F2739" s="25">
        <v>0</v>
      </c>
      <c r="G2739" s="25">
        <v>4008.42</v>
      </c>
    </row>
    <row r="2740" spans="1:7" x14ac:dyDescent="0.4">
      <c r="A2740" s="25">
        <v>4165</v>
      </c>
      <c r="B2740" s="25" t="s">
        <v>359</v>
      </c>
      <c r="C2740" s="25" t="s">
        <v>81</v>
      </c>
      <c r="D2740" s="25">
        <v>952148.4</v>
      </c>
      <c r="E2740" s="25">
        <v>0</v>
      </c>
      <c r="F2740" s="25">
        <v>0</v>
      </c>
      <c r="G2740" s="25">
        <v>201297.6</v>
      </c>
    </row>
    <row r="2741" spans="1:7" x14ac:dyDescent="0.4">
      <c r="A2741" s="25">
        <v>4165</v>
      </c>
      <c r="B2741" s="25" t="s">
        <v>359</v>
      </c>
      <c r="C2741" s="25" t="s">
        <v>89</v>
      </c>
      <c r="D2741" s="25">
        <v>993802.58</v>
      </c>
      <c r="E2741" s="25">
        <v>0</v>
      </c>
      <c r="F2741" s="25">
        <v>0</v>
      </c>
      <c r="G2741" s="25">
        <v>0</v>
      </c>
    </row>
    <row r="2742" spans="1:7" x14ac:dyDescent="0.4">
      <c r="A2742" s="25">
        <v>4165</v>
      </c>
      <c r="B2742" s="25" t="s">
        <v>359</v>
      </c>
      <c r="C2742" s="25" t="s">
        <v>82</v>
      </c>
      <c r="D2742" s="25">
        <v>25998.98</v>
      </c>
      <c r="E2742" s="25">
        <v>0</v>
      </c>
      <c r="F2742" s="25">
        <v>0</v>
      </c>
      <c r="G2742" s="25">
        <v>0</v>
      </c>
    </row>
    <row r="2743" spans="1:7" x14ac:dyDescent="0.4">
      <c r="A2743" s="25">
        <v>4165</v>
      </c>
      <c r="B2743" s="25" t="s">
        <v>359</v>
      </c>
      <c r="C2743" s="25" t="s">
        <v>83</v>
      </c>
      <c r="D2743" s="25">
        <v>17166.490000000002</v>
      </c>
      <c r="E2743" s="25">
        <v>0</v>
      </c>
      <c r="F2743" s="25">
        <v>0</v>
      </c>
      <c r="G2743" s="25">
        <v>0</v>
      </c>
    </row>
    <row r="2744" spans="1:7" x14ac:dyDescent="0.4">
      <c r="A2744" s="25">
        <v>4165</v>
      </c>
      <c r="B2744" s="25" t="s">
        <v>359</v>
      </c>
      <c r="C2744" s="25" t="s">
        <v>84</v>
      </c>
      <c r="D2744" s="25">
        <v>143078.03</v>
      </c>
      <c r="E2744" s="25">
        <v>0</v>
      </c>
      <c r="F2744" s="25">
        <v>0</v>
      </c>
      <c r="G2744" s="25">
        <v>1517.93</v>
      </c>
    </row>
    <row r="2745" spans="1:7" x14ac:dyDescent="0.4">
      <c r="A2745" s="25">
        <v>4165</v>
      </c>
      <c r="B2745" s="25" t="s">
        <v>359</v>
      </c>
      <c r="C2745" s="25" t="s">
        <v>91</v>
      </c>
      <c r="D2745" s="25">
        <v>31864.5</v>
      </c>
      <c r="E2745" s="25">
        <v>0</v>
      </c>
      <c r="F2745" s="25">
        <v>0</v>
      </c>
      <c r="G2745" s="25">
        <v>0</v>
      </c>
    </row>
    <row r="2746" spans="1:7" x14ac:dyDescent="0.4">
      <c r="A2746" s="25">
        <v>4165</v>
      </c>
      <c r="B2746" s="25" t="s">
        <v>359</v>
      </c>
      <c r="C2746" s="25" t="s">
        <v>85</v>
      </c>
      <c r="D2746" s="25">
        <v>38473.93</v>
      </c>
      <c r="E2746" s="25">
        <v>0</v>
      </c>
      <c r="F2746" s="25">
        <v>0</v>
      </c>
      <c r="G2746" s="25">
        <v>0</v>
      </c>
    </row>
    <row r="2747" spans="1:7" x14ac:dyDescent="0.4">
      <c r="A2747" s="25">
        <v>4165</v>
      </c>
      <c r="B2747" s="25" t="s">
        <v>359</v>
      </c>
      <c r="C2747" s="25" t="s">
        <v>86</v>
      </c>
      <c r="D2747" s="25">
        <v>0</v>
      </c>
      <c r="E2747" s="25">
        <v>16883</v>
      </c>
      <c r="F2747" s="25">
        <v>0</v>
      </c>
      <c r="G2747" s="25">
        <v>9600.6</v>
      </c>
    </row>
    <row r="2748" spans="1:7" x14ac:dyDescent="0.4">
      <c r="A2748" s="25">
        <v>4179</v>
      </c>
      <c r="B2748" s="25" t="s">
        <v>360</v>
      </c>
      <c r="C2748" s="25" t="s">
        <v>88</v>
      </c>
      <c r="D2748" s="25">
        <v>435059.20000000001</v>
      </c>
      <c r="E2748" s="25">
        <v>0</v>
      </c>
      <c r="F2748" s="25">
        <v>0</v>
      </c>
      <c r="G2748" s="25">
        <v>98471.06</v>
      </c>
    </row>
    <row r="2749" spans="1:7" x14ac:dyDescent="0.4">
      <c r="A2749" s="25">
        <v>4179</v>
      </c>
      <c r="B2749" s="25" t="s">
        <v>360</v>
      </c>
      <c r="C2749" s="25" t="s">
        <v>80</v>
      </c>
      <c r="D2749" s="25">
        <v>2631268.0299999998</v>
      </c>
      <c r="E2749" s="25">
        <v>0</v>
      </c>
      <c r="F2749" s="25">
        <v>0</v>
      </c>
      <c r="G2749" s="25">
        <v>266772.42</v>
      </c>
    </row>
    <row r="2750" spans="1:7" x14ac:dyDescent="0.4">
      <c r="A2750" s="25">
        <v>4179</v>
      </c>
      <c r="B2750" s="25" t="s">
        <v>360</v>
      </c>
      <c r="C2750" s="25" t="s">
        <v>81</v>
      </c>
      <c r="D2750" s="25">
        <v>9901555.0700000003</v>
      </c>
      <c r="E2750" s="25">
        <v>0</v>
      </c>
      <c r="F2750" s="25">
        <v>13485.66</v>
      </c>
      <c r="G2750" s="25">
        <v>161216.74</v>
      </c>
    </row>
    <row r="2751" spans="1:7" x14ac:dyDescent="0.4">
      <c r="A2751" s="25">
        <v>4179</v>
      </c>
      <c r="B2751" s="25" t="s">
        <v>360</v>
      </c>
      <c r="C2751" s="25" t="s">
        <v>89</v>
      </c>
      <c r="D2751" s="25">
        <v>6624168.0800000001</v>
      </c>
      <c r="E2751" s="25">
        <v>0</v>
      </c>
      <c r="F2751" s="25">
        <v>0</v>
      </c>
      <c r="G2751" s="25">
        <v>87154.33</v>
      </c>
    </row>
    <row r="2752" spans="1:7" x14ac:dyDescent="0.4">
      <c r="A2752" s="25">
        <v>4179</v>
      </c>
      <c r="B2752" s="25" t="s">
        <v>360</v>
      </c>
      <c r="C2752" s="25" t="s">
        <v>90</v>
      </c>
      <c r="D2752" s="25">
        <v>474044.32</v>
      </c>
      <c r="E2752" s="25">
        <v>0</v>
      </c>
      <c r="F2752" s="25">
        <v>0</v>
      </c>
      <c r="G2752" s="25">
        <v>42057.35</v>
      </c>
    </row>
    <row r="2753" spans="1:7" x14ac:dyDescent="0.4">
      <c r="A2753" s="25">
        <v>4179</v>
      </c>
      <c r="B2753" s="25" t="s">
        <v>360</v>
      </c>
      <c r="C2753" s="25" t="s">
        <v>82</v>
      </c>
      <c r="D2753" s="25">
        <v>260967.71</v>
      </c>
      <c r="E2753" s="25">
        <v>0</v>
      </c>
      <c r="F2753" s="25">
        <v>0</v>
      </c>
      <c r="G2753" s="25">
        <v>315728.5</v>
      </c>
    </row>
    <row r="2754" spans="1:7" x14ac:dyDescent="0.4">
      <c r="A2754" s="25">
        <v>4179</v>
      </c>
      <c r="B2754" s="25" t="s">
        <v>360</v>
      </c>
      <c r="C2754" s="25" t="s">
        <v>83</v>
      </c>
      <c r="D2754" s="25">
        <v>407893.88</v>
      </c>
      <c r="E2754" s="25">
        <v>0</v>
      </c>
      <c r="F2754" s="25">
        <v>0</v>
      </c>
      <c r="G2754" s="25">
        <v>0</v>
      </c>
    </row>
    <row r="2755" spans="1:7" x14ac:dyDescent="0.4">
      <c r="A2755" s="25">
        <v>4179</v>
      </c>
      <c r="B2755" s="25" t="s">
        <v>360</v>
      </c>
      <c r="C2755" s="25" t="s">
        <v>84</v>
      </c>
      <c r="D2755" s="25">
        <v>679353.13</v>
      </c>
      <c r="E2755" s="25">
        <v>0</v>
      </c>
      <c r="F2755" s="25">
        <v>0</v>
      </c>
      <c r="G2755" s="25">
        <v>12829.75</v>
      </c>
    </row>
    <row r="2756" spans="1:7" x14ac:dyDescent="0.4">
      <c r="A2756" s="25">
        <v>4179</v>
      </c>
      <c r="B2756" s="25" t="s">
        <v>360</v>
      </c>
      <c r="C2756" s="25" t="s">
        <v>91</v>
      </c>
      <c r="D2756" s="25">
        <v>962507.96</v>
      </c>
      <c r="E2756" s="25">
        <v>0</v>
      </c>
      <c r="F2756" s="25">
        <v>0</v>
      </c>
      <c r="G2756" s="25">
        <v>16848.7</v>
      </c>
    </row>
    <row r="2757" spans="1:7" x14ac:dyDescent="0.4">
      <c r="A2757" s="25">
        <v>4179</v>
      </c>
      <c r="B2757" s="25" t="s">
        <v>360</v>
      </c>
      <c r="C2757" s="25" t="s">
        <v>85</v>
      </c>
      <c r="D2757" s="25">
        <v>1546962.44</v>
      </c>
      <c r="E2757" s="25">
        <v>0</v>
      </c>
      <c r="F2757" s="25">
        <v>22.5</v>
      </c>
      <c r="G2757" s="25">
        <v>66375.34</v>
      </c>
    </row>
    <row r="2758" spans="1:7" x14ac:dyDescent="0.4">
      <c r="A2758" s="25">
        <v>4179</v>
      </c>
      <c r="B2758" s="25" t="s">
        <v>360</v>
      </c>
      <c r="C2758" s="25" t="s">
        <v>86</v>
      </c>
      <c r="D2758" s="25">
        <v>0</v>
      </c>
      <c r="E2758" s="25">
        <v>0</v>
      </c>
      <c r="F2758" s="25">
        <v>0</v>
      </c>
      <c r="G2758" s="25">
        <v>45376.959999999999</v>
      </c>
    </row>
    <row r="2759" spans="1:7" x14ac:dyDescent="0.4">
      <c r="A2759" s="25">
        <v>4186</v>
      </c>
      <c r="B2759" s="25" t="s">
        <v>361</v>
      </c>
      <c r="C2759" s="25" t="s">
        <v>88</v>
      </c>
      <c r="D2759" s="25">
        <v>68687.539999999994</v>
      </c>
      <c r="E2759" s="25">
        <v>0</v>
      </c>
      <c r="F2759" s="25">
        <v>0</v>
      </c>
      <c r="G2759" s="25">
        <v>10040.129999999999</v>
      </c>
    </row>
    <row r="2760" spans="1:7" x14ac:dyDescent="0.4">
      <c r="A2760" s="25">
        <v>4186</v>
      </c>
      <c r="B2760" s="25" t="s">
        <v>361</v>
      </c>
      <c r="C2760" s="25" t="s">
        <v>80</v>
      </c>
      <c r="D2760" s="25">
        <v>121481.73</v>
      </c>
      <c r="E2760" s="25">
        <v>0</v>
      </c>
      <c r="F2760" s="25">
        <v>0</v>
      </c>
      <c r="G2760" s="25">
        <v>5113.66</v>
      </c>
    </row>
    <row r="2761" spans="1:7" x14ac:dyDescent="0.4">
      <c r="A2761" s="25">
        <v>4186</v>
      </c>
      <c r="B2761" s="25" t="s">
        <v>361</v>
      </c>
      <c r="C2761" s="25" t="s">
        <v>81</v>
      </c>
      <c r="D2761" s="25">
        <v>460283.75</v>
      </c>
      <c r="E2761" s="25">
        <v>0</v>
      </c>
      <c r="F2761" s="25">
        <v>0</v>
      </c>
      <c r="G2761" s="25">
        <v>207808.89</v>
      </c>
    </row>
    <row r="2762" spans="1:7" x14ac:dyDescent="0.4">
      <c r="A2762" s="25">
        <v>4186</v>
      </c>
      <c r="B2762" s="25" t="s">
        <v>361</v>
      </c>
      <c r="C2762" s="25" t="s">
        <v>89</v>
      </c>
      <c r="D2762" s="25">
        <v>467935.51</v>
      </c>
      <c r="E2762" s="25">
        <v>0</v>
      </c>
      <c r="F2762" s="25">
        <v>4256.04</v>
      </c>
      <c r="G2762" s="25">
        <v>363.6</v>
      </c>
    </row>
    <row r="2763" spans="1:7" x14ac:dyDescent="0.4">
      <c r="A2763" s="25">
        <v>4186</v>
      </c>
      <c r="B2763" s="25" t="s">
        <v>361</v>
      </c>
      <c r="C2763" s="25" t="s">
        <v>90</v>
      </c>
      <c r="D2763" s="25">
        <v>12984.29</v>
      </c>
      <c r="E2763" s="25">
        <v>0</v>
      </c>
      <c r="F2763" s="25">
        <v>0</v>
      </c>
      <c r="G2763" s="25">
        <v>0</v>
      </c>
    </row>
    <row r="2764" spans="1:7" x14ac:dyDescent="0.4">
      <c r="A2764" s="25">
        <v>4186</v>
      </c>
      <c r="B2764" s="25" t="s">
        <v>361</v>
      </c>
      <c r="C2764" s="25" t="s">
        <v>82</v>
      </c>
      <c r="D2764" s="25">
        <v>22796</v>
      </c>
      <c r="E2764" s="25">
        <v>0</v>
      </c>
      <c r="F2764" s="25">
        <v>0</v>
      </c>
      <c r="G2764" s="25">
        <v>0</v>
      </c>
    </row>
    <row r="2765" spans="1:7" x14ac:dyDescent="0.4">
      <c r="A2765" s="25">
        <v>4186</v>
      </c>
      <c r="B2765" s="25" t="s">
        <v>361</v>
      </c>
      <c r="C2765" s="25" t="s">
        <v>83</v>
      </c>
      <c r="D2765" s="25">
        <v>0</v>
      </c>
      <c r="E2765" s="25">
        <v>25520</v>
      </c>
      <c r="F2765" s="25">
        <v>0</v>
      </c>
      <c r="G2765" s="25">
        <v>0</v>
      </c>
    </row>
    <row r="2766" spans="1:7" x14ac:dyDescent="0.4">
      <c r="A2766" s="25">
        <v>4186</v>
      </c>
      <c r="B2766" s="25" t="s">
        <v>361</v>
      </c>
      <c r="C2766" s="25" t="s">
        <v>84</v>
      </c>
      <c r="D2766" s="25">
        <v>0</v>
      </c>
      <c r="E2766" s="25">
        <v>82000.009999999995</v>
      </c>
      <c r="F2766" s="25">
        <v>0</v>
      </c>
      <c r="G2766" s="25">
        <v>10073.790000000001</v>
      </c>
    </row>
    <row r="2767" spans="1:7" x14ac:dyDescent="0.4">
      <c r="A2767" s="25">
        <v>4186</v>
      </c>
      <c r="B2767" s="25" t="s">
        <v>361</v>
      </c>
      <c r="C2767" s="25" t="s">
        <v>91</v>
      </c>
      <c r="D2767" s="25">
        <v>0</v>
      </c>
      <c r="E2767" s="25">
        <v>62745.74</v>
      </c>
      <c r="F2767" s="25">
        <v>0</v>
      </c>
      <c r="G2767" s="25">
        <v>0</v>
      </c>
    </row>
    <row r="2768" spans="1:7" x14ac:dyDescent="0.4">
      <c r="A2768" s="25">
        <v>4186</v>
      </c>
      <c r="B2768" s="25" t="s">
        <v>361</v>
      </c>
      <c r="C2768" s="25" t="s">
        <v>85</v>
      </c>
      <c r="D2768" s="25">
        <v>29001.89</v>
      </c>
      <c r="E2768" s="25">
        <v>0</v>
      </c>
      <c r="F2768" s="25">
        <v>0</v>
      </c>
      <c r="G2768" s="25">
        <v>0</v>
      </c>
    </row>
    <row r="2769" spans="1:7" x14ac:dyDescent="0.4">
      <c r="A2769" s="25">
        <v>4186</v>
      </c>
      <c r="B2769" s="25" t="s">
        <v>361</v>
      </c>
      <c r="C2769" s="25" t="s">
        <v>86</v>
      </c>
      <c r="D2769" s="25">
        <v>0</v>
      </c>
      <c r="E2769" s="25">
        <v>76244</v>
      </c>
      <c r="F2769" s="25">
        <v>0</v>
      </c>
      <c r="G2769" s="25">
        <v>46426.879999999997</v>
      </c>
    </row>
    <row r="2770" spans="1:7" x14ac:dyDescent="0.4">
      <c r="A2770" s="25">
        <v>4207</v>
      </c>
      <c r="B2770" s="25" t="s">
        <v>362</v>
      </c>
      <c r="C2770" s="25" t="s">
        <v>88</v>
      </c>
      <c r="D2770" s="25">
        <v>42324.35</v>
      </c>
      <c r="E2770" s="25">
        <v>0</v>
      </c>
      <c r="F2770" s="25">
        <v>0</v>
      </c>
      <c r="G2770" s="25">
        <v>3211</v>
      </c>
    </row>
    <row r="2771" spans="1:7" x14ac:dyDescent="0.4">
      <c r="A2771" s="25">
        <v>4207</v>
      </c>
      <c r="B2771" s="25" t="s">
        <v>362</v>
      </c>
      <c r="C2771" s="25" t="s">
        <v>80</v>
      </c>
      <c r="D2771" s="25">
        <v>93180.4</v>
      </c>
      <c r="E2771" s="25">
        <v>0</v>
      </c>
      <c r="F2771" s="25">
        <v>0</v>
      </c>
      <c r="G2771" s="25">
        <v>0</v>
      </c>
    </row>
    <row r="2772" spans="1:7" x14ac:dyDescent="0.4">
      <c r="A2772" s="25">
        <v>4207</v>
      </c>
      <c r="B2772" s="25" t="s">
        <v>362</v>
      </c>
      <c r="C2772" s="25" t="s">
        <v>81</v>
      </c>
      <c r="D2772" s="25">
        <v>171794.77</v>
      </c>
      <c r="E2772" s="25">
        <v>0</v>
      </c>
      <c r="F2772" s="25">
        <v>0</v>
      </c>
      <c r="G2772" s="25">
        <v>89704.98</v>
      </c>
    </row>
    <row r="2773" spans="1:7" x14ac:dyDescent="0.4">
      <c r="A2773" s="25">
        <v>4207</v>
      </c>
      <c r="B2773" s="25" t="s">
        <v>362</v>
      </c>
      <c r="C2773" s="25" t="s">
        <v>89</v>
      </c>
      <c r="D2773" s="25">
        <v>123575.32</v>
      </c>
      <c r="E2773" s="25">
        <v>0</v>
      </c>
      <c r="F2773" s="25">
        <v>0</v>
      </c>
      <c r="G2773" s="25">
        <v>0</v>
      </c>
    </row>
    <row r="2774" spans="1:7" x14ac:dyDescent="0.4">
      <c r="A2774" s="25">
        <v>4207</v>
      </c>
      <c r="B2774" s="25" t="s">
        <v>362</v>
      </c>
      <c r="C2774" s="25" t="s">
        <v>82</v>
      </c>
      <c r="D2774" s="25">
        <v>14919.3</v>
      </c>
      <c r="E2774" s="25">
        <v>0</v>
      </c>
      <c r="F2774" s="25">
        <v>0</v>
      </c>
      <c r="G2774" s="25">
        <v>0</v>
      </c>
    </row>
    <row r="2775" spans="1:7" x14ac:dyDescent="0.4">
      <c r="A2775" s="25">
        <v>4207</v>
      </c>
      <c r="B2775" s="25" t="s">
        <v>362</v>
      </c>
      <c r="C2775" s="25" t="s">
        <v>84</v>
      </c>
      <c r="D2775" s="25">
        <v>0</v>
      </c>
      <c r="E2775" s="25">
        <v>4775</v>
      </c>
      <c r="F2775" s="25">
        <v>0</v>
      </c>
      <c r="G2775" s="25">
        <v>43232.08</v>
      </c>
    </row>
    <row r="2776" spans="1:7" x14ac:dyDescent="0.4">
      <c r="A2776" s="25">
        <v>4207</v>
      </c>
      <c r="B2776" s="25" t="s">
        <v>362</v>
      </c>
      <c r="C2776" s="25" t="s">
        <v>91</v>
      </c>
      <c r="D2776" s="25">
        <v>0</v>
      </c>
      <c r="E2776" s="25">
        <v>0</v>
      </c>
      <c r="F2776" s="25">
        <v>35838.46</v>
      </c>
      <c r="G2776" s="25">
        <v>0</v>
      </c>
    </row>
    <row r="2777" spans="1:7" x14ac:dyDescent="0.4">
      <c r="A2777" s="25">
        <v>4207</v>
      </c>
      <c r="B2777" s="25" t="s">
        <v>362</v>
      </c>
      <c r="C2777" s="25" t="s">
        <v>85</v>
      </c>
      <c r="D2777" s="25">
        <v>13790.09</v>
      </c>
      <c r="E2777" s="25">
        <v>0</v>
      </c>
      <c r="F2777" s="25">
        <v>0</v>
      </c>
      <c r="G2777" s="25">
        <v>32.92</v>
      </c>
    </row>
    <row r="2778" spans="1:7" x14ac:dyDescent="0.4">
      <c r="A2778" s="25">
        <v>4207</v>
      </c>
      <c r="B2778" s="25" t="s">
        <v>362</v>
      </c>
      <c r="C2778" s="25" t="s">
        <v>86</v>
      </c>
      <c r="D2778" s="25">
        <v>0</v>
      </c>
      <c r="E2778" s="25">
        <v>19322</v>
      </c>
      <c r="F2778" s="25">
        <v>0</v>
      </c>
      <c r="G2778" s="25">
        <v>0</v>
      </c>
    </row>
    <row r="2779" spans="1:7" x14ac:dyDescent="0.4">
      <c r="A2779" s="25">
        <v>4221</v>
      </c>
      <c r="B2779" s="25" t="s">
        <v>363</v>
      </c>
      <c r="C2779" s="25" t="s">
        <v>88</v>
      </c>
      <c r="D2779" s="25">
        <v>88499.22</v>
      </c>
      <c r="E2779" s="25">
        <v>0</v>
      </c>
      <c r="F2779" s="25">
        <v>0</v>
      </c>
      <c r="G2779" s="25">
        <v>20981.99</v>
      </c>
    </row>
    <row r="2780" spans="1:7" x14ac:dyDescent="0.4">
      <c r="A2780" s="25">
        <v>4221</v>
      </c>
      <c r="B2780" s="25" t="s">
        <v>363</v>
      </c>
      <c r="C2780" s="25" t="s">
        <v>80</v>
      </c>
      <c r="D2780" s="25">
        <v>69234.070000000007</v>
      </c>
      <c r="E2780" s="25">
        <v>0</v>
      </c>
      <c r="F2780" s="25">
        <v>0</v>
      </c>
      <c r="G2780" s="25">
        <v>139.91999999999999</v>
      </c>
    </row>
    <row r="2781" spans="1:7" x14ac:dyDescent="0.4">
      <c r="A2781" s="25">
        <v>4221</v>
      </c>
      <c r="B2781" s="25" t="s">
        <v>363</v>
      </c>
      <c r="C2781" s="25" t="s">
        <v>81</v>
      </c>
      <c r="D2781" s="25">
        <v>177157.66</v>
      </c>
      <c r="E2781" s="25">
        <v>0</v>
      </c>
      <c r="F2781" s="25">
        <v>0</v>
      </c>
      <c r="G2781" s="25">
        <v>123017.57</v>
      </c>
    </row>
    <row r="2782" spans="1:7" x14ac:dyDescent="0.4">
      <c r="A2782" s="25">
        <v>4221</v>
      </c>
      <c r="B2782" s="25" t="s">
        <v>363</v>
      </c>
      <c r="C2782" s="25" t="s">
        <v>89</v>
      </c>
      <c r="D2782" s="25">
        <v>246219.25</v>
      </c>
      <c r="E2782" s="25">
        <v>0</v>
      </c>
      <c r="F2782" s="25">
        <v>0</v>
      </c>
      <c r="G2782" s="25">
        <v>0</v>
      </c>
    </row>
    <row r="2783" spans="1:7" x14ac:dyDescent="0.4">
      <c r="A2783" s="25">
        <v>4221</v>
      </c>
      <c r="B2783" s="25" t="s">
        <v>363</v>
      </c>
      <c r="C2783" s="25" t="s">
        <v>84</v>
      </c>
      <c r="D2783" s="25">
        <v>23409.18</v>
      </c>
      <c r="E2783" s="25">
        <v>0</v>
      </c>
      <c r="F2783" s="25">
        <v>5841</v>
      </c>
      <c r="G2783" s="25">
        <v>0</v>
      </c>
    </row>
    <row r="2784" spans="1:7" x14ac:dyDescent="0.4">
      <c r="A2784" s="25">
        <v>4221</v>
      </c>
      <c r="B2784" s="25" t="s">
        <v>363</v>
      </c>
      <c r="C2784" s="25" t="s">
        <v>91</v>
      </c>
      <c r="D2784" s="25">
        <v>47852.42</v>
      </c>
      <c r="E2784" s="25">
        <v>0</v>
      </c>
      <c r="F2784" s="25">
        <v>0</v>
      </c>
      <c r="G2784" s="25">
        <v>624.73</v>
      </c>
    </row>
    <row r="2785" spans="1:7" x14ac:dyDescent="0.4">
      <c r="A2785" s="25">
        <v>4221</v>
      </c>
      <c r="B2785" s="25" t="s">
        <v>363</v>
      </c>
      <c r="C2785" s="25" t="s">
        <v>85</v>
      </c>
      <c r="D2785" s="25">
        <v>84350.52</v>
      </c>
      <c r="E2785" s="25">
        <v>0</v>
      </c>
      <c r="F2785" s="25">
        <v>0</v>
      </c>
      <c r="G2785" s="25">
        <v>3690.8</v>
      </c>
    </row>
    <row r="2786" spans="1:7" x14ac:dyDescent="0.4">
      <c r="A2786" s="25">
        <v>4221</v>
      </c>
      <c r="B2786" s="25" t="s">
        <v>363</v>
      </c>
      <c r="C2786" s="25" t="s">
        <v>86</v>
      </c>
      <c r="D2786" s="25">
        <v>0</v>
      </c>
      <c r="E2786" s="25">
        <v>0</v>
      </c>
      <c r="F2786" s="25">
        <v>0</v>
      </c>
      <c r="G2786" s="25">
        <v>56760</v>
      </c>
    </row>
    <row r="2787" spans="1:7" x14ac:dyDescent="0.4">
      <c r="A2787" s="25">
        <v>4228</v>
      </c>
      <c r="B2787" s="25" t="s">
        <v>364</v>
      </c>
      <c r="C2787" s="25" t="s">
        <v>88</v>
      </c>
      <c r="D2787" s="25">
        <v>83910.34</v>
      </c>
      <c r="E2787" s="25">
        <v>0</v>
      </c>
      <c r="F2787" s="25">
        <v>0</v>
      </c>
      <c r="G2787" s="25">
        <v>6056.33</v>
      </c>
    </row>
    <row r="2788" spans="1:7" x14ac:dyDescent="0.4">
      <c r="A2788" s="25">
        <v>4228</v>
      </c>
      <c r="B2788" s="25" t="s">
        <v>364</v>
      </c>
      <c r="C2788" s="25" t="s">
        <v>80</v>
      </c>
      <c r="D2788" s="25">
        <v>0</v>
      </c>
      <c r="E2788" s="25">
        <v>0</v>
      </c>
      <c r="F2788" s="25">
        <v>175758.5</v>
      </c>
      <c r="G2788" s="25">
        <v>1250.55</v>
      </c>
    </row>
    <row r="2789" spans="1:7" x14ac:dyDescent="0.4">
      <c r="A2789" s="25">
        <v>4228</v>
      </c>
      <c r="B2789" s="25" t="s">
        <v>364</v>
      </c>
      <c r="C2789" s="25" t="s">
        <v>81</v>
      </c>
      <c r="D2789" s="25">
        <v>89270.73</v>
      </c>
      <c r="E2789" s="25">
        <v>0</v>
      </c>
      <c r="F2789" s="25">
        <v>201250</v>
      </c>
      <c r="G2789" s="25">
        <v>101951.03999999999</v>
      </c>
    </row>
    <row r="2790" spans="1:7" x14ac:dyDescent="0.4">
      <c r="A2790" s="25">
        <v>4228</v>
      </c>
      <c r="B2790" s="25" t="s">
        <v>364</v>
      </c>
      <c r="C2790" s="25" t="s">
        <v>89</v>
      </c>
      <c r="D2790" s="25">
        <v>68801.070000000007</v>
      </c>
      <c r="E2790" s="25">
        <v>0</v>
      </c>
      <c r="F2790" s="25">
        <v>49900</v>
      </c>
      <c r="G2790" s="25">
        <v>46883.56</v>
      </c>
    </row>
    <row r="2791" spans="1:7" x14ac:dyDescent="0.4">
      <c r="A2791" s="25">
        <v>4228</v>
      </c>
      <c r="B2791" s="25" t="s">
        <v>364</v>
      </c>
      <c r="C2791" s="25" t="s">
        <v>82</v>
      </c>
      <c r="D2791" s="25">
        <v>22766.38</v>
      </c>
      <c r="E2791" s="25">
        <v>0</v>
      </c>
      <c r="F2791" s="25">
        <v>0</v>
      </c>
      <c r="G2791" s="25">
        <v>0</v>
      </c>
    </row>
    <row r="2792" spans="1:7" x14ac:dyDescent="0.4">
      <c r="A2792" s="25">
        <v>4228</v>
      </c>
      <c r="B2792" s="25" t="s">
        <v>364</v>
      </c>
      <c r="C2792" s="25" t="s">
        <v>83</v>
      </c>
      <c r="D2792" s="25">
        <v>9435.3700000000008</v>
      </c>
      <c r="E2792" s="25">
        <v>0</v>
      </c>
      <c r="F2792" s="25">
        <v>0</v>
      </c>
      <c r="G2792" s="25">
        <v>0</v>
      </c>
    </row>
    <row r="2793" spans="1:7" x14ac:dyDescent="0.4">
      <c r="A2793" s="25">
        <v>4228</v>
      </c>
      <c r="B2793" s="25" t="s">
        <v>364</v>
      </c>
      <c r="C2793" s="25" t="s">
        <v>84</v>
      </c>
      <c r="D2793" s="25">
        <v>0</v>
      </c>
      <c r="E2793" s="25">
        <v>74760</v>
      </c>
      <c r="F2793" s="25">
        <v>0</v>
      </c>
      <c r="G2793" s="25">
        <v>14240</v>
      </c>
    </row>
    <row r="2794" spans="1:7" x14ac:dyDescent="0.4">
      <c r="A2794" s="25">
        <v>4228</v>
      </c>
      <c r="B2794" s="25" t="s">
        <v>364</v>
      </c>
      <c r="C2794" s="25" t="s">
        <v>91</v>
      </c>
      <c r="D2794" s="25">
        <v>0</v>
      </c>
      <c r="E2794" s="25">
        <v>86646.5</v>
      </c>
      <c r="F2794" s="25">
        <v>0</v>
      </c>
      <c r="G2794" s="25">
        <v>124.3</v>
      </c>
    </row>
    <row r="2795" spans="1:7" x14ac:dyDescent="0.4">
      <c r="A2795" s="25">
        <v>4228</v>
      </c>
      <c r="B2795" s="25" t="s">
        <v>364</v>
      </c>
      <c r="C2795" s="25" t="s">
        <v>85</v>
      </c>
      <c r="D2795" s="25">
        <v>35962.17</v>
      </c>
      <c r="E2795" s="25">
        <v>0</v>
      </c>
      <c r="F2795" s="25">
        <v>0</v>
      </c>
      <c r="G2795" s="25">
        <v>0</v>
      </c>
    </row>
    <row r="2796" spans="1:7" x14ac:dyDescent="0.4">
      <c r="A2796" s="25">
        <v>4228</v>
      </c>
      <c r="B2796" s="25" t="s">
        <v>364</v>
      </c>
      <c r="C2796" s="25" t="s">
        <v>86</v>
      </c>
      <c r="D2796" s="25">
        <v>0</v>
      </c>
      <c r="E2796" s="25">
        <v>0</v>
      </c>
      <c r="F2796" s="25">
        <v>47344</v>
      </c>
      <c r="G2796" s="25">
        <v>0</v>
      </c>
    </row>
    <row r="2797" spans="1:7" x14ac:dyDescent="0.4">
      <c r="A2797" s="25">
        <v>4235</v>
      </c>
      <c r="B2797" s="25" t="s">
        <v>365</v>
      </c>
      <c r="C2797" s="25" t="s">
        <v>80</v>
      </c>
      <c r="D2797" s="25">
        <v>116649.72</v>
      </c>
      <c r="E2797" s="25">
        <v>0</v>
      </c>
      <c r="F2797" s="25">
        <v>13.6</v>
      </c>
      <c r="G2797" s="25">
        <v>300</v>
      </c>
    </row>
    <row r="2798" spans="1:7" x14ac:dyDescent="0.4">
      <c r="A2798" s="25">
        <v>4235</v>
      </c>
      <c r="B2798" s="25" t="s">
        <v>365</v>
      </c>
      <c r="C2798" s="25" t="s">
        <v>81</v>
      </c>
      <c r="D2798" s="25">
        <v>141861.71</v>
      </c>
      <c r="E2798" s="25">
        <v>0</v>
      </c>
      <c r="F2798" s="25">
        <v>166.5</v>
      </c>
      <c r="G2798" s="25">
        <v>48112.82</v>
      </c>
    </row>
    <row r="2799" spans="1:7" x14ac:dyDescent="0.4">
      <c r="A2799" s="25">
        <v>4235</v>
      </c>
      <c r="B2799" s="25" t="s">
        <v>365</v>
      </c>
      <c r="C2799" s="25" t="s">
        <v>89</v>
      </c>
      <c r="D2799" s="25">
        <v>55791.18</v>
      </c>
      <c r="E2799" s="25">
        <v>0</v>
      </c>
      <c r="F2799" s="25">
        <v>0</v>
      </c>
      <c r="G2799" s="25">
        <v>0</v>
      </c>
    </row>
    <row r="2800" spans="1:7" x14ac:dyDescent="0.4">
      <c r="A2800" s="25">
        <v>4235</v>
      </c>
      <c r="B2800" s="25" t="s">
        <v>365</v>
      </c>
      <c r="C2800" s="25" t="s">
        <v>84</v>
      </c>
      <c r="D2800" s="25">
        <v>0</v>
      </c>
      <c r="E2800" s="25">
        <v>13072.5</v>
      </c>
      <c r="F2800" s="25">
        <v>0</v>
      </c>
      <c r="G2800" s="25">
        <v>1342</v>
      </c>
    </row>
    <row r="2801" spans="1:7" x14ac:dyDescent="0.4">
      <c r="A2801" s="25">
        <v>4235</v>
      </c>
      <c r="B2801" s="25" t="s">
        <v>365</v>
      </c>
      <c r="C2801" s="25" t="s">
        <v>91</v>
      </c>
      <c r="D2801" s="25">
        <v>0</v>
      </c>
      <c r="E2801" s="25">
        <v>6184.79</v>
      </c>
      <c r="F2801" s="25">
        <v>0</v>
      </c>
      <c r="G2801" s="25">
        <v>0</v>
      </c>
    </row>
    <row r="2802" spans="1:7" x14ac:dyDescent="0.4">
      <c r="A2802" s="25">
        <v>4235</v>
      </c>
      <c r="B2802" s="25" t="s">
        <v>365</v>
      </c>
      <c r="C2802" s="25" t="s">
        <v>86</v>
      </c>
      <c r="D2802" s="25">
        <v>0</v>
      </c>
      <c r="E2802" s="25">
        <v>52839.46</v>
      </c>
      <c r="F2802" s="25">
        <v>0</v>
      </c>
      <c r="G2802" s="25">
        <v>0</v>
      </c>
    </row>
    <row r="2803" spans="1:7" x14ac:dyDescent="0.4">
      <c r="A2803" s="25">
        <v>4151</v>
      </c>
      <c r="B2803" s="25" t="s">
        <v>366</v>
      </c>
      <c r="C2803" s="25" t="s">
        <v>88</v>
      </c>
      <c r="D2803" s="25">
        <v>43078.28</v>
      </c>
      <c r="E2803" s="25">
        <v>0</v>
      </c>
      <c r="F2803" s="25">
        <v>0</v>
      </c>
      <c r="G2803" s="25">
        <v>43045.07</v>
      </c>
    </row>
    <row r="2804" spans="1:7" x14ac:dyDescent="0.4">
      <c r="A2804" s="25">
        <v>4151</v>
      </c>
      <c r="B2804" s="25" t="s">
        <v>366</v>
      </c>
      <c r="C2804" s="25" t="s">
        <v>80</v>
      </c>
      <c r="D2804" s="25">
        <v>190627.28</v>
      </c>
      <c r="E2804" s="25">
        <v>0</v>
      </c>
      <c r="F2804" s="25">
        <v>0</v>
      </c>
      <c r="G2804" s="25">
        <v>12895.86</v>
      </c>
    </row>
    <row r="2805" spans="1:7" x14ac:dyDescent="0.4">
      <c r="A2805" s="25">
        <v>4151</v>
      </c>
      <c r="B2805" s="25" t="s">
        <v>366</v>
      </c>
      <c r="C2805" s="25" t="s">
        <v>81</v>
      </c>
      <c r="D2805" s="25">
        <v>447877.67</v>
      </c>
      <c r="E2805" s="25">
        <v>0</v>
      </c>
      <c r="F2805" s="25">
        <v>22.16</v>
      </c>
      <c r="G2805" s="25">
        <v>66425.67</v>
      </c>
    </row>
    <row r="2806" spans="1:7" x14ac:dyDescent="0.4">
      <c r="A2806" s="25">
        <v>4151</v>
      </c>
      <c r="B2806" s="25" t="s">
        <v>366</v>
      </c>
      <c r="C2806" s="25" t="s">
        <v>89</v>
      </c>
      <c r="D2806" s="25">
        <v>172633.07</v>
      </c>
      <c r="E2806" s="25">
        <v>0</v>
      </c>
      <c r="F2806" s="25">
        <v>0</v>
      </c>
      <c r="G2806" s="25">
        <v>35367.870000000003</v>
      </c>
    </row>
    <row r="2807" spans="1:7" x14ac:dyDescent="0.4">
      <c r="A2807" s="25">
        <v>4151</v>
      </c>
      <c r="B2807" s="25" t="s">
        <v>366</v>
      </c>
      <c r="C2807" s="25" t="s">
        <v>90</v>
      </c>
      <c r="D2807" s="25">
        <v>41830.120000000003</v>
      </c>
      <c r="E2807" s="25">
        <v>0</v>
      </c>
      <c r="F2807" s="25">
        <v>0</v>
      </c>
      <c r="G2807" s="25">
        <v>0</v>
      </c>
    </row>
    <row r="2808" spans="1:7" x14ac:dyDescent="0.4">
      <c r="A2808" s="25">
        <v>4151</v>
      </c>
      <c r="B2808" s="25" t="s">
        <v>366</v>
      </c>
      <c r="C2808" s="25" t="s">
        <v>82</v>
      </c>
      <c r="D2808" s="25">
        <v>16311.27</v>
      </c>
      <c r="E2808" s="25">
        <v>0</v>
      </c>
      <c r="F2808" s="25">
        <v>0</v>
      </c>
      <c r="G2808" s="25">
        <v>0</v>
      </c>
    </row>
    <row r="2809" spans="1:7" x14ac:dyDescent="0.4">
      <c r="A2809" s="25">
        <v>4151</v>
      </c>
      <c r="B2809" s="25" t="s">
        <v>366</v>
      </c>
      <c r="C2809" s="25" t="s">
        <v>83</v>
      </c>
      <c r="D2809" s="25">
        <v>25148.71</v>
      </c>
      <c r="E2809" s="25">
        <v>0</v>
      </c>
      <c r="F2809" s="25">
        <v>0</v>
      </c>
      <c r="G2809" s="25">
        <v>0</v>
      </c>
    </row>
    <row r="2810" spans="1:7" x14ac:dyDescent="0.4">
      <c r="A2810" s="25">
        <v>4151</v>
      </c>
      <c r="B2810" s="25" t="s">
        <v>366</v>
      </c>
      <c r="C2810" s="25" t="s">
        <v>84</v>
      </c>
      <c r="D2810" s="25">
        <v>73707.710000000006</v>
      </c>
      <c r="E2810" s="25">
        <v>0</v>
      </c>
      <c r="F2810" s="25">
        <v>0</v>
      </c>
      <c r="G2810" s="25">
        <v>1719.7</v>
      </c>
    </row>
    <row r="2811" spans="1:7" x14ac:dyDescent="0.4">
      <c r="A2811" s="25">
        <v>4151</v>
      </c>
      <c r="B2811" s="25" t="s">
        <v>366</v>
      </c>
      <c r="C2811" s="25" t="s">
        <v>91</v>
      </c>
      <c r="D2811" s="25">
        <v>160971.13</v>
      </c>
      <c r="E2811" s="25">
        <v>0</v>
      </c>
      <c r="F2811" s="25">
        <v>0</v>
      </c>
      <c r="G2811" s="25">
        <v>3648.23</v>
      </c>
    </row>
    <row r="2812" spans="1:7" x14ac:dyDescent="0.4">
      <c r="A2812" s="25">
        <v>4151</v>
      </c>
      <c r="B2812" s="25" t="s">
        <v>366</v>
      </c>
      <c r="C2812" s="25" t="s">
        <v>85</v>
      </c>
      <c r="D2812" s="25">
        <v>15897.24</v>
      </c>
      <c r="E2812" s="25">
        <v>0</v>
      </c>
      <c r="F2812" s="25">
        <v>0</v>
      </c>
      <c r="G2812" s="25">
        <v>7247.44</v>
      </c>
    </row>
    <row r="2813" spans="1:7" x14ac:dyDescent="0.4">
      <c r="A2813" s="25">
        <v>4151</v>
      </c>
      <c r="B2813" s="25" t="s">
        <v>366</v>
      </c>
      <c r="C2813" s="25" t="s">
        <v>86</v>
      </c>
      <c r="D2813" s="25">
        <v>0</v>
      </c>
      <c r="E2813" s="25">
        <v>0</v>
      </c>
      <c r="F2813" s="25">
        <v>0</v>
      </c>
      <c r="G2813" s="25">
        <v>56512</v>
      </c>
    </row>
    <row r="2814" spans="1:7" x14ac:dyDescent="0.4">
      <c r="A2814" s="25">
        <v>8139</v>
      </c>
      <c r="B2814" s="25" t="s">
        <v>538</v>
      </c>
      <c r="C2814" s="25" t="s">
        <v>81</v>
      </c>
      <c r="D2814" s="25">
        <v>153564.53</v>
      </c>
      <c r="E2814" s="25">
        <v>0</v>
      </c>
      <c r="F2814" s="25">
        <v>0</v>
      </c>
      <c r="G2814" s="25">
        <v>700</v>
      </c>
    </row>
    <row r="2815" spans="1:7" x14ac:dyDescent="0.4">
      <c r="A2815" s="25">
        <v>8139</v>
      </c>
      <c r="B2815" s="25" t="s">
        <v>538</v>
      </c>
      <c r="C2815" s="25" t="s">
        <v>90</v>
      </c>
      <c r="D2815" s="25">
        <v>0</v>
      </c>
      <c r="E2815" s="25">
        <v>0</v>
      </c>
      <c r="F2815" s="25">
        <v>7059</v>
      </c>
      <c r="G2815" s="25">
        <v>0</v>
      </c>
    </row>
    <row r="2816" spans="1:7" x14ac:dyDescent="0.4">
      <c r="A2816" s="25">
        <v>8139</v>
      </c>
      <c r="B2816" s="25" t="s">
        <v>538</v>
      </c>
      <c r="C2816" s="25" t="s">
        <v>86</v>
      </c>
      <c r="D2816" s="25">
        <v>22097.75</v>
      </c>
      <c r="E2816" s="25">
        <v>0</v>
      </c>
      <c r="F2816" s="25">
        <v>0</v>
      </c>
      <c r="G2816" s="25">
        <v>0</v>
      </c>
    </row>
    <row r="2817" spans="1:7" x14ac:dyDescent="0.4">
      <c r="A2817" s="25">
        <v>490</v>
      </c>
      <c r="B2817" s="25" t="s">
        <v>367</v>
      </c>
      <c r="C2817" s="25" t="s">
        <v>80</v>
      </c>
      <c r="D2817" s="25">
        <v>32415.32</v>
      </c>
      <c r="E2817" s="25">
        <v>0</v>
      </c>
      <c r="F2817" s="25">
        <v>936.49</v>
      </c>
      <c r="G2817" s="25">
        <v>43737</v>
      </c>
    </row>
    <row r="2818" spans="1:7" x14ac:dyDescent="0.4">
      <c r="A2818" s="25">
        <v>490</v>
      </c>
      <c r="B2818" s="25" t="s">
        <v>367</v>
      </c>
      <c r="C2818" s="25" t="s">
        <v>81</v>
      </c>
      <c r="D2818" s="25">
        <v>417757.23</v>
      </c>
      <c r="E2818" s="25">
        <v>0</v>
      </c>
      <c r="F2818" s="25">
        <v>2170.81</v>
      </c>
      <c r="G2818" s="25">
        <v>8298.65</v>
      </c>
    </row>
    <row r="2819" spans="1:7" x14ac:dyDescent="0.4">
      <c r="A2819" s="25">
        <v>490</v>
      </c>
      <c r="B2819" s="25" t="s">
        <v>367</v>
      </c>
      <c r="C2819" s="25" t="s">
        <v>89</v>
      </c>
      <c r="D2819" s="25">
        <v>189589.25</v>
      </c>
      <c r="E2819" s="25">
        <v>0</v>
      </c>
      <c r="F2819" s="25">
        <v>199.75</v>
      </c>
      <c r="G2819" s="25">
        <v>0</v>
      </c>
    </row>
    <row r="2820" spans="1:7" x14ac:dyDescent="0.4">
      <c r="A2820" s="25">
        <v>490</v>
      </c>
      <c r="B2820" s="25" t="s">
        <v>367</v>
      </c>
      <c r="C2820" s="25" t="s">
        <v>82</v>
      </c>
      <c r="D2820" s="25">
        <v>12820.55</v>
      </c>
      <c r="E2820" s="25">
        <v>0</v>
      </c>
      <c r="F2820" s="25">
        <v>120.48</v>
      </c>
      <c r="G2820" s="25">
        <v>0</v>
      </c>
    </row>
    <row r="2821" spans="1:7" x14ac:dyDescent="0.4">
      <c r="A2821" s="25">
        <v>490</v>
      </c>
      <c r="B2821" s="25" t="s">
        <v>367</v>
      </c>
      <c r="C2821" s="25" t="s">
        <v>84</v>
      </c>
      <c r="D2821" s="25">
        <v>45788.3</v>
      </c>
      <c r="E2821" s="25">
        <v>0</v>
      </c>
      <c r="F2821" s="25">
        <v>1926.7</v>
      </c>
      <c r="G2821" s="25">
        <v>10123.34</v>
      </c>
    </row>
    <row r="2822" spans="1:7" x14ac:dyDescent="0.4">
      <c r="A2822" s="25">
        <v>490</v>
      </c>
      <c r="B2822" s="25" t="s">
        <v>367</v>
      </c>
      <c r="C2822" s="25" t="s">
        <v>91</v>
      </c>
      <c r="D2822" s="25">
        <v>23503.32</v>
      </c>
      <c r="E2822" s="25">
        <v>0</v>
      </c>
      <c r="F2822" s="25">
        <v>0</v>
      </c>
      <c r="G2822" s="25">
        <v>0</v>
      </c>
    </row>
    <row r="2823" spans="1:7" x14ac:dyDescent="0.4">
      <c r="A2823" s="25">
        <v>490</v>
      </c>
      <c r="B2823" s="25" t="s">
        <v>367</v>
      </c>
      <c r="C2823" s="25" t="s">
        <v>85</v>
      </c>
      <c r="D2823" s="25">
        <v>1502.4</v>
      </c>
      <c r="E2823" s="25">
        <v>0</v>
      </c>
      <c r="F2823" s="25">
        <v>0</v>
      </c>
      <c r="G2823" s="25">
        <v>0</v>
      </c>
    </row>
    <row r="2824" spans="1:7" x14ac:dyDescent="0.4">
      <c r="A2824" s="25">
        <v>8138</v>
      </c>
      <c r="B2824" s="25" t="s">
        <v>539</v>
      </c>
      <c r="C2824" s="25" t="s">
        <v>88</v>
      </c>
      <c r="D2824" s="25">
        <v>182217.51</v>
      </c>
      <c r="E2824" s="25">
        <v>0</v>
      </c>
      <c r="F2824" s="25">
        <v>0</v>
      </c>
      <c r="G2824" s="25">
        <v>0</v>
      </c>
    </row>
    <row r="2825" spans="1:7" x14ac:dyDescent="0.4">
      <c r="A2825" s="25">
        <v>8138</v>
      </c>
      <c r="B2825" s="25" t="s">
        <v>539</v>
      </c>
      <c r="C2825" s="25" t="s">
        <v>80</v>
      </c>
      <c r="D2825" s="25">
        <v>93441.29</v>
      </c>
      <c r="E2825" s="25">
        <v>0</v>
      </c>
      <c r="F2825" s="25">
        <v>0</v>
      </c>
      <c r="G2825" s="25">
        <v>0</v>
      </c>
    </row>
    <row r="2826" spans="1:7" x14ac:dyDescent="0.4">
      <c r="A2826" s="25">
        <v>8138</v>
      </c>
      <c r="B2826" s="25" t="s">
        <v>539</v>
      </c>
      <c r="C2826" s="25" t="s">
        <v>89</v>
      </c>
      <c r="D2826" s="25">
        <v>150681.94</v>
      </c>
      <c r="E2826" s="25">
        <v>0</v>
      </c>
      <c r="F2826" s="25">
        <v>0</v>
      </c>
      <c r="G2826" s="25">
        <v>0</v>
      </c>
    </row>
    <row r="2827" spans="1:7" x14ac:dyDescent="0.4">
      <c r="A2827" s="25">
        <v>8138</v>
      </c>
      <c r="B2827" s="25" t="s">
        <v>539</v>
      </c>
      <c r="C2827" s="25" t="s">
        <v>84</v>
      </c>
      <c r="D2827" s="25">
        <v>0</v>
      </c>
      <c r="E2827" s="25">
        <v>0</v>
      </c>
      <c r="F2827" s="25">
        <v>0</v>
      </c>
      <c r="G2827" s="25">
        <v>2184</v>
      </c>
    </row>
    <row r="2828" spans="1:7" x14ac:dyDescent="0.4">
      <c r="A2828" s="25">
        <v>8138</v>
      </c>
      <c r="B2828" s="25" t="s">
        <v>539</v>
      </c>
      <c r="C2828" s="25" t="s">
        <v>91</v>
      </c>
      <c r="D2828" s="25">
        <v>34704.03</v>
      </c>
      <c r="E2828" s="25">
        <v>0</v>
      </c>
      <c r="F2828" s="25">
        <v>0</v>
      </c>
      <c r="G2828" s="25">
        <v>0</v>
      </c>
    </row>
    <row r="2829" spans="1:7" x14ac:dyDescent="0.4">
      <c r="A2829" s="25">
        <v>4270</v>
      </c>
      <c r="B2829" s="25" t="s">
        <v>368</v>
      </c>
      <c r="C2829" s="25" t="s">
        <v>88</v>
      </c>
      <c r="D2829" s="25">
        <v>0</v>
      </c>
      <c r="E2829" s="25">
        <v>0</v>
      </c>
      <c r="F2829" s="25">
        <v>1753.19</v>
      </c>
      <c r="G2829" s="25">
        <v>3046.1</v>
      </c>
    </row>
    <row r="2830" spans="1:7" x14ac:dyDescent="0.4">
      <c r="A2830" s="25">
        <v>4270</v>
      </c>
      <c r="B2830" s="25" t="s">
        <v>368</v>
      </c>
      <c r="C2830" s="25" t="s">
        <v>80</v>
      </c>
      <c r="D2830" s="25">
        <v>21603.72</v>
      </c>
      <c r="E2830" s="25">
        <v>0</v>
      </c>
      <c r="F2830" s="25">
        <v>0</v>
      </c>
      <c r="G2830" s="25">
        <v>562.9</v>
      </c>
    </row>
    <row r="2831" spans="1:7" x14ac:dyDescent="0.4">
      <c r="A2831" s="25">
        <v>4270</v>
      </c>
      <c r="B2831" s="25" t="s">
        <v>368</v>
      </c>
      <c r="C2831" s="25" t="s">
        <v>81</v>
      </c>
      <c r="D2831" s="25">
        <v>182303.62</v>
      </c>
      <c r="E2831" s="25">
        <v>0</v>
      </c>
      <c r="F2831" s="25">
        <v>0</v>
      </c>
      <c r="G2831" s="25">
        <v>16346.37</v>
      </c>
    </row>
    <row r="2832" spans="1:7" x14ac:dyDescent="0.4">
      <c r="A2832" s="25">
        <v>4270</v>
      </c>
      <c r="B2832" s="25" t="s">
        <v>368</v>
      </c>
      <c r="C2832" s="25" t="s">
        <v>89</v>
      </c>
      <c r="D2832" s="25">
        <v>173967.57</v>
      </c>
      <c r="E2832" s="25">
        <v>0</v>
      </c>
      <c r="F2832" s="25">
        <v>1011.86</v>
      </c>
      <c r="G2832" s="25">
        <v>753.55</v>
      </c>
    </row>
    <row r="2833" spans="1:7" x14ac:dyDescent="0.4">
      <c r="A2833" s="25">
        <v>4270</v>
      </c>
      <c r="B2833" s="25" t="s">
        <v>368</v>
      </c>
      <c r="C2833" s="25" t="s">
        <v>82</v>
      </c>
      <c r="D2833" s="25">
        <v>9535.4500000000007</v>
      </c>
      <c r="E2833" s="25">
        <v>0</v>
      </c>
      <c r="F2833" s="25">
        <v>0</v>
      </c>
      <c r="G2833" s="25">
        <v>0</v>
      </c>
    </row>
    <row r="2834" spans="1:7" x14ac:dyDescent="0.4">
      <c r="A2834" s="25">
        <v>4270</v>
      </c>
      <c r="B2834" s="25" t="s">
        <v>368</v>
      </c>
      <c r="C2834" s="25" t="s">
        <v>84</v>
      </c>
      <c r="D2834" s="25">
        <v>0</v>
      </c>
      <c r="E2834" s="25">
        <v>0</v>
      </c>
      <c r="F2834" s="25">
        <v>0</v>
      </c>
      <c r="G2834" s="25">
        <v>4263</v>
      </c>
    </row>
    <row r="2835" spans="1:7" x14ac:dyDescent="0.4">
      <c r="A2835" s="25">
        <v>4270</v>
      </c>
      <c r="B2835" s="25" t="s">
        <v>368</v>
      </c>
      <c r="C2835" s="25" t="s">
        <v>85</v>
      </c>
      <c r="D2835" s="25">
        <v>4595.79</v>
      </c>
      <c r="E2835" s="25">
        <v>0</v>
      </c>
      <c r="F2835" s="25">
        <v>4849.91</v>
      </c>
      <c r="G2835" s="25">
        <v>19582.189999999999</v>
      </c>
    </row>
    <row r="2836" spans="1:7" x14ac:dyDescent="0.4">
      <c r="A2836" s="25">
        <v>4270</v>
      </c>
      <c r="B2836" s="25" t="s">
        <v>368</v>
      </c>
      <c r="C2836" s="25" t="s">
        <v>86</v>
      </c>
      <c r="D2836" s="25">
        <v>16009.63</v>
      </c>
      <c r="E2836" s="25">
        <v>93166.87</v>
      </c>
      <c r="F2836" s="25">
        <v>0</v>
      </c>
      <c r="G2836" s="25">
        <v>2291</v>
      </c>
    </row>
    <row r="2837" spans="1:7" x14ac:dyDescent="0.4">
      <c r="A2837" s="25">
        <v>4305</v>
      </c>
      <c r="B2837" s="25" t="s">
        <v>369</v>
      </c>
      <c r="C2837" s="25" t="s">
        <v>88</v>
      </c>
      <c r="D2837" s="25">
        <v>84260.43</v>
      </c>
      <c r="E2837" s="25">
        <v>0</v>
      </c>
      <c r="F2837" s="25">
        <v>0</v>
      </c>
      <c r="G2837" s="25">
        <v>6948.34</v>
      </c>
    </row>
    <row r="2838" spans="1:7" x14ac:dyDescent="0.4">
      <c r="A2838" s="25">
        <v>4305</v>
      </c>
      <c r="B2838" s="25" t="s">
        <v>369</v>
      </c>
      <c r="C2838" s="25" t="s">
        <v>80</v>
      </c>
      <c r="D2838" s="25">
        <v>168691.6</v>
      </c>
      <c r="E2838" s="25">
        <v>0</v>
      </c>
      <c r="F2838" s="25">
        <v>0</v>
      </c>
      <c r="G2838" s="25">
        <v>2628.88</v>
      </c>
    </row>
    <row r="2839" spans="1:7" x14ac:dyDescent="0.4">
      <c r="A2839" s="25">
        <v>4305</v>
      </c>
      <c r="B2839" s="25" t="s">
        <v>369</v>
      </c>
      <c r="C2839" s="25" t="s">
        <v>81</v>
      </c>
      <c r="D2839" s="25">
        <v>626341.84</v>
      </c>
      <c r="E2839" s="25">
        <v>0</v>
      </c>
      <c r="F2839" s="25">
        <v>71.650000000000006</v>
      </c>
      <c r="G2839" s="25">
        <v>17913.259999999998</v>
      </c>
    </row>
    <row r="2840" spans="1:7" x14ac:dyDescent="0.4">
      <c r="A2840" s="25">
        <v>4305</v>
      </c>
      <c r="B2840" s="25" t="s">
        <v>369</v>
      </c>
      <c r="C2840" s="25" t="s">
        <v>89</v>
      </c>
      <c r="D2840" s="25">
        <v>110703.12</v>
      </c>
      <c r="E2840" s="25">
        <v>0</v>
      </c>
      <c r="F2840" s="25">
        <v>127.35</v>
      </c>
      <c r="G2840" s="25">
        <v>0</v>
      </c>
    </row>
    <row r="2841" spans="1:7" x14ac:dyDescent="0.4">
      <c r="A2841" s="25">
        <v>4305</v>
      </c>
      <c r="B2841" s="25" t="s">
        <v>369</v>
      </c>
      <c r="C2841" s="25" t="s">
        <v>82</v>
      </c>
      <c r="D2841" s="25">
        <v>20738.32</v>
      </c>
      <c r="E2841" s="25">
        <v>0</v>
      </c>
      <c r="F2841" s="25">
        <v>0.82</v>
      </c>
      <c r="G2841" s="25">
        <v>0</v>
      </c>
    </row>
    <row r="2842" spans="1:7" x14ac:dyDescent="0.4">
      <c r="A2842" s="25">
        <v>4305</v>
      </c>
      <c r="B2842" s="25" t="s">
        <v>369</v>
      </c>
      <c r="C2842" s="25" t="s">
        <v>83</v>
      </c>
      <c r="D2842" s="25">
        <v>34994.449999999997</v>
      </c>
      <c r="E2842" s="25">
        <v>0</v>
      </c>
      <c r="F2842" s="25">
        <v>0</v>
      </c>
      <c r="G2842" s="25">
        <v>0</v>
      </c>
    </row>
    <row r="2843" spans="1:7" x14ac:dyDescent="0.4">
      <c r="A2843" s="25">
        <v>4305</v>
      </c>
      <c r="B2843" s="25" t="s">
        <v>369</v>
      </c>
      <c r="C2843" s="25" t="s">
        <v>84</v>
      </c>
      <c r="D2843" s="25">
        <v>62320.41</v>
      </c>
      <c r="E2843" s="25">
        <v>0</v>
      </c>
      <c r="F2843" s="25">
        <v>0</v>
      </c>
      <c r="G2843" s="25">
        <v>12836.22</v>
      </c>
    </row>
    <row r="2844" spans="1:7" x14ac:dyDescent="0.4">
      <c r="A2844" s="25">
        <v>4305</v>
      </c>
      <c r="B2844" s="25" t="s">
        <v>369</v>
      </c>
      <c r="C2844" s="25" t="s">
        <v>91</v>
      </c>
      <c r="D2844" s="25">
        <v>93269.4</v>
      </c>
      <c r="E2844" s="25">
        <v>55142.62</v>
      </c>
      <c r="F2844" s="25">
        <v>0</v>
      </c>
      <c r="G2844" s="25">
        <v>241.77</v>
      </c>
    </row>
    <row r="2845" spans="1:7" x14ac:dyDescent="0.4">
      <c r="A2845" s="25">
        <v>4305</v>
      </c>
      <c r="B2845" s="25" t="s">
        <v>369</v>
      </c>
      <c r="C2845" s="25" t="s">
        <v>85</v>
      </c>
      <c r="D2845" s="25">
        <v>13094.27</v>
      </c>
      <c r="E2845" s="25">
        <v>0</v>
      </c>
      <c r="F2845" s="25">
        <v>0</v>
      </c>
      <c r="G2845" s="25">
        <v>242.5</v>
      </c>
    </row>
    <row r="2846" spans="1:7" x14ac:dyDescent="0.4">
      <c r="A2846" s="25">
        <v>4305</v>
      </c>
      <c r="B2846" s="25" t="s">
        <v>369</v>
      </c>
      <c r="C2846" s="25" t="s">
        <v>86</v>
      </c>
      <c r="D2846" s="25">
        <v>0</v>
      </c>
      <c r="E2846" s="25">
        <v>0</v>
      </c>
      <c r="F2846" s="25">
        <v>0</v>
      </c>
      <c r="G2846" s="25">
        <v>152920.87</v>
      </c>
    </row>
    <row r="2847" spans="1:7" x14ac:dyDescent="0.4">
      <c r="A2847" s="25">
        <v>4312</v>
      </c>
      <c r="B2847" s="25" t="s">
        <v>370</v>
      </c>
      <c r="C2847" s="25" t="s">
        <v>88</v>
      </c>
      <c r="D2847" s="25">
        <v>9.8800000000000008</v>
      </c>
      <c r="E2847" s="25">
        <v>0</v>
      </c>
      <c r="F2847" s="25">
        <v>0</v>
      </c>
      <c r="G2847" s="25">
        <v>136606.95000000001</v>
      </c>
    </row>
    <row r="2848" spans="1:7" x14ac:dyDescent="0.4">
      <c r="A2848" s="25">
        <v>4312</v>
      </c>
      <c r="B2848" s="25" t="s">
        <v>370</v>
      </c>
      <c r="C2848" s="25" t="s">
        <v>80</v>
      </c>
      <c r="D2848" s="25">
        <v>419940.99</v>
      </c>
      <c r="E2848" s="25">
        <v>0</v>
      </c>
      <c r="F2848" s="25">
        <v>0</v>
      </c>
      <c r="G2848" s="25">
        <v>15859.02</v>
      </c>
    </row>
    <row r="2849" spans="1:7" x14ac:dyDescent="0.4">
      <c r="A2849" s="25">
        <v>4312</v>
      </c>
      <c r="B2849" s="25" t="s">
        <v>370</v>
      </c>
      <c r="C2849" s="25" t="s">
        <v>81</v>
      </c>
      <c r="D2849" s="25">
        <v>1347462.69</v>
      </c>
      <c r="E2849" s="25">
        <v>0</v>
      </c>
      <c r="F2849" s="25">
        <v>0</v>
      </c>
      <c r="G2849" s="25">
        <v>152149.79999999999</v>
      </c>
    </row>
    <row r="2850" spans="1:7" x14ac:dyDescent="0.4">
      <c r="A2850" s="25">
        <v>4312</v>
      </c>
      <c r="B2850" s="25" t="s">
        <v>370</v>
      </c>
      <c r="C2850" s="25" t="s">
        <v>89</v>
      </c>
      <c r="D2850" s="25">
        <v>872260.01</v>
      </c>
      <c r="E2850" s="25">
        <v>0</v>
      </c>
      <c r="F2850" s="25">
        <v>23456.47</v>
      </c>
      <c r="G2850" s="25">
        <v>78836.429999999993</v>
      </c>
    </row>
    <row r="2851" spans="1:7" x14ac:dyDescent="0.4">
      <c r="A2851" s="25">
        <v>4312</v>
      </c>
      <c r="B2851" s="25" t="s">
        <v>370</v>
      </c>
      <c r="C2851" s="25" t="s">
        <v>82</v>
      </c>
      <c r="D2851" s="25">
        <v>54673.55</v>
      </c>
      <c r="E2851" s="25">
        <v>0</v>
      </c>
      <c r="F2851" s="25">
        <v>1.21</v>
      </c>
      <c r="G2851" s="25">
        <v>0</v>
      </c>
    </row>
    <row r="2852" spans="1:7" x14ac:dyDescent="0.4">
      <c r="A2852" s="25">
        <v>4312</v>
      </c>
      <c r="B2852" s="25" t="s">
        <v>370</v>
      </c>
      <c r="C2852" s="25" t="s">
        <v>83</v>
      </c>
      <c r="D2852" s="25">
        <v>57995.18</v>
      </c>
      <c r="E2852" s="25">
        <v>0</v>
      </c>
      <c r="F2852" s="25">
        <v>0</v>
      </c>
      <c r="G2852" s="25">
        <v>163.07</v>
      </c>
    </row>
    <row r="2853" spans="1:7" x14ac:dyDescent="0.4">
      <c r="A2853" s="25">
        <v>4312</v>
      </c>
      <c r="B2853" s="25" t="s">
        <v>370</v>
      </c>
      <c r="C2853" s="25" t="s">
        <v>84</v>
      </c>
      <c r="D2853" s="25">
        <v>236552.83</v>
      </c>
      <c r="E2853" s="25">
        <v>0</v>
      </c>
      <c r="F2853" s="25">
        <v>0</v>
      </c>
      <c r="G2853" s="25">
        <v>6629.57</v>
      </c>
    </row>
    <row r="2854" spans="1:7" x14ac:dyDescent="0.4">
      <c r="A2854" s="25">
        <v>4312</v>
      </c>
      <c r="B2854" s="25" t="s">
        <v>370</v>
      </c>
      <c r="C2854" s="25" t="s">
        <v>91</v>
      </c>
      <c r="D2854" s="25">
        <v>118682.09</v>
      </c>
      <c r="E2854" s="25">
        <v>0</v>
      </c>
      <c r="F2854" s="25">
        <v>0</v>
      </c>
      <c r="G2854" s="25">
        <v>1754.14</v>
      </c>
    </row>
    <row r="2855" spans="1:7" x14ac:dyDescent="0.4">
      <c r="A2855" s="25">
        <v>4312</v>
      </c>
      <c r="B2855" s="25" t="s">
        <v>370</v>
      </c>
      <c r="C2855" s="25" t="s">
        <v>85</v>
      </c>
      <c r="D2855" s="25">
        <v>199533.55</v>
      </c>
      <c r="E2855" s="25">
        <v>0</v>
      </c>
      <c r="F2855" s="25">
        <v>0</v>
      </c>
      <c r="G2855" s="25">
        <v>17344.73</v>
      </c>
    </row>
    <row r="2856" spans="1:7" x14ac:dyDescent="0.4">
      <c r="A2856" s="25">
        <v>4312</v>
      </c>
      <c r="B2856" s="25" t="s">
        <v>370</v>
      </c>
      <c r="C2856" s="25" t="s">
        <v>86</v>
      </c>
      <c r="D2856" s="25">
        <v>50452.03</v>
      </c>
      <c r="E2856" s="25">
        <v>101330.58</v>
      </c>
      <c r="F2856" s="25">
        <v>4200</v>
      </c>
      <c r="G2856" s="25">
        <v>79274.320000000007</v>
      </c>
    </row>
    <row r="2857" spans="1:7" x14ac:dyDescent="0.4">
      <c r="A2857" s="25">
        <v>4330</v>
      </c>
      <c r="B2857" s="25" t="s">
        <v>371</v>
      </c>
      <c r="C2857" s="25" t="s">
        <v>81</v>
      </c>
      <c r="D2857" s="25">
        <v>79245.86</v>
      </c>
      <c r="E2857" s="25">
        <v>0</v>
      </c>
      <c r="F2857" s="25">
        <v>0</v>
      </c>
      <c r="G2857" s="25">
        <v>165.2</v>
      </c>
    </row>
    <row r="2858" spans="1:7" x14ac:dyDescent="0.4">
      <c r="A2858" s="25">
        <v>4330</v>
      </c>
      <c r="B2858" s="25" t="s">
        <v>371</v>
      </c>
      <c r="C2858" s="25" t="s">
        <v>89</v>
      </c>
      <c r="D2858" s="25">
        <v>35999.949999999997</v>
      </c>
      <c r="E2858" s="25">
        <v>0</v>
      </c>
      <c r="F2858" s="25">
        <v>0</v>
      </c>
      <c r="G2858" s="25">
        <v>27612.85</v>
      </c>
    </row>
    <row r="2859" spans="1:7" x14ac:dyDescent="0.4">
      <c r="A2859" s="25">
        <v>4330</v>
      </c>
      <c r="B2859" s="25" t="s">
        <v>371</v>
      </c>
      <c r="C2859" s="25" t="s">
        <v>91</v>
      </c>
      <c r="D2859" s="25">
        <v>0</v>
      </c>
      <c r="E2859" s="25">
        <v>1200</v>
      </c>
      <c r="F2859" s="25">
        <v>0</v>
      </c>
      <c r="G2859" s="25">
        <v>0</v>
      </c>
    </row>
    <row r="2860" spans="1:7" x14ac:dyDescent="0.4">
      <c r="A2860" s="25">
        <v>4330</v>
      </c>
      <c r="B2860" s="25" t="s">
        <v>371</v>
      </c>
      <c r="C2860" s="25" t="s">
        <v>86</v>
      </c>
      <c r="D2860" s="25">
        <v>0</v>
      </c>
      <c r="E2860" s="25">
        <v>18246</v>
      </c>
      <c r="F2860" s="25">
        <v>0</v>
      </c>
      <c r="G2860" s="25">
        <v>1029</v>
      </c>
    </row>
    <row r="2861" spans="1:7" x14ac:dyDescent="0.4">
      <c r="A2861" s="25">
        <v>4347</v>
      </c>
      <c r="B2861" s="25" t="s">
        <v>372</v>
      </c>
      <c r="C2861" s="25" t="s">
        <v>88</v>
      </c>
      <c r="D2861" s="25">
        <v>34916.76</v>
      </c>
      <c r="E2861" s="25">
        <v>0</v>
      </c>
      <c r="F2861" s="25">
        <v>0</v>
      </c>
      <c r="G2861" s="25">
        <v>5468.57</v>
      </c>
    </row>
    <row r="2862" spans="1:7" x14ac:dyDescent="0.4">
      <c r="A2862" s="25">
        <v>4347</v>
      </c>
      <c r="B2862" s="25" t="s">
        <v>372</v>
      </c>
      <c r="C2862" s="25" t="s">
        <v>80</v>
      </c>
      <c r="D2862" s="25">
        <v>0</v>
      </c>
      <c r="E2862" s="25">
        <v>0</v>
      </c>
      <c r="F2862" s="25">
        <v>0</v>
      </c>
      <c r="G2862" s="25">
        <v>33645.25</v>
      </c>
    </row>
    <row r="2863" spans="1:7" x14ac:dyDescent="0.4">
      <c r="A2863" s="25">
        <v>4347</v>
      </c>
      <c r="B2863" s="25" t="s">
        <v>372</v>
      </c>
      <c r="C2863" s="25" t="s">
        <v>81</v>
      </c>
      <c r="D2863" s="25">
        <v>560287.22</v>
      </c>
      <c r="E2863" s="25">
        <v>0</v>
      </c>
      <c r="F2863" s="25">
        <v>0</v>
      </c>
      <c r="G2863" s="25">
        <v>5333.57</v>
      </c>
    </row>
    <row r="2864" spans="1:7" x14ac:dyDescent="0.4">
      <c r="A2864" s="25">
        <v>4347</v>
      </c>
      <c r="B2864" s="25" t="s">
        <v>372</v>
      </c>
      <c r="C2864" s="25" t="s">
        <v>89</v>
      </c>
      <c r="D2864" s="25">
        <v>281754.53000000003</v>
      </c>
      <c r="E2864" s="25">
        <v>0</v>
      </c>
      <c r="F2864" s="25">
        <v>961</v>
      </c>
      <c r="G2864" s="25">
        <v>55009.77</v>
      </c>
    </row>
    <row r="2865" spans="1:7" x14ac:dyDescent="0.4">
      <c r="A2865" s="25">
        <v>4347</v>
      </c>
      <c r="B2865" s="25" t="s">
        <v>372</v>
      </c>
      <c r="C2865" s="25" t="s">
        <v>82</v>
      </c>
      <c r="D2865" s="25">
        <v>14214.37</v>
      </c>
      <c r="E2865" s="25">
        <v>0</v>
      </c>
      <c r="F2865" s="25">
        <v>0</v>
      </c>
      <c r="G2865" s="25">
        <v>84.4</v>
      </c>
    </row>
    <row r="2866" spans="1:7" x14ac:dyDescent="0.4">
      <c r="A2866" s="25">
        <v>4347</v>
      </c>
      <c r="B2866" s="25" t="s">
        <v>372</v>
      </c>
      <c r="C2866" s="25" t="s">
        <v>83</v>
      </c>
      <c r="D2866" s="25">
        <v>0</v>
      </c>
      <c r="E2866" s="25">
        <v>0</v>
      </c>
      <c r="F2866" s="25">
        <v>0</v>
      </c>
      <c r="G2866" s="25">
        <v>162.5</v>
      </c>
    </row>
    <row r="2867" spans="1:7" x14ac:dyDescent="0.4">
      <c r="A2867" s="25">
        <v>4347</v>
      </c>
      <c r="B2867" s="25" t="s">
        <v>372</v>
      </c>
      <c r="C2867" s="25" t="s">
        <v>84</v>
      </c>
      <c r="D2867" s="25">
        <v>91385.15</v>
      </c>
      <c r="E2867" s="25">
        <v>0</v>
      </c>
      <c r="F2867" s="25">
        <v>51.33</v>
      </c>
      <c r="G2867" s="25">
        <v>1998.85</v>
      </c>
    </row>
    <row r="2868" spans="1:7" x14ac:dyDescent="0.4">
      <c r="A2868" s="25">
        <v>4347</v>
      </c>
      <c r="B2868" s="25" t="s">
        <v>372</v>
      </c>
      <c r="C2868" s="25" t="s">
        <v>91</v>
      </c>
      <c r="D2868" s="25">
        <v>4057.66</v>
      </c>
      <c r="E2868" s="25">
        <v>0</v>
      </c>
      <c r="F2868" s="25">
        <v>0</v>
      </c>
      <c r="G2868" s="25">
        <v>108.25</v>
      </c>
    </row>
    <row r="2869" spans="1:7" x14ac:dyDescent="0.4">
      <c r="A2869" s="25">
        <v>4347</v>
      </c>
      <c r="B2869" s="25" t="s">
        <v>372</v>
      </c>
      <c r="C2869" s="25" t="s">
        <v>85</v>
      </c>
      <c r="D2869" s="25">
        <v>22275.599999999999</v>
      </c>
      <c r="E2869" s="25">
        <v>0</v>
      </c>
      <c r="F2869" s="25">
        <v>0</v>
      </c>
      <c r="G2869" s="25">
        <v>0</v>
      </c>
    </row>
    <row r="2870" spans="1:7" x14ac:dyDescent="0.4">
      <c r="A2870" s="25">
        <v>4347</v>
      </c>
      <c r="B2870" s="25" t="s">
        <v>372</v>
      </c>
      <c r="C2870" s="25" t="s">
        <v>86</v>
      </c>
      <c r="D2870" s="25">
        <v>90809.66</v>
      </c>
      <c r="E2870" s="25">
        <v>0</v>
      </c>
      <c r="F2870" s="25">
        <v>0</v>
      </c>
      <c r="G2870" s="25">
        <v>5289</v>
      </c>
    </row>
    <row r="2871" spans="1:7" x14ac:dyDescent="0.4">
      <c r="A2871" s="25">
        <v>4368</v>
      </c>
      <c r="B2871" s="25" t="s">
        <v>373</v>
      </c>
      <c r="C2871" s="25" t="s">
        <v>88</v>
      </c>
      <c r="D2871" s="25">
        <v>5088.6499999999996</v>
      </c>
      <c r="E2871" s="25">
        <v>0</v>
      </c>
      <c r="F2871" s="25">
        <v>0</v>
      </c>
      <c r="G2871" s="25">
        <v>3906</v>
      </c>
    </row>
    <row r="2872" spans="1:7" x14ac:dyDescent="0.4">
      <c r="A2872" s="25">
        <v>4368</v>
      </c>
      <c r="B2872" s="25" t="s">
        <v>373</v>
      </c>
      <c r="C2872" s="25" t="s">
        <v>80</v>
      </c>
      <c r="D2872" s="25">
        <v>0</v>
      </c>
      <c r="E2872" s="25">
        <v>0</v>
      </c>
      <c r="F2872" s="25">
        <v>0</v>
      </c>
      <c r="G2872" s="25">
        <v>440.32</v>
      </c>
    </row>
    <row r="2873" spans="1:7" x14ac:dyDescent="0.4">
      <c r="A2873" s="25">
        <v>4368</v>
      </c>
      <c r="B2873" s="25" t="s">
        <v>373</v>
      </c>
      <c r="C2873" s="25" t="s">
        <v>81</v>
      </c>
      <c r="D2873" s="25">
        <v>202971.56</v>
      </c>
      <c r="E2873" s="25">
        <v>0</v>
      </c>
      <c r="F2873" s="25">
        <v>0</v>
      </c>
      <c r="G2873" s="25">
        <v>117091.61</v>
      </c>
    </row>
    <row r="2874" spans="1:7" x14ac:dyDescent="0.4">
      <c r="A2874" s="25">
        <v>4368</v>
      </c>
      <c r="B2874" s="25" t="s">
        <v>373</v>
      </c>
      <c r="C2874" s="25" t="s">
        <v>89</v>
      </c>
      <c r="D2874" s="25">
        <v>241387.1</v>
      </c>
      <c r="E2874" s="25">
        <v>0</v>
      </c>
      <c r="F2874" s="25">
        <v>0</v>
      </c>
      <c r="G2874" s="25">
        <v>7701.37</v>
      </c>
    </row>
    <row r="2875" spans="1:7" x14ac:dyDescent="0.4">
      <c r="A2875" s="25">
        <v>4368</v>
      </c>
      <c r="B2875" s="25" t="s">
        <v>373</v>
      </c>
      <c r="C2875" s="25" t="s">
        <v>82</v>
      </c>
      <c r="D2875" s="25">
        <v>16163.44</v>
      </c>
      <c r="E2875" s="25">
        <v>0</v>
      </c>
      <c r="F2875" s="25">
        <v>0</v>
      </c>
      <c r="G2875" s="25">
        <v>0</v>
      </c>
    </row>
    <row r="2876" spans="1:7" x14ac:dyDescent="0.4">
      <c r="A2876" s="25">
        <v>4368</v>
      </c>
      <c r="B2876" s="25" t="s">
        <v>373</v>
      </c>
      <c r="C2876" s="25" t="s">
        <v>84</v>
      </c>
      <c r="D2876" s="25">
        <v>0</v>
      </c>
      <c r="E2876" s="25">
        <v>0</v>
      </c>
      <c r="F2876" s="25">
        <v>850</v>
      </c>
      <c r="G2876" s="25">
        <v>0</v>
      </c>
    </row>
    <row r="2877" spans="1:7" x14ac:dyDescent="0.4">
      <c r="A2877" s="25">
        <v>4368</v>
      </c>
      <c r="B2877" s="25" t="s">
        <v>373</v>
      </c>
      <c r="C2877" s="25" t="s">
        <v>91</v>
      </c>
      <c r="D2877" s="25">
        <v>0</v>
      </c>
      <c r="E2877" s="25">
        <v>22822.5</v>
      </c>
      <c r="F2877" s="25">
        <v>0</v>
      </c>
      <c r="G2877" s="25">
        <v>0</v>
      </c>
    </row>
    <row r="2878" spans="1:7" x14ac:dyDescent="0.4">
      <c r="A2878" s="25">
        <v>4368</v>
      </c>
      <c r="B2878" s="25" t="s">
        <v>373</v>
      </c>
      <c r="C2878" s="25" t="s">
        <v>86</v>
      </c>
      <c r="D2878" s="25">
        <v>0</v>
      </c>
      <c r="E2878" s="25">
        <v>61322</v>
      </c>
      <c r="F2878" s="25">
        <v>0</v>
      </c>
      <c r="G2878" s="25">
        <v>312.5</v>
      </c>
    </row>
    <row r="2879" spans="1:7" x14ac:dyDescent="0.4">
      <c r="A2879" s="25">
        <v>4389</v>
      </c>
      <c r="B2879" s="25" t="s">
        <v>374</v>
      </c>
      <c r="C2879" s="25" t="s">
        <v>88</v>
      </c>
      <c r="D2879" s="25">
        <v>25184.84</v>
      </c>
      <c r="E2879" s="25">
        <v>0</v>
      </c>
      <c r="F2879" s="25">
        <v>0</v>
      </c>
      <c r="G2879" s="25">
        <v>26871.82</v>
      </c>
    </row>
    <row r="2880" spans="1:7" x14ac:dyDescent="0.4">
      <c r="A2880" s="25">
        <v>4389</v>
      </c>
      <c r="B2880" s="25" t="s">
        <v>374</v>
      </c>
      <c r="C2880" s="25" t="s">
        <v>80</v>
      </c>
      <c r="D2880" s="25">
        <v>289111.93</v>
      </c>
      <c r="E2880" s="25">
        <v>0</v>
      </c>
      <c r="F2880" s="25">
        <v>0</v>
      </c>
      <c r="G2880" s="25">
        <v>0</v>
      </c>
    </row>
    <row r="2881" spans="1:7" x14ac:dyDescent="0.4">
      <c r="A2881" s="25">
        <v>4389</v>
      </c>
      <c r="B2881" s="25" t="s">
        <v>374</v>
      </c>
      <c r="C2881" s="25" t="s">
        <v>81</v>
      </c>
      <c r="D2881" s="25">
        <v>859860.52</v>
      </c>
      <c r="E2881" s="25">
        <v>0</v>
      </c>
      <c r="F2881" s="25">
        <v>388.65</v>
      </c>
      <c r="G2881" s="25">
        <v>62305.279999999999</v>
      </c>
    </row>
    <row r="2882" spans="1:7" x14ac:dyDescent="0.4">
      <c r="A2882" s="25">
        <v>4389</v>
      </c>
      <c r="B2882" s="25" t="s">
        <v>374</v>
      </c>
      <c r="C2882" s="25" t="s">
        <v>89</v>
      </c>
      <c r="D2882" s="25">
        <v>741463.36</v>
      </c>
      <c r="E2882" s="25">
        <v>0</v>
      </c>
      <c r="F2882" s="25">
        <v>16935.73</v>
      </c>
      <c r="G2882" s="25">
        <v>0</v>
      </c>
    </row>
    <row r="2883" spans="1:7" x14ac:dyDescent="0.4">
      <c r="A2883" s="25">
        <v>4389</v>
      </c>
      <c r="B2883" s="25" t="s">
        <v>374</v>
      </c>
      <c r="C2883" s="25" t="s">
        <v>90</v>
      </c>
      <c r="D2883" s="25">
        <v>44973.16</v>
      </c>
      <c r="E2883" s="25">
        <v>0</v>
      </c>
      <c r="F2883" s="25">
        <v>0</v>
      </c>
      <c r="G2883" s="25">
        <v>0</v>
      </c>
    </row>
    <row r="2884" spans="1:7" x14ac:dyDescent="0.4">
      <c r="A2884" s="25">
        <v>4389</v>
      </c>
      <c r="B2884" s="25" t="s">
        <v>374</v>
      </c>
      <c r="C2884" s="25" t="s">
        <v>82</v>
      </c>
      <c r="D2884" s="25">
        <v>32118.66</v>
      </c>
      <c r="E2884" s="25">
        <v>0</v>
      </c>
      <c r="F2884" s="25">
        <v>0</v>
      </c>
      <c r="G2884" s="25">
        <v>0</v>
      </c>
    </row>
    <row r="2885" spans="1:7" x14ac:dyDescent="0.4">
      <c r="A2885" s="25">
        <v>4389</v>
      </c>
      <c r="B2885" s="25" t="s">
        <v>374</v>
      </c>
      <c r="C2885" s="25" t="s">
        <v>83</v>
      </c>
      <c r="D2885" s="25">
        <v>23911.18</v>
      </c>
      <c r="E2885" s="25">
        <v>0</v>
      </c>
      <c r="F2885" s="25">
        <v>0</v>
      </c>
      <c r="G2885" s="25">
        <v>0</v>
      </c>
    </row>
    <row r="2886" spans="1:7" x14ac:dyDescent="0.4">
      <c r="A2886" s="25">
        <v>4389</v>
      </c>
      <c r="B2886" s="25" t="s">
        <v>374</v>
      </c>
      <c r="C2886" s="25" t="s">
        <v>84</v>
      </c>
      <c r="D2886" s="25">
        <v>58949.38</v>
      </c>
      <c r="E2886" s="25">
        <v>0</v>
      </c>
      <c r="F2886" s="25">
        <v>0</v>
      </c>
      <c r="G2886" s="25">
        <v>19295.23</v>
      </c>
    </row>
    <row r="2887" spans="1:7" x14ac:dyDescent="0.4">
      <c r="A2887" s="25">
        <v>4389</v>
      </c>
      <c r="B2887" s="25" t="s">
        <v>374</v>
      </c>
      <c r="C2887" s="25" t="s">
        <v>91</v>
      </c>
      <c r="D2887" s="25">
        <v>164535.51999999999</v>
      </c>
      <c r="E2887" s="25">
        <v>0</v>
      </c>
      <c r="F2887" s="25">
        <v>0</v>
      </c>
      <c r="G2887" s="25">
        <v>0</v>
      </c>
    </row>
    <row r="2888" spans="1:7" x14ac:dyDescent="0.4">
      <c r="A2888" s="25">
        <v>4389</v>
      </c>
      <c r="B2888" s="25" t="s">
        <v>374</v>
      </c>
      <c r="C2888" s="25" t="s">
        <v>85</v>
      </c>
      <c r="D2888" s="25">
        <v>69003.360000000001</v>
      </c>
      <c r="E2888" s="25">
        <v>0</v>
      </c>
      <c r="F2888" s="25">
        <v>0</v>
      </c>
      <c r="G2888" s="25">
        <v>0</v>
      </c>
    </row>
    <row r="2889" spans="1:7" x14ac:dyDescent="0.4">
      <c r="A2889" s="25">
        <v>4389</v>
      </c>
      <c r="B2889" s="25" t="s">
        <v>374</v>
      </c>
      <c r="C2889" s="25" t="s">
        <v>86</v>
      </c>
      <c r="D2889" s="25">
        <v>0</v>
      </c>
      <c r="E2889" s="25">
        <v>17069.71</v>
      </c>
      <c r="F2889" s="25">
        <v>11535.78</v>
      </c>
      <c r="G2889" s="25">
        <v>23381</v>
      </c>
    </row>
    <row r="2890" spans="1:7" x14ac:dyDescent="0.4">
      <c r="A2890" s="25">
        <v>4459</v>
      </c>
      <c r="B2890" s="25" t="s">
        <v>375</v>
      </c>
      <c r="C2890" s="25" t="s">
        <v>80</v>
      </c>
      <c r="D2890" s="25">
        <v>43633.8</v>
      </c>
      <c r="E2890" s="25">
        <v>0</v>
      </c>
      <c r="F2890" s="25">
        <v>0</v>
      </c>
      <c r="G2890" s="25">
        <v>56.25</v>
      </c>
    </row>
    <row r="2891" spans="1:7" x14ac:dyDescent="0.4">
      <c r="A2891" s="25">
        <v>4459</v>
      </c>
      <c r="B2891" s="25" t="s">
        <v>375</v>
      </c>
      <c r="C2891" s="25" t="s">
        <v>81</v>
      </c>
      <c r="D2891" s="25">
        <v>297548.07</v>
      </c>
      <c r="E2891" s="25">
        <v>0</v>
      </c>
      <c r="F2891" s="25">
        <v>0</v>
      </c>
      <c r="G2891" s="25">
        <v>5481.16</v>
      </c>
    </row>
    <row r="2892" spans="1:7" x14ac:dyDescent="0.4">
      <c r="A2892" s="25">
        <v>4459</v>
      </c>
      <c r="B2892" s="25" t="s">
        <v>375</v>
      </c>
      <c r="C2892" s="25" t="s">
        <v>89</v>
      </c>
      <c r="D2892" s="25">
        <v>110015.21</v>
      </c>
      <c r="E2892" s="25">
        <v>0</v>
      </c>
      <c r="F2892" s="25">
        <v>0</v>
      </c>
      <c r="G2892" s="25">
        <v>2549</v>
      </c>
    </row>
    <row r="2893" spans="1:7" x14ac:dyDescent="0.4">
      <c r="A2893" s="25">
        <v>4459</v>
      </c>
      <c r="B2893" s="25" t="s">
        <v>375</v>
      </c>
      <c r="C2893" s="25" t="s">
        <v>84</v>
      </c>
      <c r="D2893" s="25">
        <v>0</v>
      </c>
      <c r="E2893" s="25">
        <v>0</v>
      </c>
      <c r="F2893" s="25">
        <v>0</v>
      </c>
      <c r="G2893" s="25">
        <v>1568.28</v>
      </c>
    </row>
    <row r="2894" spans="1:7" x14ac:dyDescent="0.4">
      <c r="A2894" s="25">
        <v>4459</v>
      </c>
      <c r="B2894" s="25" t="s">
        <v>375</v>
      </c>
      <c r="C2894" s="25" t="s">
        <v>91</v>
      </c>
      <c r="D2894" s="25">
        <v>0</v>
      </c>
      <c r="E2894" s="25">
        <v>12435.01</v>
      </c>
      <c r="F2894" s="25">
        <v>0</v>
      </c>
      <c r="G2894" s="25">
        <v>1288.83</v>
      </c>
    </row>
    <row r="2895" spans="1:7" x14ac:dyDescent="0.4">
      <c r="A2895" s="25">
        <v>4459</v>
      </c>
      <c r="B2895" s="25" t="s">
        <v>375</v>
      </c>
      <c r="C2895" s="25" t="s">
        <v>85</v>
      </c>
      <c r="D2895" s="25">
        <v>1964.48</v>
      </c>
      <c r="E2895" s="25">
        <v>0</v>
      </c>
      <c r="F2895" s="25">
        <v>0</v>
      </c>
      <c r="G2895" s="25">
        <v>622</v>
      </c>
    </row>
    <row r="2896" spans="1:7" x14ac:dyDescent="0.4">
      <c r="A2896" s="25">
        <v>4459</v>
      </c>
      <c r="B2896" s="25" t="s">
        <v>375</v>
      </c>
      <c r="C2896" s="25" t="s">
        <v>86</v>
      </c>
      <c r="D2896" s="25">
        <v>17575</v>
      </c>
      <c r="E2896" s="25">
        <v>477</v>
      </c>
      <c r="F2896" s="25">
        <v>0</v>
      </c>
      <c r="G2896" s="25">
        <v>5141</v>
      </c>
    </row>
    <row r="2897" spans="1:7" x14ac:dyDescent="0.4">
      <c r="A2897" s="25">
        <v>4473</v>
      </c>
      <c r="B2897" s="25" t="s">
        <v>376</v>
      </c>
      <c r="C2897" s="25" t="s">
        <v>88</v>
      </c>
      <c r="D2897" s="25">
        <v>94443.23</v>
      </c>
      <c r="E2897" s="25">
        <v>0</v>
      </c>
      <c r="F2897" s="25">
        <v>0</v>
      </c>
      <c r="G2897" s="25">
        <v>1523.69</v>
      </c>
    </row>
    <row r="2898" spans="1:7" x14ac:dyDescent="0.4">
      <c r="A2898" s="25">
        <v>4473</v>
      </c>
      <c r="B2898" s="25" t="s">
        <v>376</v>
      </c>
      <c r="C2898" s="25" t="s">
        <v>80</v>
      </c>
      <c r="D2898" s="25">
        <v>542053.84</v>
      </c>
      <c r="E2898" s="25">
        <v>0</v>
      </c>
      <c r="F2898" s="25">
        <v>0</v>
      </c>
      <c r="G2898" s="25">
        <v>45493.29</v>
      </c>
    </row>
    <row r="2899" spans="1:7" x14ac:dyDescent="0.4">
      <c r="A2899" s="25">
        <v>4473</v>
      </c>
      <c r="B2899" s="25" t="s">
        <v>376</v>
      </c>
      <c r="C2899" s="25" t="s">
        <v>81</v>
      </c>
      <c r="D2899" s="25">
        <v>1493911.06</v>
      </c>
      <c r="E2899" s="25">
        <v>0</v>
      </c>
      <c r="F2899" s="25">
        <v>0</v>
      </c>
      <c r="G2899" s="25">
        <v>168233.3</v>
      </c>
    </row>
    <row r="2900" spans="1:7" x14ac:dyDescent="0.4">
      <c r="A2900" s="25">
        <v>4473</v>
      </c>
      <c r="B2900" s="25" t="s">
        <v>376</v>
      </c>
      <c r="C2900" s="25" t="s">
        <v>89</v>
      </c>
      <c r="D2900" s="25">
        <v>1171624.51</v>
      </c>
      <c r="E2900" s="25">
        <v>0</v>
      </c>
      <c r="F2900" s="25">
        <v>6380.8</v>
      </c>
      <c r="G2900" s="25">
        <v>39308.160000000003</v>
      </c>
    </row>
    <row r="2901" spans="1:7" x14ac:dyDescent="0.4">
      <c r="A2901" s="25">
        <v>4473</v>
      </c>
      <c r="B2901" s="25" t="s">
        <v>376</v>
      </c>
      <c r="C2901" s="25" t="s">
        <v>82</v>
      </c>
      <c r="D2901" s="25">
        <v>57985.599999999999</v>
      </c>
      <c r="E2901" s="25">
        <v>0</v>
      </c>
      <c r="F2901" s="25">
        <v>0</v>
      </c>
      <c r="G2901" s="25">
        <v>0</v>
      </c>
    </row>
    <row r="2902" spans="1:7" x14ac:dyDescent="0.4">
      <c r="A2902" s="25">
        <v>4473</v>
      </c>
      <c r="B2902" s="25" t="s">
        <v>376</v>
      </c>
      <c r="C2902" s="25" t="s">
        <v>83</v>
      </c>
      <c r="D2902" s="25">
        <v>45139.5</v>
      </c>
      <c r="E2902" s="25">
        <v>0</v>
      </c>
      <c r="F2902" s="25">
        <v>0</v>
      </c>
      <c r="G2902" s="25">
        <v>0</v>
      </c>
    </row>
    <row r="2903" spans="1:7" x14ac:dyDescent="0.4">
      <c r="A2903" s="25">
        <v>4473</v>
      </c>
      <c r="B2903" s="25" t="s">
        <v>376</v>
      </c>
      <c r="C2903" s="25" t="s">
        <v>84</v>
      </c>
      <c r="D2903" s="25">
        <v>137900.59</v>
      </c>
      <c r="E2903" s="25">
        <v>0</v>
      </c>
      <c r="F2903" s="25">
        <v>0</v>
      </c>
      <c r="G2903" s="25">
        <v>2915.03</v>
      </c>
    </row>
    <row r="2904" spans="1:7" x14ac:dyDescent="0.4">
      <c r="A2904" s="25">
        <v>4473</v>
      </c>
      <c r="B2904" s="25" t="s">
        <v>376</v>
      </c>
      <c r="C2904" s="25" t="s">
        <v>91</v>
      </c>
      <c r="D2904" s="25">
        <v>285919.31</v>
      </c>
      <c r="E2904" s="25">
        <v>0</v>
      </c>
      <c r="F2904" s="25">
        <v>0</v>
      </c>
      <c r="G2904" s="25">
        <v>61183.88</v>
      </c>
    </row>
    <row r="2905" spans="1:7" x14ac:dyDescent="0.4">
      <c r="A2905" s="25">
        <v>4473</v>
      </c>
      <c r="B2905" s="25" t="s">
        <v>376</v>
      </c>
      <c r="C2905" s="25" t="s">
        <v>85</v>
      </c>
      <c r="D2905" s="25">
        <v>47446.29</v>
      </c>
      <c r="E2905" s="25">
        <v>0</v>
      </c>
      <c r="F2905" s="25">
        <v>42921.93</v>
      </c>
      <c r="G2905" s="25">
        <v>64345.98</v>
      </c>
    </row>
    <row r="2906" spans="1:7" x14ac:dyDescent="0.4">
      <c r="A2906" s="25">
        <v>4473</v>
      </c>
      <c r="B2906" s="25" t="s">
        <v>376</v>
      </c>
      <c r="C2906" s="25" t="s">
        <v>86</v>
      </c>
      <c r="D2906" s="25">
        <v>0</v>
      </c>
      <c r="E2906" s="25">
        <v>0</v>
      </c>
      <c r="F2906" s="25">
        <v>0</v>
      </c>
      <c r="G2906" s="25">
        <v>84305.97</v>
      </c>
    </row>
    <row r="2907" spans="1:7" x14ac:dyDescent="0.4">
      <c r="A2907" s="25">
        <v>4508</v>
      </c>
      <c r="B2907" s="25" t="s">
        <v>377</v>
      </c>
      <c r="C2907" s="25" t="s">
        <v>80</v>
      </c>
      <c r="D2907" s="25">
        <v>0</v>
      </c>
      <c r="E2907" s="25">
        <v>0</v>
      </c>
      <c r="F2907" s="25">
        <v>0</v>
      </c>
      <c r="G2907" s="25">
        <v>1701.2</v>
      </c>
    </row>
    <row r="2908" spans="1:7" x14ac:dyDescent="0.4">
      <c r="A2908" s="25">
        <v>4508</v>
      </c>
      <c r="B2908" s="25" t="s">
        <v>377</v>
      </c>
      <c r="C2908" s="25" t="s">
        <v>81</v>
      </c>
      <c r="D2908" s="25">
        <v>182308.95</v>
      </c>
      <c r="E2908" s="25">
        <v>0</v>
      </c>
      <c r="F2908" s="25">
        <v>1844.82</v>
      </c>
      <c r="G2908" s="25">
        <v>81645.850000000006</v>
      </c>
    </row>
    <row r="2909" spans="1:7" x14ac:dyDescent="0.4">
      <c r="A2909" s="25">
        <v>4508</v>
      </c>
      <c r="B2909" s="25" t="s">
        <v>377</v>
      </c>
      <c r="C2909" s="25" t="s">
        <v>89</v>
      </c>
      <c r="D2909" s="25">
        <v>155334.22</v>
      </c>
      <c r="E2909" s="25">
        <v>0</v>
      </c>
      <c r="F2909" s="25">
        <v>0</v>
      </c>
      <c r="G2909" s="25">
        <v>0</v>
      </c>
    </row>
    <row r="2910" spans="1:7" x14ac:dyDescent="0.4">
      <c r="A2910" s="25">
        <v>4508</v>
      </c>
      <c r="B2910" s="25" t="s">
        <v>377</v>
      </c>
      <c r="C2910" s="25" t="s">
        <v>82</v>
      </c>
      <c r="D2910" s="25">
        <v>10524.62</v>
      </c>
      <c r="E2910" s="25">
        <v>0</v>
      </c>
      <c r="F2910" s="25">
        <v>0</v>
      </c>
      <c r="G2910" s="25">
        <v>0</v>
      </c>
    </row>
    <row r="2911" spans="1:7" x14ac:dyDescent="0.4">
      <c r="A2911" s="25">
        <v>4508</v>
      </c>
      <c r="B2911" s="25" t="s">
        <v>377</v>
      </c>
      <c r="C2911" s="25" t="s">
        <v>84</v>
      </c>
      <c r="D2911" s="25">
        <v>0</v>
      </c>
      <c r="E2911" s="25">
        <v>26500</v>
      </c>
      <c r="F2911" s="25">
        <v>440.54</v>
      </c>
      <c r="G2911" s="25">
        <v>0</v>
      </c>
    </row>
    <row r="2912" spans="1:7" x14ac:dyDescent="0.4">
      <c r="A2912" s="25">
        <v>4508</v>
      </c>
      <c r="B2912" s="25" t="s">
        <v>377</v>
      </c>
      <c r="C2912" s="25" t="s">
        <v>109</v>
      </c>
      <c r="D2912" s="25">
        <v>0</v>
      </c>
      <c r="E2912" s="25">
        <v>0</v>
      </c>
      <c r="F2912" s="25">
        <v>8313.5</v>
      </c>
      <c r="G2912" s="25">
        <v>0</v>
      </c>
    </row>
    <row r="2913" spans="1:7" x14ac:dyDescent="0.4">
      <c r="A2913" s="25">
        <v>4508</v>
      </c>
      <c r="B2913" s="25" t="s">
        <v>377</v>
      </c>
      <c r="C2913" s="25" t="s">
        <v>91</v>
      </c>
      <c r="D2913" s="25">
        <v>0</v>
      </c>
      <c r="E2913" s="25">
        <v>25967.5</v>
      </c>
      <c r="F2913" s="25">
        <v>0</v>
      </c>
      <c r="G2913" s="25">
        <v>0</v>
      </c>
    </row>
    <row r="2914" spans="1:7" x14ac:dyDescent="0.4">
      <c r="A2914" s="25">
        <v>4508</v>
      </c>
      <c r="B2914" s="25" t="s">
        <v>377</v>
      </c>
      <c r="C2914" s="25" t="s">
        <v>85</v>
      </c>
      <c r="D2914" s="25">
        <v>62172.04</v>
      </c>
      <c r="E2914" s="25">
        <v>0</v>
      </c>
      <c r="F2914" s="25">
        <v>0</v>
      </c>
      <c r="G2914" s="25">
        <v>0</v>
      </c>
    </row>
    <row r="2915" spans="1:7" x14ac:dyDescent="0.4">
      <c r="A2915" s="25">
        <v>4508</v>
      </c>
      <c r="B2915" s="25" t="s">
        <v>377</v>
      </c>
      <c r="C2915" s="25" t="s">
        <v>86</v>
      </c>
      <c r="D2915" s="25">
        <v>6564.16</v>
      </c>
      <c r="E2915" s="25">
        <v>180977.19</v>
      </c>
      <c r="F2915" s="25">
        <v>0</v>
      </c>
      <c r="G2915" s="25">
        <v>1667</v>
      </c>
    </row>
    <row r="2916" spans="1:7" x14ac:dyDescent="0.4">
      <c r="A2916" s="25">
        <v>4515</v>
      </c>
      <c r="B2916" s="25" t="s">
        <v>378</v>
      </c>
      <c r="C2916" s="25" t="s">
        <v>88</v>
      </c>
      <c r="D2916" s="25">
        <v>166534.01999999999</v>
      </c>
      <c r="E2916" s="25">
        <v>0</v>
      </c>
      <c r="F2916" s="25">
        <v>2616.64</v>
      </c>
      <c r="G2916" s="25">
        <v>3639.12</v>
      </c>
    </row>
    <row r="2917" spans="1:7" x14ac:dyDescent="0.4">
      <c r="A2917" s="25">
        <v>4515</v>
      </c>
      <c r="B2917" s="25" t="s">
        <v>378</v>
      </c>
      <c r="C2917" s="25" t="s">
        <v>80</v>
      </c>
      <c r="D2917" s="25">
        <v>665771.43000000005</v>
      </c>
      <c r="E2917" s="25">
        <v>0</v>
      </c>
      <c r="F2917" s="25">
        <v>14342.86</v>
      </c>
      <c r="G2917" s="25">
        <v>24249.62</v>
      </c>
    </row>
    <row r="2918" spans="1:7" x14ac:dyDescent="0.4">
      <c r="A2918" s="25">
        <v>4515</v>
      </c>
      <c r="B2918" s="25" t="s">
        <v>378</v>
      </c>
      <c r="C2918" s="25" t="s">
        <v>81</v>
      </c>
      <c r="D2918" s="25">
        <v>1810644.38</v>
      </c>
      <c r="E2918" s="25">
        <v>0</v>
      </c>
      <c r="F2918" s="25">
        <v>81617.66</v>
      </c>
      <c r="G2918" s="25">
        <v>53736.91</v>
      </c>
    </row>
    <row r="2919" spans="1:7" x14ac:dyDescent="0.4">
      <c r="A2919" s="25">
        <v>4515</v>
      </c>
      <c r="B2919" s="25" t="s">
        <v>378</v>
      </c>
      <c r="C2919" s="25" t="s">
        <v>89</v>
      </c>
      <c r="D2919" s="25">
        <v>1440318.89</v>
      </c>
      <c r="E2919" s="25">
        <v>0</v>
      </c>
      <c r="F2919" s="25">
        <v>1684.53</v>
      </c>
      <c r="G2919" s="25">
        <v>255583.89</v>
      </c>
    </row>
    <row r="2920" spans="1:7" x14ac:dyDescent="0.4">
      <c r="A2920" s="25">
        <v>4515</v>
      </c>
      <c r="B2920" s="25" t="s">
        <v>378</v>
      </c>
      <c r="C2920" s="25" t="s">
        <v>82</v>
      </c>
      <c r="D2920" s="25">
        <v>53222.080000000002</v>
      </c>
      <c r="E2920" s="25">
        <v>0</v>
      </c>
      <c r="F2920" s="25">
        <v>0</v>
      </c>
      <c r="G2920" s="25">
        <v>0</v>
      </c>
    </row>
    <row r="2921" spans="1:7" x14ac:dyDescent="0.4">
      <c r="A2921" s="25">
        <v>4515</v>
      </c>
      <c r="B2921" s="25" t="s">
        <v>378</v>
      </c>
      <c r="C2921" s="25" t="s">
        <v>83</v>
      </c>
      <c r="D2921" s="25">
        <v>24922.7</v>
      </c>
      <c r="E2921" s="25">
        <v>0</v>
      </c>
      <c r="F2921" s="25">
        <v>1300.95</v>
      </c>
      <c r="G2921" s="25">
        <v>0</v>
      </c>
    </row>
    <row r="2922" spans="1:7" x14ac:dyDescent="0.4">
      <c r="A2922" s="25">
        <v>4515</v>
      </c>
      <c r="B2922" s="25" t="s">
        <v>378</v>
      </c>
      <c r="C2922" s="25" t="s">
        <v>84</v>
      </c>
      <c r="D2922" s="25">
        <v>483206.57</v>
      </c>
      <c r="E2922" s="25">
        <v>0</v>
      </c>
      <c r="F2922" s="25">
        <v>5829.35</v>
      </c>
      <c r="G2922" s="25">
        <v>3821.26</v>
      </c>
    </row>
    <row r="2923" spans="1:7" x14ac:dyDescent="0.4">
      <c r="A2923" s="25">
        <v>4515</v>
      </c>
      <c r="B2923" s="25" t="s">
        <v>378</v>
      </c>
      <c r="C2923" s="25" t="s">
        <v>91</v>
      </c>
      <c r="D2923" s="25">
        <v>0</v>
      </c>
      <c r="E2923" s="25">
        <v>0</v>
      </c>
      <c r="F2923" s="25">
        <v>0</v>
      </c>
      <c r="G2923" s="25">
        <v>147782.49</v>
      </c>
    </row>
    <row r="2924" spans="1:7" x14ac:dyDescent="0.4">
      <c r="A2924" s="25">
        <v>4515</v>
      </c>
      <c r="B2924" s="25" t="s">
        <v>378</v>
      </c>
      <c r="C2924" s="25" t="s">
        <v>85</v>
      </c>
      <c r="D2924" s="25">
        <v>323882.07</v>
      </c>
      <c r="E2924" s="25">
        <v>0</v>
      </c>
      <c r="F2924" s="25">
        <v>0</v>
      </c>
      <c r="G2924" s="25">
        <v>0</v>
      </c>
    </row>
    <row r="2925" spans="1:7" x14ac:dyDescent="0.4">
      <c r="A2925" s="25">
        <v>4515</v>
      </c>
      <c r="B2925" s="25" t="s">
        <v>378</v>
      </c>
      <c r="C2925" s="25" t="s">
        <v>86</v>
      </c>
      <c r="D2925" s="25">
        <v>0</v>
      </c>
      <c r="E2925" s="25">
        <v>82751.81</v>
      </c>
      <c r="F2925" s="25">
        <v>27819.52</v>
      </c>
      <c r="G2925" s="25">
        <v>189247.28</v>
      </c>
    </row>
    <row r="2926" spans="1:7" x14ac:dyDescent="0.4">
      <c r="A2926" s="25">
        <v>4501</v>
      </c>
      <c r="B2926" s="25" t="s">
        <v>379</v>
      </c>
      <c r="C2926" s="25" t="s">
        <v>88</v>
      </c>
      <c r="D2926" s="25">
        <v>57043.96</v>
      </c>
      <c r="E2926" s="25">
        <v>0</v>
      </c>
      <c r="F2926" s="25">
        <v>824.59</v>
      </c>
      <c r="G2926" s="25">
        <v>4105.88</v>
      </c>
    </row>
    <row r="2927" spans="1:7" x14ac:dyDescent="0.4">
      <c r="A2927" s="25">
        <v>4501</v>
      </c>
      <c r="B2927" s="25" t="s">
        <v>379</v>
      </c>
      <c r="C2927" s="25" t="s">
        <v>80</v>
      </c>
      <c r="D2927" s="25">
        <v>429145.76</v>
      </c>
      <c r="E2927" s="25">
        <v>0</v>
      </c>
      <c r="F2927" s="25">
        <v>1093.43</v>
      </c>
      <c r="G2927" s="25">
        <v>14721.5</v>
      </c>
    </row>
    <row r="2928" spans="1:7" x14ac:dyDescent="0.4">
      <c r="A2928" s="25">
        <v>4501</v>
      </c>
      <c r="B2928" s="25" t="s">
        <v>379</v>
      </c>
      <c r="C2928" s="25" t="s">
        <v>81</v>
      </c>
      <c r="D2928" s="25">
        <v>1162555.83</v>
      </c>
      <c r="E2928" s="25">
        <v>0</v>
      </c>
      <c r="F2928" s="25">
        <v>4260.4399999999996</v>
      </c>
      <c r="G2928" s="25">
        <v>381885.88</v>
      </c>
    </row>
    <row r="2929" spans="1:7" x14ac:dyDescent="0.4">
      <c r="A2929" s="25">
        <v>4501</v>
      </c>
      <c r="B2929" s="25" t="s">
        <v>379</v>
      </c>
      <c r="C2929" s="25" t="s">
        <v>89</v>
      </c>
      <c r="D2929" s="25">
        <v>792486.5</v>
      </c>
      <c r="E2929" s="25">
        <v>0</v>
      </c>
      <c r="F2929" s="25">
        <v>500</v>
      </c>
      <c r="G2929" s="25">
        <v>50812.98</v>
      </c>
    </row>
    <row r="2930" spans="1:7" x14ac:dyDescent="0.4">
      <c r="A2930" s="25">
        <v>4501</v>
      </c>
      <c r="B2930" s="25" t="s">
        <v>379</v>
      </c>
      <c r="C2930" s="25" t="s">
        <v>82</v>
      </c>
      <c r="D2930" s="25">
        <v>69882.98</v>
      </c>
      <c r="E2930" s="25">
        <v>0</v>
      </c>
      <c r="F2930" s="25">
        <v>0</v>
      </c>
      <c r="G2930" s="25">
        <v>0</v>
      </c>
    </row>
    <row r="2931" spans="1:7" x14ac:dyDescent="0.4">
      <c r="A2931" s="25">
        <v>4501</v>
      </c>
      <c r="B2931" s="25" t="s">
        <v>379</v>
      </c>
      <c r="C2931" s="25" t="s">
        <v>83</v>
      </c>
      <c r="D2931" s="25">
        <v>57369.64</v>
      </c>
      <c r="E2931" s="25">
        <v>0</v>
      </c>
      <c r="F2931" s="25">
        <v>0</v>
      </c>
      <c r="G2931" s="25">
        <v>0</v>
      </c>
    </row>
    <row r="2932" spans="1:7" x14ac:dyDescent="0.4">
      <c r="A2932" s="25">
        <v>4501</v>
      </c>
      <c r="B2932" s="25" t="s">
        <v>379</v>
      </c>
      <c r="C2932" s="25" t="s">
        <v>84</v>
      </c>
      <c r="D2932" s="25">
        <v>174225.67</v>
      </c>
      <c r="E2932" s="25">
        <v>0</v>
      </c>
      <c r="F2932" s="25">
        <v>528</v>
      </c>
      <c r="G2932" s="25">
        <v>6291.88</v>
      </c>
    </row>
    <row r="2933" spans="1:7" x14ac:dyDescent="0.4">
      <c r="A2933" s="25">
        <v>4501</v>
      </c>
      <c r="B2933" s="25" t="s">
        <v>379</v>
      </c>
      <c r="C2933" s="25" t="s">
        <v>91</v>
      </c>
      <c r="D2933" s="25">
        <v>0</v>
      </c>
      <c r="E2933" s="25">
        <v>146104.99</v>
      </c>
      <c r="F2933" s="25">
        <v>116.9</v>
      </c>
      <c r="G2933" s="25">
        <v>3621.05</v>
      </c>
    </row>
    <row r="2934" spans="1:7" x14ac:dyDescent="0.4">
      <c r="A2934" s="25">
        <v>4501</v>
      </c>
      <c r="B2934" s="25" t="s">
        <v>379</v>
      </c>
      <c r="C2934" s="25" t="s">
        <v>85</v>
      </c>
      <c r="D2934" s="25">
        <v>160351.89000000001</v>
      </c>
      <c r="E2934" s="25">
        <v>0</v>
      </c>
      <c r="F2934" s="25">
        <v>0</v>
      </c>
      <c r="G2934" s="25">
        <v>0</v>
      </c>
    </row>
    <row r="2935" spans="1:7" x14ac:dyDescent="0.4">
      <c r="A2935" s="25">
        <v>4501</v>
      </c>
      <c r="B2935" s="25" t="s">
        <v>379</v>
      </c>
      <c r="C2935" s="25" t="s">
        <v>86</v>
      </c>
      <c r="D2935" s="25">
        <v>52959.59</v>
      </c>
      <c r="E2935" s="25">
        <v>88539</v>
      </c>
      <c r="F2935" s="25">
        <v>0</v>
      </c>
      <c r="G2935" s="25">
        <v>0</v>
      </c>
    </row>
    <row r="2936" spans="1:7" x14ac:dyDescent="0.4">
      <c r="A2936" s="25">
        <v>4529</v>
      </c>
      <c r="B2936" s="25" t="s">
        <v>380</v>
      </c>
      <c r="C2936" s="25" t="s">
        <v>88</v>
      </c>
      <c r="D2936" s="25">
        <v>1798.51</v>
      </c>
      <c r="E2936" s="25">
        <v>0</v>
      </c>
      <c r="F2936" s="25">
        <v>0</v>
      </c>
      <c r="G2936" s="25">
        <v>1481.88</v>
      </c>
    </row>
    <row r="2937" spans="1:7" x14ac:dyDescent="0.4">
      <c r="A2937" s="25">
        <v>4529</v>
      </c>
      <c r="B2937" s="25" t="s">
        <v>380</v>
      </c>
      <c r="C2937" s="25" t="s">
        <v>80</v>
      </c>
      <c r="D2937" s="25">
        <v>73963.259999999995</v>
      </c>
      <c r="E2937" s="25">
        <v>0</v>
      </c>
      <c r="F2937" s="25">
        <v>0</v>
      </c>
      <c r="G2937" s="25">
        <v>897.66</v>
      </c>
    </row>
    <row r="2938" spans="1:7" x14ac:dyDescent="0.4">
      <c r="A2938" s="25">
        <v>4529</v>
      </c>
      <c r="B2938" s="25" t="s">
        <v>380</v>
      </c>
      <c r="C2938" s="25" t="s">
        <v>81</v>
      </c>
      <c r="D2938" s="25">
        <v>215054.87</v>
      </c>
      <c r="E2938" s="25">
        <v>0</v>
      </c>
      <c r="F2938" s="25">
        <v>397.99</v>
      </c>
      <c r="G2938" s="25">
        <v>656.82</v>
      </c>
    </row>
    <row r="2939" spans="1:7" x14ac:dyDescent="0.4">
      <c r="A2939" s="25">
        <v>4529</v>
      </c>
      <c r="B2939" s="25" t="s">
        <v>380</v>
      </c>
      <c r="C2939" s="25" t="s">
        <v>89</v>
      </c>
      <c r="D2939" s="25">
        <v>215551.12</v>
      </c>
      <c r="E2939" s="25">
        <v>0</v>
      </c>
      <c r="F2939" s="25">
        <v>0</v>
      </c>
      <c r="G2939" s="25">
        <v>20944.46</v>
      </c>
    </row>
    <row r="2940" spans="1:7" x14ac:dyDescent="0.4">
      <c r="A2940" s="25">
        <v>4529</v>
      </c>
      <c r="B2940" s="25" t="s">
        <v>380</v>
      </c>
      <c r="C2940" s="25" t="s">
        <v>82</v>
      </c>
      <c r="D2940" s="25">
        <v>7826.12</v>
      </c>
      <c r="E2940" s="25">
        <v>0</v>
      </c>
      <c r="F2940" s="25">
        <v>0</v>
      </c>
      <c r="G2940" s="25">
        <v>0</v>
      </c>
    </row>
    <row r="2941" spans="1:7" x14ac:dyDescent="0.4">
      <c r="A2941" s="25">
        <v>4529</v>
      </c>
      <c r="B2941" s="25" t="s">
        <v>380</v>
      </c>
      <c r="C2941" s="25" t="s">
        <v>83</v>
      </c>
      <c r="D2941" s="25">
        <v>0</v>
      </c>
      <c r="E2941" s="25">
        <v>0</v>
      </c>
      <c r="F2941" s="25">
        <v>0</v>
      </c>
      <c r="G2941" s="25">
        <v>3171.4</v>
      </c>
    </row>
    <row r="2942" spans="1:7" x14ac:dyDescent="0.4">
      <c r="A2942" s="25">
        <v>4529</v>
      </c>
      <c r="B2942" s="25" t="s">
        <v>380</v>
      </c>
      <c r="C2942" s="25" t="s">
        <v>84</v>
      </c>
      <c r="D2942" s="25">
        <v>74437.36</v>
      </c>
      <c r="E2942" s="25">
        <v>0</v>
      </c>
      <c r="F2942" s="25">
        <v>359.38</v>
      </c>
      <c r="G2942" s="25">
        <v>25756.75</v>
      </c>
    </row>
    <row r="2943" spans="1:7" x14ac:dyDescent="0.4">
      <c r="A2943" s="25">
        <v>4529</v>
      </c>
      <c r="B2943" s="25" t="s">
        <v>380</v>
      </c>
      <c r="C2943" s="25" t="s">
        <v>91</v>
      </c>
      <c r="D2943" s="25">
        <v>60204.85</v>
      </c>
      <c r="E2943" s="25">
        <v>0</v>
      </c>
      <c r="F2943" s="25">
        <v>0</v>
      </c>
      <c r="G2943" s="25">
        <v>1800</v>
      </c>
    </row>
    <row r="2944" spans="1:7" x14ac:dyDescent="0.4">
      <c r="A2944" s="25">
        <v>4529</v>
      </c>
      <c r="B2944" s="25" t="s">
        <v>380</v>
      </c>
      <c r="C2944" s="25" t="s">
        <v>86</v>
      </c>
      <c r="D2944" s="25">
        <v>0</v>
      </c>
      <c r="E2944" s="25">
        <v>1431</v>
      </c>
      <c r="F2944" s="25">
        <v>0</v>
      </c>
      <c r="G2944" s="25">
        <v>0</v>
      </c>
    </row>
    <row r="2945" spans="1:7" x14ac:dyDescent="0.4">
      <c r="A2945" s="25">
        <v>4536</v>
      </c>
      <c r="B2945" s="25" t="s">
        <v>381</v>
      </c>
      <c r="C2945" s="25" t="s">
        <v>88</v>
      </c>
      <c r="D2945" s="25">
        <v>45919.93</v>
      </c>
      <c r="E2945" s="25">
        <v>0</v>
      </c>
      <c r="F2945" s="25">
        <v>59.99</v>
      </c>
      <c r="G2945" s="25">
        <v>17.82</v>
      </c>
    </row>
    <row r="2946" spans="1:7" x14ac:dyDescent="0.4">
      <c r="A2946" s="25">
        <v>4536</v>
      </c>
      <c r="B2946" s="25" t="s">
        <v>381</v>
      </c>
      <c r="C2946" s="25" t="s">
        <v>80</v>
      </c>
      <c r="D2946" s="25">
        <v>160663.12</v>
      </c>
      <c r="E2946" s="25">
        <v>0</v>
      </c>
      <c r="F2946" s="25">
        <v>0</v>
      </c>
      <c r="G2946" s="25">
        <v>1531.21</v>
      </c>
    </row>
    <row r="2947" spans="1:7" x14ac:dyDescent="0.4">
      <c r="A2947" s="25">
        <v>4536</v>
      </c>
      <c r="B2947" s="25" t="s">
        <v>381</v>
      </c>
      <c r="C2947" s="25" t="s">
        <v>81</v>
      </c>
      <c r="D2947" s="25">
        <v>518065.4</v>
      </c>
      <c r="E2947" s="25">
        <v>0</v>
      </c>
      <c r="F2947" s="25">
        <v>0</v>
      </c>
      <c r="G2947" s="25">
        <v>185209.41</v>
      </c>
    </row>
    <row r="2948" spans="1:7" x14ac:dyDescent="0.4">
      <c r="A2948" s="25">
        <v>4536</v>
      </c>
      <c r="B2948" s="25" t="s">
        <v>381</v>
      </c>
      <c r="C2948" s="25" t="s">
        <v>89</v>
      </c>
      <c r="D2948" s="25">
        <v>378477.46</v>
      </c>
      <c r="E2948" s="25">
        <v>0</v>
      </c>
      <c r="F2948" s="25">
        <v>0</v>
      </c>
      <c r="G2948" s="25">
        <v>6772</v>
      </c>
    </row>
    <row r="2949" spans="1:7" x14ac:dyDescent="0.4">
      <c r="A2949" s="25">
        <v>4536</v>
      </c>
      <c r="B2949" s="25" t="s">
        <v>381</v>
      </c>
      <c r="C2949" s="25" t="s">
        <v>90</v>
      </c>
      <c r="D2949" s="25">
        <v>34721.96</v>
      </c>
      <c r="E2949" s="25">
        <v>0</v>
      </c>
      <c r="F2949" s="25">
        <v>530.28</v>
      </c>
      <c r="G2949" s="25">
        <v>197</v>
      </c>
    </row>
    <row r="2950" spans="1:7" x14ac:dyDescent="0.4">
      <c r="A2950" s="25">
        <v>4536</v>
      </c>
      <c r="B2950" s="25" t="s">
        <v>381</v>
      </c>
      <c r="C2950" s="25" t="s">
        <v>82</v>
      </c>
      <c r="D2950" s="25">
        <v>29933.99</v>
      </c>
      <c r="E2950" s="25">
        <v>0</v>
      </c>
      <c r="F2950" s="25">
        <v>0</v>
      </c>
      <c r="G2950" s="25">
        <v>0</v>
      </c>
    </row>
    <row r="2951" spans="1:7" x14ac:dyDescent="0.4">
      <c r="A2951" s="25">
        <v>4536</v>
      </c>
      <c r="B2951" s="25" t="s">
        <v>381</v>
      </c>
      <c r="C2951" s="25" t="s">
        <v>83</v>
      </c>
      <c r="D2951" s="25">
        <v>17530.62</v>
      </c>
      <c r="E2951" s="25">
        <v>0</v>
      </c>
      <c r="F2951" s="25">
        <v>0</v>
      </c>
      <c r="G2951" s="25">
        <v>0</v>
      </c>
    </row>
    <row r="2952" spans="1:7" x14ac:dyDescent="0.4">
      <c r="A2952" s="25">
        <v>4536</v>
      </c>
      <c r="B2952" s="25" t="s">
        <v>381</v>
      </c>
      <c r="C2952" s="25" t="s">
        <v>84</v>
      </c>
      <c r="D2952" s="25">
        <v>70877.95</v>
      </c>
      <c r="E2952" s="25">
        <v>0</v>
      </c>
      <c r="F2952" s="25">
        <v>0</v>
      </c>
      <c r="G2952" s="25">
        <v>1736.44</v>
      </c>
    </row>
    <row r="2953" spans="1:7" x14ac:dyDescent="0.4">
      <c r="A2953" s="25">
        <v>4536</v>
      </c>
      <c r="B2953" s="25" t="s">
        <v>381</v>
      </c>
      <c r="C2953" s="25" t="s">
        <v>91</v>
      </c>
      <c r="D2953" s="25">
        <v>0</v>
      </c>
      <c r="E2953" s="25">
        <v>89361.83</v>
      </c>
      <c r="F2953" s="25">
        <v>0</v>
      </c>
      <c r="G2953" s="25">
        <v>317.20999999999998</v>
      </c>
    </row>
    <row r="2954" spans="1:7" x14ac:dyDescent="0.4">
      <c r="A2954" s="25">
        <v>4536</v>
      </c>
      <c r="B2954" s="25" t="s">
        <v>381</v>
      </c>
      <c r="C2954" s="25" t="s">
        <v>85</v>
      </c>
      <c r="D2954" s="25">
        <v>24262</v>
      </c>
      <c r="E2954" s="25">
        <v>0</v>
      </c>
      <c r="F2954" s="25">
        <v>0</v>
      </c>
      <c r="G2954" s="25">
        <v>6917.43</v>
      </c>
    </row>
    <row r="2955" spans="1:7" x14ac:dyDescent="0.4">
      <c r="A2955" s="25">
        <v>4536</v>
      </c>
      <c r="B2955" s="25" t="s">
        <v>381</v>
      </c>
      <c r="C2955" s="25" t="s">
        <v>86</v>
      </c>
      <c r="D2955" s="25">
        <v>0</v>
      </c>
      <c r="E2955" s="25">
        <v>148286.29999999999</v>
      </c>
      <c r="F2955" s="25">
        <v>0</v>
      </c>
      <c r="G2955" s="25">
        <v>4500</v>
      </c>
    </row>
    <row r="2956" spans="1:7" x14ac:dyDescent="0.4">
      <c r="A2956" s="25">
        <v>4543</v>
      </c>
      <c r="B2956" s="25" t="s">
        <v>382</v>
      </c>
      <c r="C2956" s="25" t="s">
        <v>88</v>
      </c>
      <c r="D2956" s="25">
        <v>61387.75</v>
      </c>
      <c r="E2956" s="25">
        <v>0</v>
      </c>
      <c r="F2956" s="25">
        <v>0</v>
      </c>
      <c r="G2956" s="25">
        <v>8486.2900000000009</v>
      </c>
    </row>
    <row r="2957" spans="1:7" x14ac:dyDescent="0.4">
      <c r="A2957" s="25">
        <v>4543</v>
      </c>
      <c r="B2957" s="25" t="s">
        <v>382</v>
      </c>
      <c r="C2957" s="25" t="s">
        <v>80</v>
      </c>
      <c r="D2957" s="25">
        <v>93010.84</v>
      </c>
      <c r="E2957" s="25">
        <v>0</v>
      </c>
      <c r="F2957" s="25">
        <v>0</v>
      </c>
      <c r="G2957" s="25">
        <v>0</v>
      </c>
    </row>
    <row r="2958" spans="1:7" x14ac:dyDescent="0.4">
      <c r="A2958" s="25">
        <v>4543</v>
      </c>
      <c r="B2958" s="25" t="s">
        <v>382</v>
      </c>
      <c r="C2958" s="25" t="s">
        <v>81</v>
      </c>
      <c r="D2958" s="25">
        <v>1009868.36</v>
      </c>
      <c r="E2958" s="25">
        <v>0</v>
      </c>
      <c r="F2958" s="25">
        <v>142.30000000000001</v>
      </c>
      <c r="G2958" s="25">
        <v>42062.31</v>
      </c>
    </row>
    <row r="2959" spans="1:7" x14ac:dyDescent="0.4">
      <c r="A2959" s="25">
        <v>4543</v>
      </c>
      <c r="B2959" s="25" t="s">
        <v>382</v>
      </c>
      <c r="C2959" s="25" t="s">
        <v>89</v>
      </c>
      <c r="D2959" s="25">
        <v>815471.66</v>
      </c>
      <c r="E2959" s="25">
        <v>0</v>
      </c>
      <c r="F2959" s="25">
        <v>650</v>
      </c>
      <c r="G2959" s="25">
        <v>8023.45</v>
      </c>
    </row>
    <row r="2960" spans="1:7" x14ac:dyDescent="0.4">
      <c r="A2960" s="25">
        <v>4543</v>
      </c>
      <c r="B2960" s="25" t="s">
        <v>382</v>
      </c>
      <c r="C2960" s="25" t="s">
        <v>82</v>
      </c>
      <c r="D2960" s="25">
        <v>8520.9599999999991</v>
      </c>
      <c r="E2960" s="25">
        <v>0</v>
      </c>
      <c r="F2960" s="25">
        <v>0</v>
      </c>
      <c r="G2960" s="25">
        <v>0</v>
      </c>
    </row>
    <row r="2961" spans="1:7" x14ac:dyDescent="0.4">
      <c r="A2961" s="25">
        <v>4543</v>
      </c>
      <c r="B2961" s="25" t="s">
        <v>382</v>
      </c>
      <c r="C2961" s="25" t="s">
        <v>84</v>
      </c>
      <c r="D2961" s="25">
        <v>0</v>
      </c>
      <c r="E2961" s="25">
        <v>0</v>
      </c>
      <c r="F2961" s="25">
        <v>0</v>
      </c>
      <c r="G2961" s="25">
        <v>470</v>
      </c>
    </row>
    <row r="2962" spans="1:7" x14ac:dyDescent="0.4">
      <c r="A2962" s="25">
        <v>4543</v>
      </c>
      <c r="B2962" s="25" t="s">
        <v>382</v>
      </c>
      <c r="C2962" s="25" t="s">
        <v>91</v>
      </c>
      <c r="D2962" s="25">
        <v>60982.28</v>
      </c>
      <c r="E2962" s="25">
        <v>0</v>
      </c>
      <c r="F2962" s="25">
        <v>0</v>
      </c>
      <c r="G2962" s="25">
        <v>3084.97</v>
      </c>
    </row>
    <row r="2963" spans="1:7" x14ac:dyDescent="0.4">
      <c r="A2963" s="25">
        <v>4543</v>
      </c>
      <c r="B2963" s="25" t="s">
        <v>382</v>
      </c>
      <c r="C2963" s="25" t="s">
        <v>85</v>
      </c>
      <c r="D2963" s="25">
        <v>28890.240000000002</v>
      </c>
      <c r="E2963" s="25">
        <v>0</v>
      </c>
      <c r="F2963" s="25">
        <v>0</v>
      </c>
      <c r="G2963" s="25">
        <v>2514.0300000000002</v>
      </c>
    </row>
    <row r="2964" spans="1:7" x14ac:dyDescent="0.4">
      <c r="A2964" s="25">
        <v>4543</v>
      </c>
      <c r="B2964" s="25" t="s">
        <v>382</v>
      </c>
      <c r="C2964" s="25" t="s">
        <v>86</v>
      </c>
      <c r="D2964" s="25">
        <v>34592.79</v>
      </c>
      <c r="E2964" s="25">
        <v>0</v>
      </c>
      <c r="F2964" s="25">
        <v>0</v>
      </c>
      <c r="G2964" s="25">
        <v>110372</v>
      </c>
    </row>
    <row r="2965" spans="1:7" x14ac:dyDescent="0.4">
      <c r="A2965" s="25">
        <v>4557</v>
      </c>
      <c r="B2965" s="25" t="s">
        <v>383</v>
      </c>
      <c r="C2965" s="25" t="s">
        <v>88</v>
      </c>
      <c r="D2965" s="25">
        <v>0</v>
      </c>
      <c r="E2965" s="25">
        <v>0</v>
      </c>
      <c r="F2965" s="25">
        <v>0</v>
      </c>
      <c r="G2965" s="25">
        <v>4062</v>
      </c>
    </row>
    <row r="2966" spans="1:7" x14ac:dyDescent="0.4">
      <c r="A2966" s="25">
        <v>4557</v>
      </c>
      <c r="B2966" s="25" t="s">
        <v>383</v>
      </c>
      <c r="C2966" s="25" t="s">
        <v>80</v>
      </c>
      <c r="D2966" s="25">
        <v>0</v>
      </c>
      <c r="E2966" s="25">
        <v>0</v>
      </c>
      <c r="F2966" s="25">
        <v>0</v>
      </c>
      <c r="G2966" s="25">
        <v>35.630000000000003</v>
      </c>
    </row>
    <row r="2967" spans="1:7" x14ac:dyDescent="0.4">
      <c r="A2967" s="25">
        <v>4557</v>
      </c>
      <c r="B2967" s="25" t="s">
        <v>383</v>
      </c>
      <c r="C2967" s="25" t="s">
        <v>81</v>
      </c>
      <c r="D2967" s="25">
        <v>276370.34999999998</v>
      </c>
      <c r="E2967" s="25">
        <v>0</v>
      </c>
      <c r="F2967" s="25">
        <v>0</v>
      </c>
      <c r="G2967" s="25">
        <v>12010.83</v>
      </c>
    </row>
    <row r="2968" spans="1:7" x14ac:dyDescent="0.4">
      <c r="A2968" s="25">
        <v>4557</v>
      </c>
      <c r="B2968" s="25" t="s">
        <v>383</v>
      </c>
      <c r="C2968" s="25" t="s">
        <v>89</v>
      </c>
      <c r="D2968" s="25">
        <v>279203.71000000002</v>
      </c>
      <c r="E2968" s="25">
        <v>0</v>
      </c>
      <c r="F2968" s="25">
        <v>0</v>
      </c>
      <c r="G2968" s="25">
        <v>300</v>
      </c>
    </row>
    <row r="2969" spans="1:7" x14ac:dyDescent="0.4">
      <c r="A2969" s="25">
        <v>4557</v>
      </c>
      <c r="B2969" s="25" t="s">
        <v>383</v>
      </c>
      <c r="C2969" s="25" t="s">
        <v>82</v>
      </c>
      <c r="D2969" s="25">
        <v>6869.92</v>
      </c>
      <c r="E2969" s="25">
        <v>0</v>
      </c>
      <c r="F2969" s="25">
        <v>0</v>
      </c>
      <c r="G2969" s="25">
        <v>0</v>
      </c>
    </row>
    <row r="2970" spans="1:7" x14ac:dyDescent="0.4">
      <c r="A2970" s="25">
        <v>4557</v>
      </c>
      <c r="B2970" s="25" t="s">
        <v>383</v>
      </c>
      <c r="C2970" s="25" t="s">
        <v>84</v>
      </c>
      <c r="D2970" s="25">
        <v>14287.26</v>
      </c>
      <c r="E2970" s="25">
        <v>0</v>
      </c>
      <c r="F2970" s="25">
        <v>0</v>
      </c>
      <c r="G2970" s="25">
        <v>3661.03</v>
      </c>
    </row>
    <row r="2971" spans="1:7" x14ac:dyDescent="0.4">
      <c r="A2971" s="25">
        <v>4557</v>
      </c>
      <c r="B2971" s="25" t="s">
        <v>383</v>
      </c>
      <c r="C2971" s="25" t="s">
        <v>91</v>
      </c>
      <c r="D2971" s="25">
        <v>42884.43</v>
      </c>
      <c r="E2971" s="25">
        <v>0</v>
      </c>
      <c r="F2971" s="25">
        <v>0</v>
      </c>
      <c r="G2971" s="25">
        <v>0</v>
      </c>
    </row>
    <row r="2972" spans="1:7" x14ac:dyDescent="0.4">
      <c r="A2972" s="25">
        <v>4557</v>
      </c>
      <c r="B2972" s="25" t="s">
        <v>383</v>
      </c>
      <c r="C2972" s="25" t="s">
        <v>85</v>
      </c>
      <c r="D2972" s="25">
        <v>5912.12</v>
      </c>
      <c r="E2972" s="25">
        <v>0</v>
      </c>
      <c r="F2972" s="25">
        <v>0</v>
      </c>
      <c r="G2972" s="25">
        <v>0</v>
      </c>
    </row>
    <row r="2973" spans="1:7" x14ac:dyDescent="0.4">
      <c r="A2973" s="25">
        <v>4557</v>
      </c>
      <c r="B2973" s="25" t="s">
        <v>383</v>
      </c>
      <c r="C2973" s="25" t="s">
        <v>86</v>
      </c>
      <c r="D2973" s="25">
        <v>40540</v>
      </c>
      <c r="E2973" s="25">
        <v>1168</v>
      </c>
      <c r="F2973" s="25">
        <v>0</v>
      </c>
      <c r="G2973" s="25">
        <v>305</v>
      </c>
    </row>
    <row r="2974" spans="1:7" x14ac:dyDescent="0.4">
      <c r="A2974" s="25">
        <v>4571</v>
      </c>
      <c r="B2974" s="25" t="s">
        <v>384</v>
      </c>
      <c r="C2974" s="25" t="s">
        <v>88</v>
      </c>
      <c r="D2974" s="25">
        <v>0</v>
      </c>
      <c r="E2974" s="25">
        <v>0</v>
      </c>
      <c r="F2974" s="25">
        <v>75</v>
      </c>
      <c r="G2974" s="25">
        <v>0</v>
      </c>
    </row>
    <row r="2975" spans="1:7" x14ac:dyDescent="0.4">
      <c r="A2975" s="25">
        <v>4571</v>
      </c>
      <c r="B2975" s="25" t="s">
        <v>384</v>
      </c>
      <c r="C2975" s="25" t="s">
        <v>81</v>
      </c>
      <c r="D2975" s="25">
        <v>315731.74</v>
      </c>
      <c r="E2975" s="25">
        <v>0</v>
      </c>
      <c r="F2975" s="25">
        <v>16324.66</v>
      </c>
      <c r="G2975" s="25">
        <v>97757</v>
      </c>
    </row>
    <row r="2976" spans="1:7" x14ac:dyDescent="0.4">
      <c r="A2976" s="25">
        <v>4571</v>
      </c>
      <c r="B2976" s="25" t="s">
        <v>384</v>
      </c>
      <c r="C2976" s="25" t="s">
        <v>89</v>
      </c>
      <c r="D2976" s="25">
        <v>155158.39999999999</v>
      </c>
      <c r="E2976" s="25">
        <v>0</v>
      </c>
      <c r="F2976" s="25">
        <v>0</v>
      </c>
      <c r="G2976" s="25">
        <v>31000</v>
      </c>
    </row>
    <row r="2977" spans="1:7" x14ac:dyDescent="0.4">
      <c r="A2977" s="25">
        <v>4571</v>
      </c>
      <c r="B2977" s="25" t="s">
        <v>384</v>
      </c>
      <c r="C2977" s="25" t="s">
        <v>82</v>
      </c>
      <c r="D2977" s="25">
        <v>7273</v>
      </c>
      <c r="E2977" s="25">
        <v>0</v>
      </c>
      <c r="F2977" s="25">
        <v>0</v>
      </c>
      <c r="G2977" s="25">
        <v>0</v>
      </c>
    </row>
    <row r="2978" spans="1:7" x14ac:dyDescent="0.4">
      <c r="A2978" s="25">
        <v>4571</v>
      </c>
      <c r="B2978" s="25" t="s">
        <v>384</v>
      </c>
      <c r="C2978" s="25" t="s">
        <v>84</v>
      </c>
      <c r="D2978" s="25">
        <v>0</v>
      </c>
      <c r="E2978" s="25">
        <v>12089</v>
      </c>
      <c r="F2978" s="25">
        <v>0</v>
      </c>
      <c r="G2978" s="25">
        <v>0</v>
      </c>
    </row>
    <row r="2979" spans="1:7" x14ac:dyDescent="0.4">
      <c r="A2979" s="25">
        <v>4571</v>
      </c>
      <c r="B2979" s="25" t="s">
        <v>384</v>
      </c>
      <c r="C2979" s="25" t="s">
        <v>91</v>
      </c>
      <c r="D2979" s="25">
        <v>0</v>
      </c>
      <c r="E2979" s="25">
        <v>35059.5</v>
      </c>
      <c r="F2979" s="25">
        <v>0</v>
      </c>
      <c r="G2979" s="25">
        <v>0</v>
      </c>
    </row>
    <row r="2980" spans="1:7" x14ac:dyDescent="0.4">
      <c r="A2980" s="25">
        <v>4571</v>
      </c>
      <c r="B2980" s="25" t="s">
        <v>384</v>
      </c>
      <c r="C2980" s="25" t="s">
        <v>85</v>
      </c>
      <c r="D2980" s="25">
        <v>15341.36</v>
      </c>
      <c r="E2980" s="25">
        <v>0</v>
      </c>
      <c r="F2980" s="25">
        <v>0</v>
      </c>
      <c r="G2980" s="25">
        <v>0</v>
      </c>
    </row>
    <row r="2981" spans="1:7" x14ac:dyDescent="0.4">
      <c r="A2981" s="25">
        <v>4571</v>
      </c>
      <c r="B2981" s="25" t="s">
        <v>384</v>
      </c>
      <c r="C2981" s="25" t="s">
        <v>86</v>
      </c>
      <c r="D2981" s="25">
        <v>0</v>
      </c>
      <c r="E2981" s="25">
        <v>87068</v>
      </c>
      <c r="F2981" s="25">
        <v>0</v>
      </c>
      <c r="G2981" s="25">
        <v>0</v>
      </c>
    </row>
    <row r="2982" spans="1:7" x14ac:dyDescent="0.4">
      <c r="A2982" s="25">
        <v>4578</v>
      </c>
      <c r="B2982" s="25" t="s">
        <v>385</v>
      </c>
      <c r="C2982" s="25" t="s">
        <v>88</v>
      </c>
      <c r="D2982" s="25">
        <v>87758.13</v>
      </c>
      <c r="E2982" s="25">
        <v>0</v>
      </c>
      <c r="F2982" s="25">
        <v>0</v>
      </c>
      <c r="G2982" s="25">
        <v>1155.03</v>
      </c>
    </row>
    <row r="2983" spans="1:7" x14ac:dyDescent="0.4">
      <c r="A2983" s="25">
        <v>4578</v>
      </c>
      <c r="B2983" s="25" t="s">
        <v>385</v>
      </c>
      <c r="C2983" s="25" t="s">
        <v>80</v>
      </c>
      <c r="D2983" s="25">
        <v>259316.87</v>
      </c>
      <c r="E2983" s="25">
        <v>0</v>
      </c>
      <c r="F2983" s="25">
        <v>450</v>
      </c>
      <c r="G2983" s="25">
        <v>8308.76</v>
      </c>
    </row>
    <row r="2984" spans="1:7" x14ac:dyDescent="0.4">
      <c r="A2984" s="25">
        <v>4578</v>
      </c>
      <c r="B2984" s="25" t="s">
        <v>385</v>
      </c>
      <c r="C2984" s="25" t="s">
        <v>81</v>
      </c>
      <c r="D2984" s="25">
        <v>1068433.5</v>
      </c>
      <c r="E2984" s="25">
        <v>0</v>
      </c>
      <c r="F2984" s="25">
        <v>681.74</v>
      </c>
      <c r="G2984" s="25">
        <v>16538.41</v>
      </c>
    </row>
    <row r="2985" spans="1:7" x14ac:dyDescent="0.4">
      <c r="A2985" s="25">
        <v>4578</v>
      </c>
      <c r="B2985" s="25" t="s">
        <v>385</v>
      </c>
      <c r="C2985" s="25" t="s">
        <v>89</v>
      </c>
      <c r="D2985" s="25">
        <v>420975.96</v>
      </c>
      <c r="E2985" s="25">
        <v>0</v>
      </c>
      <c r="F2985" s="25">
        <v>0</v>
      </c>
      <c r="G2985" s="25">
        <v>29262.29</v>
      </c>
    </row>
    <row r="2986" spans="1:7" x14ac:dyDescent="0.4">
      <c r="A2986" s="25">
        <v>4578</v>
      </c>
      <c r="B2986" s="25" t="s">
        <v>385</v>
      </c>
      <c r="C2986" s="25" t="s">
        <v>82</v>
      </c>
      <c r="D2986" s="25">
        <v>31440.86</v>
      </c>
      <c r="E2986" s="25">
        <v>0</v>
      </c>
      <c r="F2986" s="25">
        <v>0.01</v>
      </c>
      <c r="G2986" s="25">
        <v>0</v>
      </c>
    </row>
    <row r="2987" spans="1:7" x14ac:dyDescent="0.4">
      <c r="A2987" s="25">
        <v>4578</v>
      </c>
      <c r="B2987" s="25" t="s">
        <v>385</v>
      </c>
      <c r="C2987" s="25" t="s">
        <v>83</v>
      </c>
      <c r="D2987" s="25">
        <v>44731.24</v>
      </c>
      <c r="E2987" s="25">
        <v>0</v>
      </c>
      <c r="F2987" s="25">
        <v>0</v>
      </c>
      <c r="G2987" s="25">
        <v>0</v>
      </c>
    </row>
    <row r="2988" spans="1:7" x14ac:dyDescent="0.4">
      <c r="A2988" s="25">
        <v>4578</v>
      </c>
      <c r="B2988" s="25" t="s">
        <v>385</v>
      </c>
      <c r="C2988" s="25" t="s">
        <v>84</v>
      </c>
      <c r="D2988" s="25">
        <v>147599.01999999999</v>
      </c>
      <c r="E2988" s="25">
        <v>0</v>
      </c>
      <c r="F2988" s="25">
        <v>37161.949999999997</v>
      </c>
      <c r="G2988" s="25">
        <v>22170.35</v>
      </c>
    </row>
    <row r="2989" spans="1:7" x14ac:dyDescent="0.4">
      <c r="A2989" s="25">
        <v>4578</v>
      </c>
      <c r="B2989" s="25" t="s">
        <v>385</v>
      </c>
      <c r="C2989" s="25" t="s">
        <v>91</v>
      </c>
      <c r="D2989" s="25">
        <v>90869.17</v>
      </c>
      <c r="E2989" s="25">
        <v>0</v>
      </c>
      <c r="F2989" s="25">
        <v>4830</v>
      </c>
      <c r="G2989" s="25">
        <v>1179.69</v>
      </c>
    </row>
    <row r="2990" spans="1:7" x14ac:dyDescent="0.4">
      <c r="A2990" s="25">
        <v>4578</v>
      </c>
      <c r="B2990" s="25" t="s">
        <v>385</v>
      </c>
      <c r="C2990" s="25" t="s">
        <v>85</v>
      </c>
      <c r="D2990" s="25">
        <v>39750.86</v>
      </c>
      <c r="E2990" s="25">
        <v>0</v>
      </c>
      <c r="F2990" s="25">
        <v>0</v>
      </c>
      <c r="G2990" s="25">
        <v>0</v>
      </c>
    </row>
    <row r="2991" spans="1:7" x14ac:dyDescent="0.4">
      <c r="A2991" s="25">
        <v>4578</v>
      </c>
      <c r="B2991" s="25" t="s">
        <v>385</v>
      </c>
      <c r="C2991" s="25" t="s">
        <v>86</v>
      </c>
      <c r="D2991" s="25">
        <v>0</v>
      </c>
      <c r="E2991" s="25">
        <v>50175.4</v>
      </c>
      <c r="F2991" s="25">
        <v>2354.14</v>
      </c>
      <c r="G2991" s="25">
        <v>23315.03</v>
      </c>
    </row>
    <row r="2992" spans="1:7" x14ac:dyDescent="0.4">
      <c r="A2992" s="25">
        <v>4606</v>
      </c>
      <c r="B2992" s="25" t="s">
        <v>386</v>
      </c>
      <c r="C2992" s="25" t="s">
        <v>88</v>
      </c>
      <c r="D2992" s="25">
        <v>0</v>
      </c>
      <c r="E2992" s="25">
        <v>0</v>
      </c>
      <c r="F2992" s="25">
        <v>0</v>
      </c>
      <c r="G2992" s="25">
        <v>586.79999999999995</v>
      </c>
    </row>
    <row r="2993" spans="1:7" x14ac:dyDescent="0.4">
      <c r="A2993" s="25">
        <v>4606</v>
      </c>
      <c r="B2993" s="25" t="s">
        <v>386</v>
      </c>
      <c r="C2993" s="25" t="s">
        <v>81</v>
      </c>
      <c r="D2993" s="25">
        <v>163086.49</v>
      </c>
      <c r="E2993" s="25">
        <v>0</v>
      </c>
      <c r="F2993" s="25">
        <v>7076.76</v>
      </c>
      <c r="G2993" s="25">
        <v>3934.69</v>
      </c>
    </row>
    <row r="2994" spans="1:7" x14ac:dyDescent="0.4">
      <c r="A2994" s="25">
        <v>4606</v>
      </c>
      <c r="B2994" s="25" t="s">
        <v>386</v>
      </c>
      <c r="C2994" s="25" t="s">
        <v>89</v>
      </c>
      <c r="D2994" s="25">
        <v>117349.19</v>
      </c>
      <c r="E2994" s="25">
        <v>0</v>
      </c>
      <c r="F2994" s="25">
        <v>0</v>
      </c>
      <c r="G2994" s="25">
        <v>0</v>
      </c>
    </row>
    <row r="2995" spans="1:7" x14ac:dyDescent="0.4">
      <c r="A2995" s="25">
        <v>4606</v>
      </c>
      <c r="B2995" s="25" t="s">
        <v>386</v>
      </c>
      <c r="C2995" s="25" t="s">
        <v>82</v>
      </c>
      <c r="D2995" s="25">
        <v>9484.7000000000007</v>
      </c>
      <c r="E2995" s="25">
        <v>0</v>
      </c>
      <c r="F2995" s="25">
        <v>0</v>
      </c>
      <c r="G2995" s="25">
        <v>0</v>
      </c>
    </row>
    <row r="2996" spans="1:7" x14ac:dyDescent="0.4">
      <c r="A2996" s="25">
        <v>4606</v>
      </c>
      <c r="B2996" s="25" t="s">
        <v>386</v>
      </c>
      <c r="C2996" s="25" t="s">
        <v>91</v>
      </c>
      <c r="D2996" s="25">
        <v>0</v>
      </c>
      <c r="E2996" s="25">
        <v>0</v>
      </c>
      <c r="F2996" s="25">
        <v>0</v>
      </c>
      <c r="G2996" s="25">
        <v>15440.54</v>
      </c>
    </row>
    <row r="2997" spans="1:7" x14ac:dyDescent="0.4">
      <c r="A2997" s="25">
        <v>4606</v>
      </c>
      <c r="B2997" s="25" t="s">
        <v>386</v>
      </c>
      <c r="C2997" s="25" t="s">
        <v>86</v>
      </c>
      <c r="D2997" s="25">
        <v>0</v>
      </c>
      <c r="E2997" s="25">
        <v>12991.7</v>
      </c>
      <c r="F2997" s="25">
        <v>0</v>
      </c>
      <c r="G2997" s="25">
        <v>60000</v>
      </c>
    </row>
    <row r="2998" spans="1:7" x14ac:dyDescent="0.4">
      <c r="A2998" s="25">
        <v>4613</v>
      </c>
      <c r="B2998" s="25" t="s">
        <v>387</v>
      </c>
      <c r="C2998" s="25" t="s">
        <v>88</v>
      </c>
      <c r="D2998" s="25">
        <v>224468.22</v>
      </c>
      <c r="E2998" s="25">
        <v>0</v>
      </c>
      <c r="F2998" s="25">
        <v>1207.75</v>
      </c>
      <c r="G2998" s="25">
        <v>26749.7</v>
      </c>
    </row>
    <row r="2999" spans="1:7" x14ac:dyDescent="0.4">
      <c r="A2999" s="25">
        <v>4613</v>
      </c>
      <c r="B2999" s="25" t="s">
        <v>387</v>
      </c>
      <c r="C2999" s="25" t="s">
        <v>80</v>
      </c>
      <c r="D2999" s="25">
        <v>710721.5</v>
      </c>
      <c r="E2999" s="25">
        <v>0</v>
      </c>
      <c r="F2999" s="25">
        <v>1167.3699999999999</v>
      </c>
      <c r="G2999" s="25">
        <v>22811.87</v>
      </c>
    </row>
    <row r="3000" spans="1:7" x14ac:dyDescent="0.4">
      <c r="A3000" s="25">
        <v>4613</v>
      </c>
      <c r="B3000" s="25" t="s">
        <v>387</v>
      </c>
      <c r="C3000" s="25" t="s">
        <v>81</v>
      </c>
      <c r="D3000" s="25">
        <v>3596286.96</v>
      </c>
      <c r="E3000" s="25">
        <v>0</v>
      </c>
      <c r="F3000" s="25">
        <v>1961.57</v>
      </c>
      <c r="G3000" s="25">
        <v>275893.51</v>
      </c>
    </row>
    <row r="3001" spans="1:7" x14ac:dyDescent="0.4">
      <c r="A3001" s="25">
        <v>4613</v>
      </c>
      <c r="B3001" s="25" t="s">
        <v>387</v>
      </c>
      <c r="C3001" s="25" t="s">
        <v>89</v>
      </c>
      <c r="D3001" s="25">
        <v>709979.69</v>
      </c>
      <c r="E3001" s="25">
        <v>0</v>
      </c>
      <c r="F3001" s="25">
        <v>16768.62</v>
      </c>
      <c r="G3001" s="25">
        <v>159261.66</v>
      </c>
    </row>
    <row r="3002" spans="1:7" x14ac:dyDescent="0.4">
      <c r="A3002" s="25">
        <v>4613</v>
      </c>
      <c r="B3002" s="25" t="s">
        <v>387</v>
      </c>
      <c r="C3002" s="25" t="s">
        <v>82</v>
      </c>
      <c r="D3002" s="25">
        <v>73593.440000000002</v>
      </c>
      <c r="E3002" s="25">
        <v>0</v>
      </c>
      <c r="F3002" s="25">
        <v>0</v>
      </c>
      <c r="G3002" s="25">
        <v>0</v>
      </c>
    </row>
    <row r="3003" spans="1:7" x14ac:dyDescent="0.4">
      <c r="A3003" s="25">
        <v>4613</v>
      </c>
      <c r="B3003" s="25" t="s">
        <v>387</v>
      </c>
      <c r="C3003" s="25" t="s">
        <v>83</v>
      </c>
      <c r="D3003" s="25">
        <v>52934.400000000001</v>
      </c>
      <c r="E3003" s="25">
        <v>0</v>
      </c>
      <c r="F3003" s="25">
        <v>188.39</v>
      </c>
      <c r="G3003" s="25">
        <v>60.1</v>
      </c>
    </row>
    <row r="3004" spans="1:7" x14ac:dyDescent="0.4">
      <c r="A3004" s="25">
        <v>4613</v>
      </c>
      <c r="B3004" s="25" t="s">
        <v>387</v>
      </c>
      <c r="C3004" s="25" t="s">
        <v>84</v>
      </c>
      <c r="D3004" s="25">
        <v>154345.63</v>
      </c>
      <c r="E3004" s="25">
        <v>0</v>
      </c>
      <c r="F3004" s="25">
        <v>72662.92</v>
      </c>
      <c r="G3004" s="25">
        <v>0</v>
      </c>
    </row>
    <row r="3005" spans="1:7" x14ac:dyDescent="0.4">
      <c r="A3005" s="25">
        <v>4613</v>
      </c>
      <c r="B3005" s="25" t="s">
        <v>387</v>
      </c>
      <c r="C3005" s="25" t="s">
        <v>91</v>
      </c>
      <c r="D3005" s="25">
        <v>392282.52</v>
      </c>
      <c r="E3005" s="25">
        <v>0</v>
      </c>
      <c r="F3005" s="25">
        <v>1636.18</v>
      </c>
      <c r="G3005" s="25">
        <v>8479.1200000000008</v>
      </c>
    </row>
    <row r="3006" spans="1:7" x14ac:dyDescent="0.4">
      <c r="A3006" s="25">
        <v>4613</v>
      </c>
      <c r="B3006" s="25" t="s">
        <v>387</v>
      </c>
      <c r="C3006" s="25" t="s">
        <v>85</v>
      </c>
      <c r="D3006" s="25">
        <v>116332.58</v>
      </c>
      <c r="E3006" s="25">
        <v>0</v>
      </c>
      <c r="F3006" s="25">
        <v>0</v>
      </c>
      <c r="G3006" s="25">
        <v>57497.52</v>
      </c>
    </row>
    <row r="3007" spans="1:7" x14ac:dyDescent="0.4">
      <c r="A3007" s="25">
        <v>4613</v>
      </c>
      <c r="B3007" s="25" t="s">
        <v>387</v>
      </c>
      <c r="C3007" s="25" t="s">
        <v>86</v>
      </c>
      <c r="D3007" s="25">
        <v>0</v>
      </c>
      <c r="E3007" s="25">
        <v>236266.96</v>
      </c>
      <c r="F3007" s="25">
        <v>65413.42</v>
      </c>
      <c r="G3007" s="25">
        <v>97462.17</v>
      </c>
    </row>
    <row r="3008" spans="1:7" x14ac:dyDescent="0.4">
      <c r="A3008" s="25">
        <v>4620</v>
      </c>
      <c r="B3008" s="25" t="s">
        <v>388</v>
      </c>
      <c r="C3008" s="25" t="s">
        <v>88</v>
      </c>
      <c r="D3008" s="25">
        <v>1728997.51</v>
      </c>
      <c r="E3008" s="25">
        <v>0</v>
      </c>
      <c r="F3008" s="25">
        <v>0</v>
      </c>
      <c r="G3008" s="25">
        <v>259343.74</v>
      </c>
    </row>
    <row r="3009" spans="1:7" x14ac:dyDescent="0.4">
      <c r="A3009" s="25">
        <v>4620</v>
      </c>
      <c r="B3009" s="25" t="s">
        <v>388</v>
      </c>
      <c r="C3009" s="25" t="s">
        <v>80</v>
      </c>
      <c r="D3009" s="25">
        <v>5369353.2300000004</v>
      </c>
      <c r="E3009" s="25">
        <v>0</v>
      </c>
      <c r="F3009" s="25">
        <v>0</v>
      </c>
      <c r="G3009" s="25">
        <v>205481.60000000001</v>
      </c>
    </row>
    <row r="3010" spans="1:7" x14ac:dyDescent="0.4">
      <c r="A3010" s="25">
        <v>4620</v>
      </c>
      <c r="B3010" s="25" t="s">
        <v>388</v>
      </c>
      <c r="C3010" s="25" t="s">
        <v>81</v>
      </c>
      <c r="D3010" s="25">
        <v>19798459.949999999</v>
      </c>
      <c r="E3010" s="25">
        <v>0</v>
      </c>
      <c r="F3010" s="25">
        <v>4125.43</v>
      </c>
      <c r="G3010" s="25">
        <v>1432860.39</v>
      </c>
    </row>
    <row r="3011" spans="1:7" x14ac:dyDescent="0.4">
      <c r="A3011" s="25">
        <v>4620</v>
      </c>
      <c r="B3011" s="25" t="s">
        <v>388</v>
      </c>
      <c r="C3011" s="25" t="s">
        <v>89</v>
      </c>
      <c r="D3011" s="25">
        <v>9246913.5700000003</v>
      </c>
      <c r="E3011" s="25">
        <v>0</v>
      </c>
      <c r="F3011" s="25">
        <v>0</v>
      </c>
      <c r="G3011" s="25">
        <v>2778.81</v>
      </c>
    </row>
    <row r="3012" spans="1:7" x14ac:dyDescent="0.4">
      <c r="A3012" s="25">
        <v>4620</v>
      </c>
      <c r="B3012" s="25" t="s">
        <v>388</v>
      </c>
      <c r="C3012" s="25" t="s">
        <v>90</v>
      </c>
      <c r="D3012" s="25">
        <v>1592753.74</v>
      </c>
      <c r="E3012" s="25">
        <v>0</v>
      </c>
      <c r="F3012" s="25">
        <v>0</v>
      </c>
      <c r="G3012" s="25">
        <v>315521.91999999998</v>
      </c>
    </row>
    <row r="3013" spans="1:7" x14ac:dyDescent="0.4">
      <c r="A3013" s="25">
        <v>4620</v>
      </c>
      <c r="B3013" s="25" t="s">
        <v>388</v>
      </c>
      <c r="C3013" s="25" t="s">
        <v>82</v>
      </c>
      <c r="D3013" s="25">
        <v>459082.31</v>
      </c>
      <c r="E3013" s="25">
        <v>0</v>
      </c>
      <c r="F3013" s="25">
        <v>0</v>
      </c>
      <c r="G3013" s="25">
        <v>0</v>
      </c>
    </row>
    <row r="3014" spans="1:7" x14ac:dyDescent="0.4">
      <c r="A3014" s="25">
        <v>4620</v>
      </c>
      <c r="B3014" s="25" t="s">
        <v>388</v>
      </c>
      <c r="C3014" s="25" t="s">
        <v>83</v>
      </c>
      <c r="D3014" s="25">
        <v>460588.56</v>
      </c>
      <c r="E3014" s="25">
        <v>0</v>
      </c>
      <c r="F3014" s="25">
        <v>0</v>
      </c>
      <c r="G3014" s="25">
        <v>33.950000000000003</v>
      </c>
    </row>
    <row r="3015" spans="1:7" x14ac:dyDescent="0.4">
      <c r="A3015" s="25">
        <v>4620</v>
      </c>
      <c r="B3015" s="25" t="s">
        <v>388</v>
      </c>
      <c r="C3015" s="25" t="s">
        <v>84</v>
      </c>
      <c r="D3015" s="25">
        <v>2080674.73</v>
      </c>
      <c r="E3015" s="25">
        <v>0</v>
      </c>
      <c r="F3015" s="25">
        <v>0</v>
      </c>
      <c r="G3015" s="25">
        <v>38649.17</v>
      </c>
    </row>
    <row r="3016" spans="1:7" x14ac:dyDescent="0.4">
      <c r="A3016" s="25">
        <v>4620</v>
      </c>
      <c r="B3016" s="25" t="s">
        <v>388</v>
      </c>
      <c r="C3016" s="25" t="s">
        <v>109</v>
      </c>
      <c r="D3016" s="25">
        <v>0</v>
      </c>
      <c r="E3016" s="25">
        <v>0</v>
      </c>
      <c r="F3016" s="25">
        <v>0</v>
      </c>
      <c r="G3016" s="25">
        <v>1000</v>
      </c>
    </row>
    <row r="3017" spans="1:7" x14ac:dyDescent="0.4">
      <c r="A3017" s="25">
        <v>4620</v>
      </c>
      <c r="B3017" s="25" t="s">
        <v>388</v>
      </c>
      <c r="C3017" s="25" t="s">
        <v>91</v>
      </c>
      <c r="D3017" s="25">
        <v>1841567.45</v>
      </c>
      <c r="E3017" s="25">
        <v>0</v>
      </c>
      <c r="F3017" s="25">
        <v>0</v>
      </c>
      <c r="G3017" s="25">
        <v>14219.96</v>
      </c>
    </row>
    <row r="3018" spans="1:7" x14ac:dyDescent="0.4">
      <c r="A3018" s="25">
        <v>4620</v>
      </c>
      <c r="B3018" s="25" t="s">
        <v>388</v>
      </c>
      <c r="C3018" s="25" t="s">
        <v>85</v>
      </c>
      <c r="D3018" s="25">
        <v>3357976.56</v>
      </c>
      <c r="E3018" s="25">
        <v>0</v>
      </c>
      <c r="F3018" s="25">
        <v>0</v>
      </c>
      <c r="G3018" s="25">
        <v>229.62</v>
      </c>
    </row>
    <row r="3019" spans="1:7" x14ac:dyDescent="0.4">
      <c r="A3019" s="25">
        <v>4620</v>
      </c>
      <c r="B3019" s="25" t="s">
        <v>388</v>
      </c>
      <c r="C3019" s="25" t="s">
        <v>86</v>
      </c>
      <c r="D3019" s="25">
        <v>1370910.97</v>
      </c>
      <c r="E3019" s="25">
        <v>0</v>
      </c>
      <c r="F3019" s="25">
        <v>240015.43</v>
      </c>
      <c r="G3019" s="25">
        <v>210327</v>
      </c>
    </row>
    <row r="3020" spans="1:7" x14ac:dyDescent="0.4">
      <c r="A3020" s="25">
        <v>4627</v>
      </c>
      <c r="B3020" s="25" t="s">
        <v>389</v>
      </c>
      <c r="C3020" s="25" t="s">
        <v>88</v>
      </c>
      <c r="D3020" s="25">
        <v>72468.3</v>
      </c>
      <c r="E3020" s="25">
        <v>0</v>
      </c>
      <c r="F3020" s="25">
        <v>0</v>
      </c>
      <c r="G3020" s="25">
        <v>4498.24</v>
      </c>
    </row>
    <row r="3021" spans="1:7" x14ac:dyDescent="0.4">
      <c r="A3021" s="25">
        <v>4627</v>
      </c>
      <c r="B3021" s="25" t="s">
        <v>389</v>
      </c>
      <c r="C3021" s="25" t="s">
        <v>80</v>
      </c>
      <c r="D3021" s="25">
        <v>182572.95</v>
      </c>
      <c r="E3021" s="25">
        <v>0</v>
      </c>
      <c r="F3021" s="25">
        <v>0</v>
      </c>
      <c r="G3021" s="25">
        <v>2705.46</v>
      </c>
    </row>
    <row r="3022" spans="1:7" x14ac:dyDescent="0.4">
      <c r="A3022" s="25">
        <v>4627</v>
      </c>
      <c r="B3022" s="25" t="s">
        <v>389</v>
      </c>
      <c r="C3022" s="25" t="s">
        <v>81</v>
      </c>
      <c r="D3022" s="25">
        <v>252646.17</v>
      </c>
      <c r="E3022" s="25">
        <v>0</v>
      </c>
      <c r="F3022" s="25">
        <v>0</v>
      </c>
      <c r="G3022" s="25">
        <v>8444.61</v>
      </c>
    </row>
    <row r="3023" spans="1:7" x14ac:dyDescent="0.4">
      <c r="A3023" s="25">
        <v>4627</v>
      </c>
      <c r="B3023" s="25" t="s">
        <v>389</v>
      </c>
      <c r="C3023" s="25" t="s">
        <v>89</v>
      </c>
      <c r="D3023" s="25">
        <v>305478</v>
      </c>
      <c r="E3023" s="25">
        <v>0</v>
      </c>
      <c r="F3023" s="25">
        <v>0</v>
      </c>
      <c r="G3023" s="25">
        <v>28956.02</v>
      </c>
    </row>
    <row r="3024" spans="1:7" x14ac:dyDescent="0.4">
      <c r="A3024" s="25">
        <v>4627</v>
      </c>
      <c r="B3024" s="25" t="s">
        <v>389</v>
      </c>
      <c r="C3024" s="25" t="s">
        <v>90</v>
      </c>
      <c r="D3024" s="25">
        <v>43327.48</v>
      </c>
      <c r="E3024" s="25">
        <v>0</v>
      </c>
      <c r="F3024" s="25">
        <v>0</v>
      </c>
      <c r="G3024" s="25">
        <v>0</v>
      </c>
    </row>
    <row r="3025" spans="1:7" x14ac:dyDescent="0.4">
      <c r="A3025" s="25">
        <v>4627</v>
      </c>
      <c r="B3025" s="25" t="s">
        <v>389</v>
      </c>
      <c r="C3025" s="25" t="s">
        <v>82</v>
      </c>
      <c r="D3025" s="25">
        <v>5495.87</v>
      </c>
      <c r="E3025" s="25">
        <v>0</v>
      </c>
      <c r="F3025" s="25">
        <v>0</v>
      </c>
      <c r="G3025" s="25">
        <v>0</v>
      </c>
    </row>
    <row r="3026" spans="1:7" x14ac:dyDescent="0.4">
      <c r="A3026" s="25">
        <v>4627</v>
      </c>
      <c r="B3026" s="25" t="s">
        <v>389</v>
      </c>
      <c r="C3026" s="25" t="s">
        <v>83</v>
      </c>
      <c r="D3026" s="25">
        <v>25939.919999999998</v>
      </c>
      <c r="E3026" s="25">
        <v>0</v>
      </c>
      <c r="F3026" s="25">
        <v>0</v>
      </c>
      <c r="G3026" s="25">
        <v>0</v>
      </c>
    </row>
    <row r="3027" spans="1:7" x14ac:dyDescent="0.4">
      <c r="A3027" s="25">
        <v>4627</v>
      </c>
      <c r="B3027" s="25" t="s">
        <v>389</v>
      </c>
      <c r="C3027" s="25" t="s">
        <v>84</v>
      </c>
      <c r="D3027" s="25">
        <v>57660.85</v>
      </c>
      <c r="E3027" s="25">
        <v>0</v>
      </c>
      <c r="F3027" s="25">
        <v>0</v>
      </c>
      <c r="G3027" s="25">
        <v>2471.48</v>
      </c>
    </row>
    <row r="3028" spans="1:7" x14ac:dyDescent="0.4">
      <c r="A3028" s="25">
        <v>4627</v>
      </c>
      <c r="B3028" s="25" t="s">
        <v>389</v>
      </c>
      <c r="C3028" s="25" t="s">
        <v>91</v>
      </c>
      <c r="D3028" s="25">
        <v>21591.75</v>
      </c>
      <c r="E3028" s="25">
        <v>0</v>
      </c>
      <c r="F3028" s="25">
        <v>0</v>
      </c>
      <c r="G3028" s="25">
        <v>730.17</v>
      </c>
    </row>
    <row r="3029" spans="1:7" x14ac:dyDescent="0.4">
      <c r="A3029" s="25">
        <v>4627</v>
      </c>
      <c r="B3029" s="25" t="s">
        <v>389</v>
      </c>
      <c r="C3029" s="25" t="s">
        <v>86</v>
      </c>
      <c r="D3029" s="25">
        <v>0</v>
      </c>
      <c r="E3029" s="25">
        <v>27100</v>
      </c>
      <c r="F3029" s="25">
        <v>0</v>
      </c>
      <c r="G3029" s="25">
        <v>12619.91</v>
      </c>
    </row>
    <row r="3030" spans="1:7" x14ac:dyDescent="0.4">
      <c r="A3030" s="25">
        <v>4634</v>
      </c>
      <c r="B3030" s="25" t="s">
        <v>390</v>
      </c>
      <c r="C3030" s="25" t="s">
        <v>88</v>
      </c>
      <c r="D3030" s="25">
        <v>35714.629999999997</v>
      </c>
      <c r="E3030" s="25">
        <v>0</v>
      </c>
      <c r="F3030" s="25">
        <v>0</v>
      </c>
      <c r="G3030" s="25">
        <v>5158</v>
      </c>
    </row>
    <row r="3031" spans="1:7" x14ac:dyDescent="0.4">
      <c r="A3031" s="25">
        <v>4634</v>
      </c>
      <c r="B3031" s="25" t="s">
        <v>390</v>
      </c>
      <c r="C3031" s="25" t="s">
        <v>80</v>
      </c>
      <c r="D3031" s="25">
        <v>98247.21</v>
      </c>
      <c r="E3031" s="25">
        <v>0</v>
      </c>
      <c r="F3031" s="25">
        <v>0</v>
      </c>
      <c r="G3031" s="25">
        <v>1531.95</v>
      </c>
    </row>
    <row r="3032" spans="1:7" x14ac:dyDescent="0.4">
      <c r="A3032" s="25">
        <v>4634</v>
      </c>
      <c r="B3032" s="25" t="s">
        <v>390</v>
      </c>
      <c r="C3032" s="25" t="s">
        <v>81</v>
      </c>
      <c r="D3032" s="25">
        <v>294080.78999999998</v>
      </c>
      <c r="E3032" s="25">
        <v>0</v>
      </c>
      <c r="F3032" s="25">
        <v>0</v>
      </c>
      <c r="G3032" s="25">
        <v>58197.8</v>
      </c>
    </row>
    <row r="3033" spans="1:7" x14ac:dyDescent="0.4">
      <c r="A3033" s="25">
        <v>4634</v>
      </c>
      <c r="B3033" s="25" t="s">
        <v>390</v>
      </c>
      <c r="C3033" s="25" t="s">
        <v>89</v>
      </c>
      <c r="D3033" s="25">
        <v>185883.18</v>
      </c>
      <c r="E3033" s="25">
        <v>0</v>
      </c>
      <c r="F3033" s="25">
        <v>3638.64</v>
      </c>
      <c r="G3033" s="25">
        <v>300</v>
      </c>
    </row>
    <row r="3034" spans="1:7" x14ac:dyDescent="0.4">
      <c r="A3034" s="25">
        <v>4634</v>
      </c>
      <c r="B3034" s="25" t="s">
        <v>390</v>
      </c>
      <c r="C3034" s="25" t="s">
        <v>83</v>
      </c>
      <c r="D3034" s="25">
        <v>0</v>
      </c>
      <c r="E3034" s="25">
        <v>0</v>
      </c>
      <c r="F3034" s="25">
        <v>0</v>
      </c>
      <c r="G3034" s="25">
        <v>7801.43</v>
      </c>
    </row>
    <row r="3035" spans="1:7" x14ac:dyDescent="0.4">
      <c r="A3035" s="25">
        <v>4634</v>
      </c>
      <c r="B3035" s="25" t="s">
        <v>390</v>
      </c>
      <c r="C3035" s="25" t="s">
        <v>84</v>
      </c>
      <c r="D3035" s="25">
        <v>0</v>
      </c>
      <c r="E3035" s="25">
        <v>0</v>
      </c>
      <c r="F3035" s="25">
        <v>0</v>
      </c>
      <c r="G3035" s="25">
        <v>48000</v>
      </c>
    </row>
    <row r="3036" spans="1:7" x14ac:dyDescent="0.4">
      <c r="A3036" s="25">
        <v>4634</v>
      </c>
      <c r="B3036" s="25" t="s">
        <v>390</v>
      </c>
      <c r="C3036" s="25" t="s">
        <v>91</v>
      </c>
      <c r="D3036" s="25">
        <v>0</v>
      </c>
      <c r="E3036" s="25">
        <v>44412.51</v>
      </c>
      <c r="F3036" s="25">
        <v>0</v>
      </c>
      <c r="G3036" s="25">
        <v>0</v>
      </c>
    </row>
    <row r="3037" spans="1:7" x14ac:dyDescent="0.4">
      <c r="A3037" s="25">
        <v>4634</v>
      </c>
      <c r="B3037" s="25" t="s">
        <v>390</v>
      </c>
      <c r="C3037" s="25" t="s">
        <v>85</v>
      </c>
      <c r="D3037" s="25">
        <v>0</v>
      </c>
      <c r="E3037" s="25">
        <v>0</v>
      </c>
      <c r="F3037" s="25">
        <v>3069.95</v>
      </c>
      <c r="G3037" s="25">
        <v>55.46</v>
      </c>
    </row>
    <row r="3038" spans="1:7" x14ac:dyDescent="0.4">
      <c r="A3038" s="25">
        <v>4634</v>
      </c>
      <c r="B3038" s="25" t="s">
        <v>390</v>
      </c>
      <c r="C3038" s="25" t="s">
        <v>86</v>
      </c>
      <c r="D3038" s="25">
        <v>0</v>
      </c>
      <c r="E3038" s="25">
        <v>105425.53</v>
      </c>
      <c r="F3038" s="25">
        <v>0</v>
      </c>
      <c r="G3038" s="25">
        <v>28676.98</v>
      </c>
    </row>
    <row r="3039" spans="1:7" x14ac:dyDescent="0.4">
      <c r="A3039" s="25">
        <v>4641</v>
      </c>
      <c r="B3039" s="25" t="s">
        <v>391</v>
      </c>
      <c r="C3039" s="25" t="s">
        <v>88</v>
      </c>
      <c r="D3039" s="25">
        <v>72885.78</v>
      </c>
      <c r="E3039" s="25">
        <v>0</v>
      </c>
      <c r="F3039" s="25">
        <v>0</v>
      </c>
      <c r="G3039" s="25">
        <v>10949.37</v>
      </c>
    </row>
    <row r="3040" spans="1:7" x14ac:dyDescent="0.4">
      <c r="A3040" s="25">
        <v>4641</v>
      </c>
      <c r="B3040" s="25" t="s">
        <v>391</v>
      </c>
      <c r="C3040" s="25" t="s">
        <v>80</v>
      </c>
      <c r="D3040" s="25">
        <v>135201.59</v>
      </c>
      <c r="E3040" s="25">
        <v>0</v>
      </c>
      <c r="F3040" s="25">
        <v>0</v>
      </c>
      <c r="G3040" s="25">
        <v>4385.47</v>
      </c>
    </row>
    <row r="3041" spans="1:7" x14ac:dyDescent="0.4">
      <c r="A3041" s="25">
        <v>4641</v>
      </c>
      <c r="B3041" s="25" t="s">
        <v>391</v>
      </c>
      <c r="C3041" s="25" t="s">
        <v>81</v>
      </c>
      <c r="D3041" s="25">
        <v>456572.04</v>
      </c>
      <c r="E3041" s="25">
        <v>0</v>
      </c>
      <c r="F3041" s="25">
        <v>0</v>
      </c>
      <c r="G3041" s="25">
        <v>109695.26</v>
      </c>
    </row>
    <row r="3042" spans="1:7" x14ac:dyDescent="0.4">
      <c r="A3042" s="25">
        <v>4641</v>
      </c>
      <c r="B3042" s="25" t="s">
        <v>391</v>
      </c>
      <c r="C3042" s="25" t="s">
        <v>89</v>
      </c>
      <c r="D3042" s="25">
        <v>149232.01</v>
      </c>
      <c r="E3042" s="25">
        <v>0</v>
      </c>
      <c r="F3042" s="25">
        <v>0</v>
      </c>
      <c r="G3042" s="25">
        <v>15912.95</v>
      </c>
    </row>
    <row r="3043" spans="1:7" x14ac:dyDescent="0.4">
      <c r="A3043" s="25">
        <v>4641</v>
      </c>
      <c r="B3043" s="25" t="s">
        <v>391</v>
      </c>
      <c r="C3043" s="25" t="s">
        <v>82</v>
      </c>
      <c r="D3043" s="25">
        <v>22232.25</v>
      </c>
      <c r="E3043" s="25">
        <v>0</v>
      </c>
      <c r="F3043" s="25">
        <v>0</v>
      </c>
      <c r="G3043" s="25">
        <v>0</v>
      </c>
    </row>
    <row r="3044" spans="1:7" x14ac:dyDescent="0.4">
      <c r="A3044" s="25">
        <v>4641</v>
      </c>
      <c r="B3044" s="25" t="s">
        <v>391</v>
      </c>
      <c r="C3044" s="25" t="s">
        <v>83</v>
      </c>
      <c r="D3044" s="25">
        <v>1851.26</v>
      </c>
      <c r="E3044" s="25">
        <v>0</v>
      </c>
      <c r="F3044" s="25">
        <v>0</v>
      </c>
      <c r="G3044" s="25">
        <v>0</v>
      </c>
    </row>
    <row r="3045" spans="1:7" x14ac:dyDescent="0.4">
      <c r="A3045" s="25">
        <v>4641</v>
      </c>
      <c r="B3045" s="25" t="s">
        <v>391</v>
      </c>
      <c r="C3045" s="25" t="s">
        <v>84</v>
      </c>
      <c r="D3045" s="25">
        <v>74323.87</v>
      </c>
      <c r="E3045" s="25">
        <v>0</v>
      </c>
      <c r="F3045" s="25">
        <v>0</v>
      </c>
      <c r="G3045" s="25">
        <v>940.78</v>
      </c>
    </row>
    <row r="3046" spans="1:7" x14ac:dyDescent="0.4">
      <c r="A3046" s="25">
        <v>4641</v>
      </c>
      <c r="B3046" s="25" t="s">
        <v>391</v>
      </c>
      <c r="C3046" s="25" t="s">
        <v>91</v>
      </c>
      <c r="D3046" s="25">
        <v>102680.68</v>
      </c>
      <c r="E3046" s="25">
        <v>0</v>
      </c>
      <c r="F3046" s="25">
        <v>0</v>
      </c>
      <c r="G3046" s="25">
        <v>225.5</v>
      </c>
    </row>
    <row r="3047" spans="1:7" x14ac:dyDescent="0.4">
      <c r="A3047" s="25">
        <v>4641</v>
      </c>
      <c r="B3047" s="25" t="s">
        <v>391</v>
      </c>
      <c r="C3047" s="25" t="s">
        <v>85</v>
      </c>
      <c r="D3047" s="25">
        <v>46437.57</v>
      </c>
      <c r="E3047" s="25">
        <v>0</v>
      </c>
      <c r="F3047" s="25">
        <v>0</v>
      </c>
      <c r="G3047" s="25">
        <v>0</v>
      </c>
    </row>
    <row r="3048" spans="1:7" x14ac:dyDescent="0.4">
      <c r="A3048" s="25">
        <v>4641</v>
      </c>
      <c r="B3048" s="25" t="s">
        <v>391</v>
      </c>
      <c r="C3048" s="25" t="s">
        <v>86</v>
      </c>
      <c r="D3048" s="25">
        <v>0</v>
      </c>
      <c r="E3048" s="25">
        <v>0</v>
      </c>
      <c r="F3048" s="25">
        <v>0</v>
      </c>
      <c r="G3048" s="25">
        <v>64.900000000000006</v>
      </c>
    </row>
    <row r="3049" spans="1:7" x14ac:dyDescent="0.4">
      <c r="A3049" s="25">
        <v>4686</v>
      </c>
      <c r="B3049" s="25" t="s">
        <v>392</v>
      </c>
      <c r="C3049" s="25" t="s">
        <v>80</v>
      </c>
      <c r="D3049" s="25">
        <v>26789.17</v>
      </c>
      <c r="E3049" s="25">
        <v>0</v>
      </c>
      <c r="F3049" s="25">
        <v>6</v>
      </c>
      <c r="G3049" s="25">
        <v>0</v>
      </c>
    </row>
    <row r="3050" spans="1:7" x14ac:dyDescent="0.4">
      <c r="A3050" s="25">
        <v>4686</v>
      </c>
      <c r="B3050" s="25" t="s">
        <v>392</v>
      </c>
      <c r="C3050" s="25" t="s">
        <v>81</v>
      </c>
      <c r="D3050" s="25">
        <v>310005.83</v>
      </c>
      <c r="E3050" s="25">
        <v>0</v>
      </c>
      <c r="F3050" s="25">
        <v>1430.74</v>
      </c>
      <c r="G3050" s="25">
        <v>812.3</v>
      </c>
    </row>
    <row r="3051" spans="1:7" x14ac:dyDescent="0.4">
      <c r="A3051" s="25">
        <v>4686</v>
      </c>
      <c r="B3051" s="25" t="s">
        <v>392</v>
      </c>
      <c r="C3051" s="25" t="s">
        <v>89</v>
      </c>
      <c r="D3051" s="25">
        <v>151144.34</v>
      </c>
      <c r="E3051" s="25">
        <v>0</v>
      </c>
      <c r="F3051" s="25">
        <v>0</v>
      </c>
      <c r="G3051" s="25">
        <v>0</v>
      </c>
    </row>
    <row r="3052" spans="1:7" x14ac:dyDescent="0.4">
      <c r="A3052" s="25">
        <v>4686</v>
      </c>
      <c r="B3052" s="25" t="s">
        <v>392</v>
      </c>
      <c r="C3052" s="25" t="s">
        <v>82</v>
      </c>
      <c r="D3052" s="25">
        <v>6427.35</v>
      </c>
      <c r="E3052" s="25">
        <v>0</v>
      </c>
      <c r="F3052" s="25">
        <v>0</v>
      </c>
      <c r="G3052" s="25">
        <v>0</v>
      </c>
    </row>
    <row r="3053" spans="1:7" x14ac:dyDescent="0.4">
      <c r="A3053" s="25">
        <v>4686</v>
      </c>
      <c r="B3053" s="25" t="s">
        <v>392</v>
      </c>
      <c r="C3053" s="25" t="s">
        <v>84</v>
      </c>
      <c r="D3053" s="25">
        <v>0</v>
      </c>
      <c r="E3053" s="25">
        <v>12385.88</v>
      </c>
      <c r="F3053" s="25">
        <v>542.5</v>
      </c>
      <c r="G3053" s="25">
        <v>0</v>
      </c>
    </row>
    <row r="3054" spans="1:7" x14ac:dyDescent="0.4">
      <c r="A3054" s="25">
        <v>4686</v>
      </c>
      <c r="B3054" s="25" t="s">
        <v>392</v>
      </c>
      <c r="C3054" s="25" t="s">
        <v>91</v>
      </c>
      <c r="D3054" s="25">
        <v>105941.8</v>
      </c>
      <c r="E3054" s="25">
        <v>7465.06</v>
      </c>
      <c r="F3054" s="25">
        <v>891.9</v>
      </c>
      <c r="G3054" s="25">
        <v>188.98</v>
      </c>
    </row>
    <row r="3055" spans="1:7" x14ac:dyDescent="0.4">
      <c r="A3055" s="25">
        <v>4686</v>
      </c>
      <c r="B3055" s="25" t="s">
        <v>392</v>
      </c>
      <c r="C3055" s="25" t="s">
        <v>85</v>
      </c>
      <c r="D3055" s="25">
        <v>0</v>
      </c>
      <c r="E3055" s="25">
        <v>769.64</v>
      </c>
      <c r="F3055" s="25">
        <v>0</v>
      </c>
      <c r="G3055" s="25">
        <v>0</v>
      </c>
    </row>
    <row r="3056" spans="1:7" x14ac:dyDescent="0.4">
      <c r="A3056" s="25">
        <v>4686</v>
      </c>
      <c r="B3056" s="25" t="s">
        <v>392</v>
      </c>
      <c r="C3056" s="25" t="s">
        <v>86</v>
      </c>
      <c r="D3056" s="25">
        <v>0</v>
      </c>
      <c r="E3056" s="25">
        <v>34554.51</v>
      </c>
      <c r="F3056" s="25">
        <v>0</v>
      </c>
      <c r="G3056" s="25">
        <v>45197.98</v>
      </c>
    </row>
    <row r="3057" spans="1:7" x14ac:dyDescent="0.4">
      <c r="A3057" s="25">
        <v>4753</v>
      </c>
      <c r="B3057" s="25" t="s">
        <v>393</v>
      </c>
      <c r="C3057" s="25" t="s">
        <v>88</v>
      </c>
      <c r="D3057" s="25">
        <v>309696.96000000002</v>
      </c>
      <c r="E3057" s="25">
        <v>0</v>
      </c>
      <c r="F3057" s="25">
        <v>0</v>
      </c>
      <c r="G3057" s="25">
        <v>42412.37</v>
      </c>
    </row>
    <row r="3058" spans="1:7" x14ac:dyDescent="0.4">
      <c r="A3058" s="25">
        <v>4753</v>
      </c>
      <c r="B3058" s="25" t="s">
        <v>393</v>
      </c>
      <c r="C3058" s="25" t="s">
        <v>80</v>
      </c>
      <c r="D3058" s="25">
        <v>585915.27</v>
      </c>
      <c r="E3058" s="25">
        <v>0</v>
      </c>
      <c r="F3058" s="25">
        <v>0</v>
      </c>
      <c r="G3058" s="25">
        <v>7898.74</v>
      </c>
    </row>
    <row r="3059" spans="1:7" x14ac:dyDescent="0.4">
      <c r="A3059" s="25">
        <v>4753</v>
      </c>
      <c r="B3059" s="25" t="s">
        <v>393</v>
      </c>
      <c r="C3059" s="25" t="s">
        <v>81</v>
      </c>
      <c r="D3059" s="25">
        <v>2063120.01</v>
      </c>
      <c r="E3059" s="25">
        <v>0</v>
      </c>
      <c r="F3059" s="25">
        <v>100</v>
      </c>
      <c r="G3059" s="25">
        <v>132399.73000000001</v>
      </c>
    </row>
    <row r="3060" spans="1:7" x14ac:dyDescent="0.4">
      <c r="A3060" s="25">
        <v>4753</v>
      </c>
      <c r="B3060" s="25" t="s">
        <v>393</v>
      </c>
      <c r="C3060" s="25" t="s">
        <v>89</v>
      </c>
      <c r="D3060" s="25">
        <v>1648265.48</v>
      </c>
      <c r="E3060" s="25">
        <v>0</v>
      </c>
      <c r="F3060" s="25">
        <v>0</v>
      </c>
      <c r="G3060" s="25">
        <v>293483.40000000002</v>
      </c>
    </row>
    <row r="3061" spans="1:7" x14ac:dyDescent="0.4">
      <c r="A3061" s="25">
        <v>4753</v>
      </c>
      <c r="B3061" s="25" t="s">
        <v>393</v>
      </c>
      <c r="C3061" s="25" t="s">
        <v>90</v>
      </c>
      <c r="D3061" s="25">
        <v>47021.93</v>
      </c>
      <c r="E3061" s="25">
        <v>0</v>
      </c>
      <c r="F3061" s="25">
        <v>32676.26</v>
      </c>
      <c r="G3061" s="25">
        <v>1748.43</v>
      </c>
    </row>
    <row r="3062" spans="1:7" x14ac:dyDescent="0.4">
      <c r="A3062" s="25">
        <v>4753</v>
      </c>
      <c r="B3062" s="25" t="s">
        <v>393</v>
      </c>
      <c r="C3062" s="25" t="s">
        <v>82</v>
      </c>
      <c r="D3062" s="25">
        <v>58479.14</v>
      </c>
      <c r="E3062" s="25">
        <v>0</v>
      </c>
      <c r="F3062" s="25">
        <v>491276.87</v>
      </c>
      <c r="G3062" s="25">
        <v>4656.2</v>
      </c>
    </row>
    <row r="3063" spans="1:7" x14ac:dyDescent="0.4">
      <c r="A3063" s="25">
        <v>4753</v>
      </c>
      <c r="B3063" s="25" t="s">
        <v>393</v>
      </c>
      <c r="C3063" s="25" t="s">
        <v>83</v>
      </c>
      <c r="D3063" s="25">
        <v>113942.33</v>
      </c>
      <c r="E3063" s="25">
        <v>0</v>
      </c>
      <c r="F3063" s="25">
        <v>143232.07999999999</v>
      </c>
      <c r="G3063" s="25">
        <v>6737.92</v>
      </c>
    </row>
    <row r="3064" spans="1:7" x14ac:dyDescent="0.4">
      <c r="A3064" s="25">
        <v>4753</v>
      </c>
      <c r="B3064" s="25" t="s">
        <v>393</v>
      </c>
      <c r="C3064" s="25" t="s">
        <v>84</v>
      </c>
      <c r="D3064" s="25">
        <v>238860.27</v>
      </c>
      <c r="E3064" s="25">
        <v>0</v>
      </c>
      <c r="F3064" s="25">
        <v>45497.2</v>
      </c>
      <c r="G3064" s="25">
        <v>16640.8</v>
      </c>
    </row>
    <row r="3065" spans="1:7" x14ac:dyDescent="0.4">
      <c r="A3065" s="25">
        <v>4753</v>
      </c>
      <c r="B3065" s="25" t="s">
        <v>393</v>
      </c>
      <c r="C3065" s="25" t="s">
        <v>91</v>
      </c>
      <c r="D3065" s="25">
        <v>294207.11</v>
      </c>
      <c r="E3065" s="25">
        <v>0</v>
      </c>
      <c r="F3065" s="25">
        <v>0</v>
      </c>
      <c r="G3065" s="25">
        <v>19978.54</v>
      </c>
    </row>
    <row r="3066" spans="1:7" x14ac:dyDescent="0.4">
      <c r="A3066" s="25">
        <v>4753</v>
      </c>
      <c r="B3066" s="25" t="s">
        <v>393</v>
      </c>
      <c r="C3066" s="25" t="s">
        <v>85</v>
      </c>
      <c r="D3066" s="25">
        <v>64394.37</v>
      </c>
      <c r="E3066" s="25">
        <v>0</v>
      </c>
      <c r="F3066" s="25">
        <v>0</v>
      </c>
      <c r="G3066" s="25">
        <v>9768.7900000000009</v>
      </c>
    </row>
    <row r="3067" spans="1:7" x14ac:dyDescent="0.4">
      <c r="A3067" s="25">
        <v>4753</v>
      </c>
      <c r="B3067" s="25" t="s">
        <v>393</v>
      </c>
      <c r="C3067" s="25" t="s">
        <v>86</v>
      </c>
      <c r="D3067" s="25">
        <v>0</v>
      </c>
      <c r="E3067" s="25">
        <v>653785.51</v>
      </c>
      <c r="F3067" s="25">
        <v>0</v>
      </c>
      <c r="G3067" s="25">
        <v>31367.63</v>
      </c>
    </row>
    <row r="3068" spans="1:7" x14ac:dyDescent="0.4">
      <c r="A3068" s="25">
        <v>4760</v>
      </c>
      <c r="B3068" s="25" t="s">
        <v>394</v>
      </c>
      <c r="C3068" s="25" t="s">
        <v>88</v>
      </c>
      <c r="D3068" s="25">
        <v>3250.75</v>
      </c>
      <c r="E3068" s="25">
        <v>0</v>
      </c>
      <c r="F3068" s="25">
        <v>0</v>
      </c>
      <c r="G3068" s="25">
        <v>11157.1</v>
      </c>
    </row>
    <row r="3069" spans="1:7" x14ac:dyDescent="0.4">
      <c r="A3069" s="25">
        <v>4760</v>
      </c>
      <c r="B3069" s="25" t="s">
        <v>394</v>
      </c>
      <c r="C3069" s="25" t="s">
        <v>80</v>
      </c>
      <c r="D3069" s="25">
        <v>59726.14</v>
      </c>
      <c r="E3069" s="25">
        <v>0</v>
      </c>
      <c r="F3069" s="25">
        <v>0</v>
      </c>
      <c r="G3069" s="25">
        <v>17985.400000000001</v>
      </c>
    </row>
    <row r="3070" spans="1:7" x14ac:dyDescent="0.4">
      <c r="A3070" s="25">
        <v>4760</v>
      </c>
      <c r="B3070" s="25" t="s">
        <v>394</v>
      </c>
      <c r="C3070" s="25" t="s">
        <v>81</v>
      </c>
      <c r="D3070" s="25">
        <v>247936.25</v>
      </c>
      <c r="E3070" s="25">
        <v>0</v>
      </c>
      <c r="F3070" s="25">
        <v>0</v>
      </c>
      <c r="G3070" s="25">
        <v>227739.33</v>
      </c>
    </row>
    <row r="3071" spans="1:7" x14ac:dyDescent="0.4">
      <c r="A3071" s="25">
        <v>4760</v>
      </c>
      <c r="B3071" s="25" t="s">
        <v>394</v>
      </c>
      <c r="C3071" s="25" t="s">
        <v>89</v>
      </c>
      <c r="D3071" s="25">
        <v>168653.31</v>
      </c>
      <c r="E3071" s="25">
        <v>0</v>
      </c>
      <c r="F3071" s="25">
        <v>0</v>
      </c>
      <c r="G3071" s="25">
        <v>0</v>
      </c>
    </row>
    <row r="3072" spans="1:7" x14ac:dyDescent="0.4">
      <c r="A3072" s="25">
        <v>4760</v>
      </c>
      <c r="B3072" s="25" t="s">
        <v>394</v>
      </c>
      <c r="C3072" s="25" t="s">
        <v>82</v>
      </c>
      <c r="D3072" s="25">
        <v>8902.17</v>
      </c>
      <c r="E3072" s="25">
        <v>0</v>
      </c>
      <c r="F3072" s="25">
        <v>0</v>
      </c>
      <c r="G3072" s="25">
        <v>0</v>
      </c>
    </row>
    <row r="3073" spans="1:7" x14ac:dyDescent="0.4">
      <c r="A3073" s="25">
        <v>4760</v>
      </c>
      <c r="B3073" s="25" t="s">
        <v>394</v>
      </c>
      <c r="C3073" s="25" t="s">
        <v>83</v>
      </c>
      <c r="D3073" s="25">
        <v>3515.61</v>
      </c>
      <c r="E3073" s="25">
        <v>0</v>
      </c>
      <c r="F3073" s="25">
        <v>0</v>
      </c>
      <c r="G3073" s="25">
        <v>0</v>
      </c>
    </row>
    <row r="3074" spans="1:7" x14ac:dyDescent="0.4">
      <c r="A3074" s="25">
        <v>4760</v>
      </c>
      <c r="B3074" s="25" t="s">
        <v>394</v>
      </c>
      <c r="C3074" s="25" t="s">
        <v>84</v>
      </c>
      <c r="D3074" s="25">
        <v>70979.34</v>
      </c>
      <c r="E3074" s="25">
        <v>0</v>
      </c>
      <c r="F3074" s="25">
        <v>0</v>
      </c>
      <c r="G3074" s="25">
        <v>64440.41</v>
      </c>
    </row>
    <row r="3075" spans="1:7" x14ac:dyDescent="0.4">
      <c r="A3075" s="25">
        <v>4760</v>
      </c>
      <c r="B3075" s="25" t="s">
        <v>394</v>
      </c>
      <c r="C3075" s="25" t="s">
        <v>109</v>
      </c>
      <c r="D3075" s="25">
        <v>0</v>
      </c>
      <c r="E3075" s="25">
        <v>0</v>
      </c>
      <c r="F3075" s="25">
        <v>1230</v>
      </c>
      <c r="G3075" s="25">
        <v>0</v>
      </c>
    </row>
    <row r="3076" spans="1:7" x14ac:dyDescent="0.4">
      <c r="A3076" s="25">
        <v>4760</v>
      </c>
      <c r="B3076" s="25" t="s">
        <v>394</v>
      </c>
      <c r="C3076" s="25" t="s">
        <v>91</v>
      </c>
      <c r="D3076" s="25">
        <v>22478.35</v>
      </c>
      <c r="E3076" s="25">
        <v>0</v>
      </c>
      <c r="F3076" s="25">
        <v>37865.72</v>
      </c>
      <c r="G3076" s="25">
        <v>0</v>
      </c>
    </row>
    <row r="3077" spans="1:7" x14ac:dyDescent="0.4">
      <c r="A3077" s="25">
        <v>4760</v>
      </c>
      <c r="B3077" s="25" t="s">
        <v>394</v>
      </c>
      <c r="C3077" s="25" t="s">
        <v>86</v>
      </c>
      <c r="D3077" s="25">
        <v>0</v>
      </c>
      <c r="E3077" s="25">
        <v>17020.34</v>
      </c>
      <c r="F3077" s="25">
        <v>38060.699999999997</v>
      </c>
      <c r="G3077" s="25">
        <v>0</v>
      </c>
    </row>
    <row r="3078" spans="1:7" x14ac:dyDescent="0.4">
      <c r="A3078" s="25">
        <v>4781</v>
      </c>
      <c r="B3078" s="25" t="s">
        <v>395</v>
      </c>
      <c r="C3078" s="25" t="s">
        <v>88</v>
      </c>
      <c r="D3078" s="25">
        <v>280539.40000000002</v>
      </c>
      <c r="E3078" s="25">
        <v>0</v>
      </c>
      <c r="F3078" s="25">
        <v>0</v>
      </c>
      <c r="G3078" s="25">
        <v>17696.62</v>
      </c>
    </row>
    <row r="3079" spans="1:7" x14ac:dyDescent="0.4">
      <c r="A3079" s="25">
        <v>4781</v>
      </c>
      <c r="B3079" s="25" t="s">
        <v>395</v>
      </c>
      <c r="C3079" s="25" t="s">
        <v>80</v>
      </c>
      <c r="D3079" s="25">
        <v>587434.04</v>
      </c>
      <c r="E3079" s="25">
        <v>0</v>
      </c>
      <c r="F3079" s="25">
        <v>0</v>
      </c>
      <c r="G3079" s="25">
        <v>17167.84</v>
      </c>
    </row>
    <row r="3080" spans="1:7" x14ac:dyDescent="0.4">
      <c r="A3080" s="25">
        <v>4781</v>
      </c>
      <c r="B3080" s="25" t="s">
        <v>395</v>
      </c>
      <c r="C3080" s="25" t="s">
        <v>81</v>
      </c>
      <c r="D3080" s="25">
        <v>2126960.13</v>
      </c>
      <c r="E3080" s="25">
        <v>0</v>
      </c>
      <c r="F3080" s="25">
        <v>0</v>
      </c>
      <c r="G3080" s="25">
        <v>137501.57999999999</v>
      </c>
    </row>
    <row r="3081" spans="1:7" x14ac:dyDescent="0.4">
      <c r="A3081" s="25">
        <v>4781</v>
      </c>
      <c r="B3081" s="25" t="s">
        <v>395</v>
      </c>
      <c r="C3081" s="25" t="s">
        <v>89</v>
      </c>
      <c r="D3081" s="25">
        <v>1763892.21</v>
      </c>
      <c r="E3081" s="25">
        <v>0</v>
      </c>
      <c r="F3081" s="25">
        <v>0</v>
      </c>
      <c r="G3081" s="25">
        <v>0</v>
      </c>
    </row>
    <row r="3082" spans="1:7" x14ac:dyDescent="0.4">
      <c r="A3082" s="25">
        <v>4781</v>
      </c>
      <c r="B3082" s="25" t="s">
        <v>395</v>
      </c>
      <c r="C3082" s="25" t="s">
        <v>90</v>
      </c>
      <c r="D3082" s="25">
        <v>74933.2</v>
      </c>
      <c r="E3082" s="25">
        <v>0</v>
      </c>
      <c r="F3082" s="25">
        <v>0</v>
      </c>
      <c r="G3082" s="25">
        <v>0</v>
      </c>
    </row>
    <row r="3083" spans="1:7" x14ac:dyDescent="0.4">
      <c r="A3083" s="25">
        <v>4781</v>
      </c>
      <c r="B3083" s="25" t="s">
        <v>395</v>
      </c>
      <c r="C3083" s="25" t="s">
        <v>82</v>
      </c>
      <c r="D3083" s="25">
        <v>68454.789999999994</v>
      </c>
      <c r="E3083" s="25">
        <v>0</v>
      </c>
      <c r="F3083" s="25">
        <v>64000</v>
      </c>
      <c r="G3083" s="25">
        <v>0</v>
      </c>
    </row>
    <row r="3084" spans="1:7" x14ac:dyDescent="0.4">
      <c r="A3084" s="25">
        <v>4781</v>
      </c>
      <c r="B3084" s="25" t="s">
        <v>395</v>
      </c>
      <c r="C3084" s="25" t="s">
        <v>83</v>
      </c>
      <c r="D3084" s="25">
        <v>59677.79</v>
      </c>
      <c r="E3084" s="25">
        <v>0</v>
      </c>
      <c r="F3084" s="25">
        <v>0</v>
      </c>
      <c r="G3084" s="25">
        <v>0</v>
      </c>
    </row>
    <row r="3085" spans="1:7" x14ac:dyDescent="0.4">
      <c r="A3085" s="25">
        <v>4781</v>
      </c>
      <c r="B3085" s="25" t="s">
        <v>395</v>
      </c>
      <c r="C3085" s="25" t="s">
        <v>84</v>
      </c>
      <c r="D3085" s="25">
        <v>275275.12</v>
      </c>
      <c r="E3085" s="25">
        <v>0</v>
      </c>
      <c r="F3085" s="25">
        <v>0</v>
      </c>
      <c r="G3085" s="25">
        <v>0</v>
      </c>
    </row>
    <row r="3086" spans="1:7" x14ac:dyDescent="0.4">
      <c r="A3086" s="25">
        <v>4781</v>
      </c>
      <c r="B3086" s="25" t="s">
        <v>395</v>
      </c>
      <c r="C3086" s="25" t="s">
        <v>91</v>
      </c>
      <c r="D3086" s="25">
        <v>197038.54</v>
      </c>
      <c r="E3086" s="25">
        <v>10925</v>
      </c>
      <c r="F3086" s="25">
        <v>0</v>
      </c>
      <c r="G3086" s="25">
        <v>5235</v>
      </c>
    </row>
    <row r="3087" spans="1:7" x14ac:dyDescent="0.4">
      <c r="A3087" s="25">
        <v>4781</v>
      </c>
      <c r="B3087" s="25" t="s">
        <v>395</v>
      </c>
      <c r="C3087" s="25" t="s">
        <v>85</v>
      </c>
      <c r="D3087" s="25">
        <v>198985</v>
      </c>
      <c r="E3087" s="25">
        <v>0</v>
      </c>
      <c r="F3087" s="25">
        <v>0</v>
      </c>
      <c r="G3087" s="25">
        <v>27093.37</v>
      </c>
    </row>
    <row r="3088" spans="1:7" x14ac:dyDescent="0.4">
      <c r="A3088" s="25">
        <v>4781</v>
      </c>
      <c r="B3088" s="25" t="s">
        <v>395</v>
      </c>
      <c r="C3088" s="25" t="s">
        <v>86</v>
      </c>
      <c r="D3088" s="25">
        <v>0</v>
      </c>
      <c r="E3088" s="25">
        <v>12977</v>
      </c>
      <c r="F3088" s="25">
        <v>0</v>
      </c>
      <c r="G3088" s="25">
        <v>24616</v>
      </c>
    </row>
    <row r="3089" spans="1:7" x14ac:dyDescent="0.4">
      <c r="A3089" s="25">
        <v>4795</v>
      </c>
      <c r="B3089" s="25" t="s">
        <v>396</v>
      </c>
      <c r="C3089" s="25" t="s">
        <v>88</v>
      </c>
      <c r="D3089" s="25">
        <v>35925.300000000003</v>
      </c>
      <c r="E3089" s="25">
        <v>0</v>
      </c>
      <c r="F3089" s="25">
        <v>0</v>
      </c>
      <c r="G3089" s="25">
        <v>2305.02</v>
      </c>
    </row>
    <row r="3090" spans="1:7" x14ac:dyDescent="0.4">
      <c r="A3090" s="25">
        <v>4795</v>
      </c>
      <c r="B3090" s="25" t="s">
        <v>396</v>
      </c>
      <c r="C3090" s="25" t="s">
        <v>80</v>
      </c>
      <c r="D3090" s="25">
        <v>49595.07</v>
      </c>
      <c r="E3090" s="25">
        <v>0</v>
      </c>
      <c r="F3090" s="25">
        <v>0</v>
      </c>
      <c r="G3090" s="25">
        <v>95.86</v>
      </c>
    </row>
    <row r="3091" spans="1:7" x14ac:dyDescent="0.4">
      <c r="A3091" s="25">
        <v>4795</v>
      </c>
      <c r="B3091" s="25" t="s">
        <v>396</v>
      </c>
      <c r="C3091" s="25" t="s">
        <v>81</v>
      </c>
      <c r="D3091" s="25">
        <v>243649.24</v>
      </c>
      <c r="E3091" s="25">
        <v>0</v>
      </c>
      <c r="F3091" s="25">
        <v>29.1</v>
      </c>
      <c r="G3091" s="25">
        <v>10803.35</v>
      </c>
    </row>
    <row r="3092" spans="1:7" x14ac:dyDescent="0.4">
      <c r="A3092" s="25">
        <v>4795</v>
      </c>
      <c r="B3092" s="25" t="s">
        <v>396</v>
      </c>
      <c r="C3092" s="25" t="s">
        <v>89</v>
      </c>
      <c r="D3092" s="25">
        <v>176666.22</v>
      </c>
      <c r="E3092" s="25">
        <v>0</v>
      </c>
      <c r="F3092" s="25">
        <v>0</v>
      </c>
      <c r="G3092" s="25">
        <v>33655.1</v>
      </c>
    </row>
    <row r="3093" spans="1:7" x14ac:dyDescent="0.4">
      <c r="A3093" s="25">
        <v>4795</v>
      </c>
      <c r="B3093" s="25" t="s">
        <v>396</v>
      </c>
      <c r="C3093" s="25" t="s">
        <v>84</v>
      </c>
      <c r="D3093" s="25">
        <v>0</v>
      </c>
      <c r="E3093" s="25">
        <v>0</v>
      </c>
      <c r="F3093" s="25">
        <v>0</v>
      </c>
      <c r="G3093" s="25">
        <v>22788</v>
      </c>
    </row>
    <row r="3094" spans="1:7" x14ac:dyDescent="0.4">
      <c r="A3094" s="25">
        <v>4795</v>
      </c>
      <c r="B3094" s="25" t="s">
        <v>396</v>
      </c>
      <c r="C3094" s="25" t="s">
        <v>91</v>
      </c>
      <c r="D3094" s="25">
        <v>0</v>
      </c>
      <c r="E3094" s="25">
        <v>0</v>
      </c>
      <c r="F3094" s="25">
        <v>9125.68</v>
      </c>
      <c r="G3094" s="25">
        <v>22100</v>
      </c>
    </row>
    <row r="3095" spans="1:7" x14ac:dyDescent="0.4">
      <c r="A3095" s="25">
        <v>4795</v>
      </c>
      <c r="B3095" s="25" t="s">
        <v>396</v>
      </c>
      <c r="C3095" s="25" t="s">
        <v>85</v>
      </c>
      <c r="D3095" s="25">
        <v>0</v>
      </c>
      <c r="E3095" s="25">
        <v>0</v>
      </c>
      <c r="F3095" s="25">
        <v>0</v>
      </c>
      <c r="G3095" s="25">
        <v>763.95</v>
      </c>
    </row>
    <row r="3096" spans="1:7" x14ac:dyDescent="0.4">
      <c r="A3096" s="25">
        <v>4795</v>
      </c>
      <c r="B3096" s="25" t="s">
        <v>396</v>
      </c>
      <c r="C3096" s="25" t="s">
        <v>86</v>
      </c>
      <c r="D3096" s="25">
        <v>0</v>
      </c>
      <c r="E3096" s="25">
        <v>100800</v>
      </c>
      <c r="F3096" s="25">
        <v>0</v>
      </c>
      <c r="G3096" s="25">
        <v>0</v>
      </c>
    </row>
    <row r="3097" spans="1:7" x14ac:dyDescent="0.4">
      <c r="A3097" s="25">
        <v>4802</v>
      </c>
      <c r="B3097" s="25" t="s">
        <v>397</v>
      </c>
      <c r="C3097" s="25" t="s">
        <v>88</v>
      </c>
      <c r="D3097" s="25">
        <v>81615.98</v>
      </c>
      <c r="E3097" s="25">
        <v>0</v>
      </c>
      <c r="F3097" s="25">
        <v>0</v>
      </c>
      <c r="G3097" s="25">
        <v>15769.45</v>
      </c>
    </row>
    <row r="3098" spans="1:7" x14ac:dyDescent="0.4">
      <c r="A3098" s="25">
        <v>4802</v>
      </c>
      <c r="B3098" s="25" t="s">
        <v>397</v>
      </c>
      <c r="C3098" s="25" t="s">
        <v>80</v>
      </c>
      <c r="D3098" s="25">
        <v>421195.91</v>
      </c>
      <c r="E3098" s="25">
        <v>0</v>
      </c>
      <c r="F3098" s="25">
        <v>13.29</v>
      </c>
      <c r="G3098" s="25">
        <v>10646.87</v>
      </c>
    </row>
    <row r="3099" spans="1:7" x14ac:dyDescent="0.4">
      <c r="A3099" s="25">
        <v>4802</v>
      </c>
      <c r="B3099" s="25" t="s">
        <v>397</v>
      </c>
      <c r="C3099" s="25" t="s">
        <v>81</v>
      </c>
      <c r="D3099" s="25">
        <v>1656823.46</v>
      </c>
      <c r="E3099" s="25">
        <v>0</v>
      </c>
      <c r="F3099" s="25">
        <v>7294.39</v>
      </c>
      <c r="G3099" s="25">
        <v>111990</v>
      </c>
    </row>
    <row r="3100" spans="1:7" x14ac:dyDescent="0.4">
      <c r="A3100" s="25">
        <v>4802</v>
      </c>
      <c r="B3100" s="25" t="s">
        <v>397</v>
      </c>
      <c r="C3100" s="25" t="s">
        <v>89</v>
      </c>
      <c r="D3100" s="25">
        <v>1349853.25</v>
      </c>
      <c r="E3100" s="25">
        <v>0</v>
      </c>
      <c r="F3100" s="25">
        <v>0</v>
      </c>
      <c r="G3100" s="25">
        <v>19963.11</v>
      </c>
    </row>
    <row r="3101" spans="1:7" x14ac:dyDescent="0.4">
      <c r="A3101" s="25">
        <v>4802</v>
      </c>
      <c r="B3101" s="25" t="s">
        <v>397</v>
      </c>
      <c r="C3101" s="25" t="s">
        <v>90</v>
      </c>
      <c r="D3101" s="25">
        <v>49888.12</v>
      </c>
      <c r="E3101" s="25">
        <v>0</v>
      </c>
      <c r="F3101" s="25">
        <v>0</v>
      </c>
      <c r="G3101" s="25">
        <v>0</v>
      </c>
    </row>
    <row r="3102" spans="1:7" x14ac:dyDescent="0.4">
      <c r="A3102" s="25">
        <v>4802</v>
      </c>
      <c r="B3102" s="25" t="s">
        <v>397</v>
      </c>
      <c r="C3102" s="25" t="s">
        <v>82</v>
      </c>
      <c r="D3102" s="25">
        <v>58495.94</v>
      </c>
      <c r="E3102" s="25">
        <v>0</v>
      </c>
      <c r="F3102" s="25">
        <v>878.91</v>
      </c>
      <c r="G3102" s="25">
        <v>0</v>
      </c>
    </row>
    <row r="3103" spans="1:7" x14ac:dyDescent="0.4">
      <c r="A3103" s="25">
        <v>4802</v>
      </c>
      <c r="B3103" s="25" t="s">
        <v>397</v>
      </c>
      <c r="C3103" s="25" t="s">
        <v>83</v>
      </c>
      <c r="D3103" s="25">
        <v>48945.32</v>
      </c>
      <c r="E3103" s="25">
        <v>0</v>
      </c>
      <c r="F3103" s="25">
        <v>0</v>
      </c>
      <c r="G3103" s="25">
        <v>0</v>
      </c>
    </row>
    <row r="3104" spans="1:7" x14ac:dyDescent="0.4">
      <c r="A3104" s="25">
        <v>4802</v>
      </c>
      <c r="B3104" s="25" t="s">
        <v>397</v>
      </c>
      <c r="C3104" s="25" t="s">
        <v>84</v>
      </c>
      <c r="D3104" s="25">
        <v>189718.53</v>
      </c>
      <c r="E3104" s="25">
        <v>0</v>
      </c>
      <c r="F3104" s="25">
        <v>0</v>
      </c>
      <c r="G3104" s="25">
        <v>3752.25</v>
      </c>
    </row>
    <row r="3105" spans="1:7" x14ac:dyDescent="0.4">
      <c r="A3105" s="25">
        <v>4802</v>
      </c>
      <c r="B3105" s="25" t="s">
        <v>397</v>
      </c>
      <c r="C3105" s="25" t="s">
        <v>91</v>
      </c>
      <c r="D3105" s="25">
        <v>158210.54</v>
      </c>
      <c r="E3105" s="25">
        <v>0</v>
      </c>
      <c r="F3105" s="25">
        <v>31.92</v>
      </c>
      <c r="G3105" s="25">
        <v>2365.88</v>
      </c>
    </row>
    <row r="3106" spans="1:7" x14ac:dyDescent="0.4">
      <c r="A3106" s="25">
        <v>4802</v>
      </c>
      <c r="B3106" s="25" t="s">
        <v>397</v>
      </c>
      <c r="C3106" s="25" t="s">
        <v>85</v>
      </c>
      <c r="D3106" s="25">
        <v>171452.03</v>
      </c>
      <c r="E3106" s="25">
        <v>0</v>
      </c>
      <c r="F3106" s="25">
        <v>0</v>
      </c>
      <c r="G3106" s="25">
        <v>26316.27</v>
      </c>
    </row>
    <row r="3107" spans="1:7" x14ac:dyDescent="0.4">
      <c r="A3107" s="25">
        <v>4802</v>
      </c>
      <c r="B3107" s="25" t="s">
        <v>397</v>
      </c>
      <c r="C3107" s="25" t="s">
        <v>86</v>
      </c>
      <c r="D3107" s="25">
        <v>0</v>
      </c>
      <c r="E3107" s="25">
        <v>35369</v>
      </c>
      <c r="F3107" s="25">
        <v>0</v>
      </c>
      <c r="G3107" s="25">
        <v>0</v>
      </c>
    </row>
    <row r="3108" spans="1:7" x14ac:dyDescent="0.4">
      <c r="A3108" s="25">
        <v>4851</v>
      </c>
      <c r="B3108" s="25" t="s">
        <v>398</v>
      </c>
      <c r="C3108" s="25" t="s">
        <v>88</v>
      </c>
      <c r="D3108" s="25">
        <v>184696.97</v>
      </c>
      <c r="E3108" s="25">
        <v>0</v>
      </c>
      <c r="F3108" s="25">
        <v>0</v>
      </c>
      <c r="G3108" s="25">
        <v>1415.92</v>
      </c>
    </row>
    <row r="3109" spans="1:7" x14ac:dyDescent="0.4">
      <c r="A3109" s="25">
        <v>4851</v>
      </c>
      <c r="B3109" s="25" t="s">
        <v>398</v>
      </c>
      <c r="C3109" s="25" t="s">
        <v>80</v>
      </c>
      <c r="D3109" s="25">
        <v>336474.13</v>
      </c>
      <c r="E3109" s="25">
        <v>0</v>
      </c>
      <c r="F3109" s="25">
        <v>0</v>
      </c>
      <c r="G3109" s="25">
        <v>23038.58</v>
      </c>
    </row>
    <row r="3110" spans="1:7" x14ac:dyDescent="0.4">
      <c r="A3110" s="25">
        <v>4851</v>
      </c>
      <c r="B3110" s="25" t="s">
        <v>398</v>
      </c>
      <c r="C3110" s="25" t="s">
        <v>81</v>
      </c>
      <c r="D3110" s="25">
        <v>962584.11</v>
      </c>
      <c r="E3110" s="25">
        <v>0</v>
      </c>
      <c r="F3110" s="25">
        <v>0</v>
      </c>
      <c r="G3110" s="25">
        <v>174567.9</v>
      </c>
    </row>
    <row r="3111" spans="1:7" x14ac:dyDescent="0.4">
      <c r="A3111" s="25">
        <v>4851</v>
      </c>
      <c r="B3111" s="25" t="s">
        <v>398</v>
      </c>
      <c r="C3111" s="25" t="s">
        <v>89</v>
      </c>
      <c r="D3111" s="25">
        <v>552354.62</v>
      </c>
      <c r="E3111" s="25">
        <v>0</v>
      </c>
      <c r="F3111" s="25">
        <v>0</v>
      </c>
      <c r="G3111" s="25">
        <v>74712.13</v>
      </c>
    </row>
    <row r="3112" spans="1:7" x14ac:dyDescent="0.4">
      <c r="A3112" s="25">
        <v>4851</v>
      </c>
      <c r="B3112" s="25" t="s">
        <v>398</v>
      </c>
      <c r="C3112" s="25" t="s">
        <v>82</v>
      </c>
      <c r="D3112" s="25">
        <v>20370.8</v>
      </c>
      <c r="E3112" s="25">
        <v>0</v>
      </c>
      <c r="F3112" s="25">
        <v>0</v>
      </c>
      <c r="G3112" s="25">
        <v>0</v>
      </c>
    </row>
    <row r="3113" spans="1:7" x14ac:dyDescent="0.4">
      <c r="A3113" s="25">
        <v>4851</v>
      </c>
      <c r="B3113" s="25" t="s">
        <v>398</v>
      </c>
      <c r="C3113" s="25" t="s">
        <v>83</v>
      </c>
      <c r="D3113" s="25">
        <v>12948.77</v>
      </c>
      <c r="E3113" s="25">
        <v>0</v>
      </c>
      <c r="F3113" s="25">
        <v>0</v>
      </c>
      <c r="G3113" s="25">
        <v>0</v>
      </c>
    </row>
    <row r="3114" spans="1:7" x14ac:dyDescent="0.4">
      <c r="A3114" s="25">
        <v>4851</v>
      </c>
      <c r="B3114" s="25" t="s">
        <v>398</v>
      </c>
      <c r="C3114" s="25" t="s">
        <v>84</v>
      </c>
      <c r="D3114" s="25">
        <v>2159.64</v>
      </c>
      <c r="E3114" s="25">
        <v>0</v>
      </c>
      <c r="F3114" s="25">
        <v>0</v>
      </c>
      <c r="G3114" s="25">
        <v>50539.55</v>
      </c>
    </row>
    <row r="3115" spans="1:7" x14ac:dyDescent="0.4">
      <c r="A3115" s="25">
        <v>4851</v>
      </c>
      <c r="B3115" s="25" t="s">
        <v>398</v>
      </c>
      <c r="C3115" s="25" t="s">
        <v>91</v>
      </c>
      <c r="D3115" s="25">
        <v>61114.06</v>
      </c>
      <c r="E3115" s="25">
        <v>0</v>
      </c>
      <c r="F3115" s="25">
        <v>0</v>
      </c>
      <c r="G3115" s="25">
        <v>0</v>
      </c>
    </row>
    <row r="3116" spans="1:7" x14ac:dyDescent="0.4">
      <c r="A3116" s="25">
        <v>4851</v>
      </c>
      <c r="B3116" s="25" t="s">
        <v>398</v>
      </c>
      <c r="C3116" s="25" t="s">
        <v>85</v>
      </c>
      <c r="D3116" s="25">
        <v>167754.88</v>
      </c>
      <c r="E3116" s="25">
        <v>0</v>
      </c>
      <c r="F3116" s="25">
        <v>0</v>
      </c>
      <c r="G3116" s="25">
        <v>3486.8</v>
      </c>
    </row>
    <row r="3117" spans="1:7" x14ac:dyDescent="0.4">
      <c r="A3117" s="25">
        <v>4851</v>
      </c>
      <c r="B3117" s="25" t="s">
        <v>398</v>
      </c>
      <c r="C3117" s="25" t="s">
        <v>86</v>
      </c>
      <c r="D3117" s="25">
        <v>0</v>
      </c>
      <c r="E3117" s="25">
        <v>83764</v>
      </c>
      <c r="F3117" s="25">
        <v>0</v>
      </c>
      <c r="G3117" s="25">
        <v>8456.24</v>
      </c>
    </row>
    <row r="3118" spans="1:7" x14ac:dyDescent="0.4">
      <c r="A3118" s="25">
        <v>3122</v>
      </c>
      <c r="B3118" s="25" t="s">
        <v>399</v>
      </c>
      <c r="C3118" s="25" t="s">
        <v>88</v>
      </c>
      <c r="D3118" s="25">
        <v>28302.47</v>
      </c>
      <c r="E3118" s="25">
        <v>0</v>
      </c>
      <c r="F3118" s="25">
        <v>0</v>
      </c>
      <c r="G3118" s="25">
        <v>0</v>
      </c>
    </row>
    <row r="3119" spans="1:7" x14ac:dyDescent="0.4">
      <c r="A3119" s="25">
        <v>3122</v>
      </c>
      <c r="B3119" s="25" t="s">
        <v>399</v>
      </c>
      <c r="C3119" s="25" t="s">
        <v>80</v>
      </c>
      <c r="D3119" s="25">
        <v>74686.600000000006</v>
      </c>
      <c r="E3119" s="25">
        <v>0</v>
      </c>
      <c r="F3119" s="25">
        <v>5297.8</v>
      </c>
      <c r="G3119" s="25">
        <v>0</v>
      </c>
    </row>
    <row r="3120" spans="1:7" x14ac:dyDescent="0.4">
      <c r="A3120" s="25">
        <v>3122</v>
      </c>
      <c r="B3120" s="25" t="s">
        <v>399</v>
      </c>
      <c r="C3120" s="25" t="s">
        <v>81</v>
      </c>
      <c r="D3120" s="25">
        <v>179945.04</v>
      </c>
      <c r="E3120" s="25">
        <v>0</v>
      </c>
      <c r="F3120" s="25">
        <v>9327.64</v>
      </c>
      <c r="G3120" s="25">
        <v>0</v>
      </c>
    </row>
    <row r="3121" spans="1:7" x14ac:dyDescent="0.4">
      <c r="A3121" s="25">
        <v>3122</v>
      </c>
      <c r="B3121" s="25" t="s">
        <v>399</v>
      </c>
      <c r="C3121" s="25" t="s">
        <v>89</v>
      </c>
      <c r="D3121" s="25">
        <v>101104.53</v>
      </c>
      <c r="E3121" s="25">
        <v>0</v>
      </c>
      <c r="F3121" s="25">
        <v>0</v>
      </c>
      <c r="G3121" s="25">
        <v>0</v>
      </c>
    </row>
    <row r="3122" spans="1:7" x14ac:dyDescent="0.4">
      <c r="A3122" s="25">
        <v>3122</v>
      </c>
      <c r="B3122" s="25" t="s">
        <v>399</v>
      </c>
      <c r="C3122" s="25" t="s">
        <v>82</v>
      </c>
      <c r="D3122" s="25">
        <v>22922.43</v>
      </c>
      <c r="E3122" s="25">
        <v>0</v>
      </c>
      <c r="F3122" s="25">
        <v>1860.27</v>
      </c>
      <c r="G3122" s="25">
        <v>0</v>
      </c>
    </row>
    <row r="3123" spans="1:7" x14ac:dyDescent="0.4">
      <c r="A3123" s="25">
        <v>3122</v>
      </c>
      <c r="B3123" s="25" t="s">
        <v>399</v>
      </c>
      <c r="C3123" s="25" t="s">
        <v>83</v>
      </c>
      <c r="D3123" s="25">
        <v>682.82</v>
      </c>
      <c r="E3123" s="25">
        <v>0</v>
      </c>
      <c r="F3123" s="25">
        <v>5317.87</v>
      </c>
      <c r="G3123" s="25">
        <v>0</v>
      </c>
    </row>
    <row r="3124" spans="1:7" x14ac:dyDescent="0.4">
      <c r="A3124" s="25">
        <v>3122</v>
      </c>
      <c r="B3124" s="25" t="s">
        <v>399</v>
      </c>
      <c r="C3124" s="25" t="s">
        <v>84</v>
      </c>
      <c r="D3124" s="25">
        <v>15973.07</v>
      </c>
      <c r="E3124" s="25">
        <v>0</v>
      </c>
      <c r="F3124" s="25">
        <v>5570.33</v>
      </c>
      <c r="G3124" s="25">
        <v>71049.87</v>
      </c>
    </row>
    <row r="3125" spans="1:7" x14ac:dyDescent="0.4">
      <c r="A3125" s="25">
        <v>3122</v>
      </c>
      <c r="B3125" s="25" t="s">
        <v>399</v>
      </c>
      <c r="C3125" s="25" t="s">
        <v>91</v>
      </c>
      <c r="D3125" s="25">
        <v>0</v>
      </c>
      <c r="E3125" s="25">
        <v>0</v>
      </c>
      <c r="F3125" s="25">
        <v>5105.76</v>
      </c>
      <c r="G3125" s="25">
        <v>0</v>
      </c>
    </row>
    <row r="3126" spans="1:7" x14ac:dyDescent="0.4">
      <c r="A3126" s="25">
        <v>3122</v>
      </c>
      <c r="B3126" s="25" t="s">
        <v>399</v>
      </c>
      <c r="C3126" s="25" t="s">
        <v>86</v>
      </c>
      <c r="D3126" s="25">
        <v>0</v>
      </c>
      <c r="E3126" s="25">
        <v>640.65</v>
      </c>
      <c r="F3126" s="25">
        <v>0</v>
      </c>
      <c r="G3126" s="25">
        <v>25250.16</v>
      </c>
    </row>
    <row r="3127" spans="1:7" x14ac:dyDescent="0.4">
      <c r="A3127" s="25">
        <v>4865</v>
      </c>
      <c r="B3127" s="25" t="s">
        <v>400</v>
      </c>
      <c r="C3127" s="25" t="s">
        <v>88</v>
      </c>
      <c r="D3127" s="25">
        <v>0</v>
      </c>
      <c r="E3127" s="25">
        <v>0</v>
      </c>
      <c r="F3127" s="25">
        <v>0</v>
      </c>
      <c r="G3127" s="25">
        <v>3033.5</v>
      </c>
    </row>
    <row r="3128" spans="1:7" x14ac:dyDescent="0.4">
      <c r="A3128" s="25">
        <v>4865</v>
      </c>
      <c r="B3128" s="25" t="s">
        <v>400</v>
      </c>
      <c r="C3128" s="25" t="s">
        <v>80</v>
      </c>
      <c r="D3128" s="25">
        <v>0</v>
      </c>
      <c r="E3128" s="25">
        <v>0</v>
      </c>
      <c r="F3128" s="25">
        <v>0</v>
      </c>
      <c r="G3128" s="25">
        <v>1013</v>
      </c>
    </row>
    <row r="3129" spans="1:7" x14ac:dyDescent="0.4">
      <c r="A3129" s="25">
        <v>4865</v>
      </c>
      <c r="B3129" s="25" t="s">
        <v>400</v>
      </c>
      <c r="C3129" s="25" t="s">
        <v>81</v>
      </c>
      <c r="D3129" s="25">
        <v>213783.47</v>
      </c>
      <c r="E3129" s="25">
        <v>0</v>
      </c>
      <c r="F3129" s="25">
        <v>0</v>
      </c>
      <c r="G3129" s="25">
        <v>22302.14</v>
      </c>
    </row>
    <row r="3130" spans="1:7" x14ac:dyDescent="0.4">
      <c r="A3130" s="25">
        <v>4865</v>
      </c>
      <c r="B3130" s="25" t="s">
        <v>400</v>
      </c>
      <c r="C3130" s="25" t="s">
        <v>89</v>
      </c>
      <c r="D3130" s="25">
        <v>223987.75</v>
      </c>
      <c r="E3130" s="25">
        <v>0</v>
      </c>
      <c r="F3130" s="25">
        <v>0</v>
      </c>
      <c r="G3130" s="25">
        <v>3024.48</v>
      </c>
    </row>
    <row r="3131" spans="1:7" x14ac:dyDescent="0.4">
      <c r="A3131" s="25">
        <v>4865</v>
      </c>
      <c r="B3131" s="25" t="s">
        <v>400</v>
      </c>
      <c r="C3131" s="25" t="s">
        <v>82</v>
      </c>
      <c r="D3131" s="25">
        <v>13079.08</v>
      </c>
      <c r="E3131" s="25">
        <v>0</v>
      </c>
      <c r="F3131" s="25">
        <v>0</v>
      </c>
      <c r="G3131" s="25">
        <v>0</v>
      </c>
    </row>
    <row r="3132" spans="1:7" x14ac:dyDescent="0.4">
      <c r="A3132" s="25">
        <v>4865</v>
      </c>
      <c r="B3132" s="25" t="s">
        <v>400</v>
      </c>
      <c r="C3132" s="25" t="s">
        <v>83</v>
      </c>
      <c r="D3132" s="25">
        <v>1381.46</v>
      </c>
      <c r="E3132" s="25">
        <v>0</v>
      </c>
      <c r="F3132" s="25">
        <v>0</v>
      </c>
      <c r="G3132" s="25">
        <v>0</v>
      </c>
    </row>
    <row r="3133" spans="1:7" x14ac:dyDescent="0.4">
      <c r="A3133" s="25">
        <v>4865</v>
      </c>
      <c r="B3133" s="25" t="s">
        <v>400</v>
      </c>
      <c r="C3133" s="25" t="s">
        <v>84</v>
      </c>
      <c r="D3133" s="25">
        <v>0</v>
      </c>
      <c r="E3133" s="25">
        <v>17800</v>
      </c>
      <c r="F3133" s="25">
        <v>0</v>
      </c>
      <c r="G3133" s="25">
        <v>3991.45</v>
      </c>
    </row>
    <row r="3134" spans="1:7" x14ac:dyDescent="0.4">
      <c r="A3134" s="25">
        <v>4865</v>
      </c>
      <c r="B3134" s="25" t="s">
        <v>400</v>
      </c>
      <c r="C3134" s="25" t="s">
        <v>91</v>
      </c>
      <c r="D3134" s="25">
        <v>0</v>
      </c>
      <c r="E3134" s="25">
        <v>37485.01</v>
      </c>
      <c r="F3134" s="25">
        <v>0</v>
      </c>
      <c r="G3134" s="25">
        <v>494.49</v>
      </c>
    </row>
    <row r="3135" spans="1:7" x14ac:dyDescent="0.4">
      <c r="A3135" s="25">
        <v>4865</v>
      </c>
      <c r="B3135" s="25" t="s">
        <v>400</v>
      </c>
      <c r="C3135" s="25" t="s">
        <v>85</v>
      </c>
      <c r="D3135" s="25">
        <v>1817.15</v>
      </c>
      <c r="E3135" s="25">
        <v>0</v>
      </c>
      <c r="F3135" s="25">
        <v>0</v>
      </c>
      <c r="G3135" s="25">
        <v>0</v>
      </c>
    </row>
    <row r="3136" spans="1:7" x14ac:dyDescent="0.4">
      <c r="A3136" s="25">
        <v>4865</v>
      </c>
      <c r="B3136" s="25" t="s">
        <v>400</v>
      </c>
      <c r="C3136" s="25" t="s">
        <v>86</v>
      </c>
      <c r="D3136" s="25">
        <v>0</v>
      </c>
      <c r="E3136" s="25">
        <v>278871.99</v>
      </c>
      <c r="F3136" s="25">
        <v>0</v>
      </c>
      <c r="G3136" s="25">
        <v>0</v>
      </c>
    </row>
    <row r="3137" spans="1:7" x14ac:dyDescent="0.4">
      <c r="A3137" s="25">
        <v>4872</v>
      </c>
      <c r="B3137" s="25" t="s">
        <v>401</v>
      </c>
      <c r="C3137" s="25" t="s">
        <v>88</v>
      </c>
      <c r="D3137" s="25">
        <v>113945.42</v>
      </c>
      <c r="E3137" s="25">
        <v>0</v>
      </c>
      <c r="F3137" s="25">
        <v>228.55</v>
      </c>
      <c r="G3137" s="25">
        <v>0</v>
      </c>
    </row>
    <row r="3138" spans="1:7" x14ac:dyDescent="0.4">
      <c r="A3138" s="25">
        <v>4872</v>
      </c>
      <c r="B3138" s="25" t="s">
        <v>401</v>
      </c>
      <c r="C3138" s="25" t="s">
        <v>80</v>
      </c>
      <c r="D3138" s="25">
        <v>285138.42</v>
      </c>
      <c r="E3138" s="25">
        <v>0</v>
      </c>
      <c r="F3138" s="25">
        <v>1004.17</v>
      </c>
      <c r="G3138" s="25">
        <v>2817.21</v>
      </c>
    </row>
    <row r="3139" spans="1:7" x14ac:dyDescent="0.4">
      <c r="A3139" s="25">
        <v>4872</v>
      </c>
      <c r="B3139" s="25" t="s">
        <v>401</v>
      </c>
      <c r="C3139" s="25" t="s">
        <v>81</v>
      </c>
      <c r="D3139" s="25">
        <v>870977.58</v>
      </c>
      <c r="E3139" s="25">
        <v>0</v>
      </c>
      <c r="F3139" s="25">
        <v>3413.02</v>
      </c>
      <c r="G3139" s="25">
        <v>125631.05</v>
      </c>
    </row>
    <row r="3140" spans="1:7" x14ac:dyDescent="0.4">
      <c r="A3140" s="25">
        <v>4872</v>
      </c>
      <c r="B3140" s="25" t="s">
        <v>401</v>
      </c>
      <c r="C3140" s="25" t="s">
        <v>89</v>
      </c>
      <c r="D3140" s="25">
        <v>597534.18999999994</v>
      </c>
      <c r="E3140" s="25">
        <v>0</v>
      </c>
      <c r="F3140" s="25">
        <v>4067.48</v>
      </c>
      <c r="G3140" s="25">
        <v>65878.12</v>
      </c>
    </row>
    <row r="3141" spans="1:7" x14ac:dyDescent="0.4">
      <c r="A3141" s="25">
        <v>4872</v>
      </c>
      <c r="B3141" s="25" t="s">
        <v>401</v>
      </c>
      <c r="C3141" s="25" t="s">
        <v>82</v>
      </c>
      <c r="D3141" s="25">
        <v>28511.32</v>
      </c>
      <c r="E3141" s="25">
        <v>0</v>
      </c>
      <c r="F3141" s="25">
        <v>100.94</v>
      </c>
      <c r="G3141" s="25">
        <v>0</v>
      </c>
    </row>
    <row r="3142" spans="1:7" x14ac:dyDescent="0.4">
      <c r="A3142" s="25">
        <v>4872</v>
      </c>
      <c r="B3142" s="25" t="s">
        <v>401</v>
      </c>
      <c r="C3142" s="25" t="s">
        <v>83</v>
      </c>
      <c r="D3142" s="25">
        <v>20801.669999999998</v>
      </c>
      <c r="E3142" s="25">
        <v>0</v>
      </c>
      <c r="F3142" s="25">
        <v>123.33</v>
      </c>
      <c r="G3142" s="25">
        <v>0</v>
      </c>
    </row>
    <row r="3143" spans="1:7" x14ac:dyDescent="0.4">
      <c r="A3143" s="25">
        <v>4872</v>
      </c>
      <c r="B3143" s="25" t="s">
        <v>401</v>
      </c>
      <c r="C3143" s="25" t="s">
        <v>84</v>
      </c>
      <c r="D3143" s="25">
        <v>162658.57</v>
      </c>
      <c r="E3143" s="25">
        <v>0</v>
      </c>
      <c r="F3143" s="25">
        <v>377.28</v>
      </c>
      <c r="G3143" s="25">
        <v>3685.24</v>
      </c>
    </row>
    <row r="3144" spans="1:7" x14ac:dyDescent="0.4">
      <c r="A3144" s="25">
        <v>4872</v>
      </c>
      <c r="B3144" s="25" t="s">
        <v>401</v>
      </c>
      <c r="C3144" s="25" t="s">
        <v>85</v>
      </c>
      <c r="D3144" s="25">
        <v>205381.74</v>
      </c>
      <c r="E3144" s="25">
        <v>0</v>
      </c>
      <c r="F3144" s="25">
        <v>2.12</v>
      </c>
      <c r="G3144" s="25">
        <v>0</v>
      </c>
    </row>
    <row r="3145" spans="1:7" x14ac:dyDescent="0.4">
      <c r="A3145" s="25">
        <v>4872</v>
      </c>
      <c r="B3145" s="25" t="s">
        <v>401</v>
      </c>
      <c r="C3145" s="25" t="s">
        <v>86</v>
      </c>
      <c r="D3145" s="25">
        <v>0</v>
      </c>
      <c r="E3145" s="25">
        <v>270152.5</v>
      </c>
      <c r="F3145" s="25">
        <v>0</v>
      </c>
      <c r="G3145" s="25">
        <v>8400</v>
      </c>
    </row>
    <row r="3146" spans="1:7" x14ac:dyDescent="0.4">
      <c r="A3146" s="25">
        <v>4893</v>
      </c>
      <c r="B3146" s="25" t="s">
        <v>402</v>
      </c>
      <c r="C3146" s="25" t="s">
        <v>88</v>
      </c>
      <c r="D3146" s="25">
        <v>123918.74</v>
      </c>
      <c r="E3146" s="25">
        <v>0</v>
      </c>
      <c r="F3146" s="25">
        <v>0</v>
      </c>
      <c r="G3146" s="25">
        <v>14443.98</v>
      </c>
    </row>
    <row r="3147" spans="1:7" x14ac:dyDescent="0.4">
      <c r="A3147" s="25">
        <v>4893</v>
      </c>
      <c r="B3147" s="25" t="s">
        <v>402</v>
      </c>
      <c r="C3147" s="25" t="s">
        <v>80</v>
      </c>
      <c r="D3147" s="25">
        <v>440271.55</v>
      </c>
      <c r="E3147" s="25">
        <v>0</v>
      </c>
      <c r="F3147" s="25">
        <v>0</v>
      </c>
      <c r="G3147" s="25">
        <v>62470.86</v>
      </c>
    </row>
    <row r="3148" spans="1:7" x14ac:dyDescent="0.4">
      <c r="A3148" s="25">
        <v>4893</v>
      </c>
      <c r="B3148" s="25" t="s">
        <v>402</v>
      </c>
      <c r="C3148" s="25" t="s">
        <v>81</v>
      </c>
      <c r="D3148" s="25">
        <v>1724178.15</v>
      </c>
      <c r="E3148" s="25">
        <v>0</v>
      </c>
      <c r="F3148" s="25">
        <v>0</v>
      </c>
      <c r="G3148" s="25">
        <v>444884.85</v>
      </c>
    </row>
    <row r="3149" spans="1:7" x14ac:dyDescent="0.4">
      <c r="A3149" s="25">
        <v>4893</v>
      </c>
      <c r="B3149" s="25" t="s">
        <v>402</v>
      </c>
      <c r="C3149" s="25" t="s">
        <v>89</v>
      </c>
      <c r="D3149" s="25">
        <v>1555589.75</v>
      </c>
      <c r="E3149" s="25">
        <v>0</v>
      </c>
      <c r="F3149" s="25">
        <v>10814.62</v>
      </c>
      <c r="G3149" s="25">
        <v>961</v>
      </c>
    </row>
    <row r="3150" spans="1:7" x14ac:dyDescent="0.4">
      <c r="A3150" s="25">
        <v>4893</v>
      </c>
      <c r="B3150" s="25" t="s">
        <v>402</v>
      </c>
      <c r="C3150" s="25" t="s">
        <v>90</v>
      </c>
      <c r="D3150" s="25">
        <v>38999.86</v>
      </c>
      <c r="E3150" s="25">
        <v>0</v>
      </c>
      <c r="F3150" s="25">
        <v>0</v>
      </c>
      <c r="G3150" s="25">
        <v>181.07</v>
      </c>
    </row>
    <row r="3151" spans="1:7" x14ac:dyDescent="0.4">
      <c r="A3151" s="25">
        <v>4893</v>
      </c>
      <c r="B3151" s="25" t="s">
        <v>402</v>
      </c>
      <c r="C3151" s="25" t="s">
        <v>82</v>
      </c>
      <c r="D3151" s="25">
        <v>84655.62</v>
      </c>
      <c r="E3151" s="25">
        <v>0</v>
      </c>
      <c r="F3151" s="25">
        <v>0</v>
      </c>
      <c r="G3151" s="25">
        <v>0</v>
      </c>
    </row>
    <row r="3152" spans="1:7" x14ac:dyDescent="0.4">
      <c r="A3152" s="25">
        <v>4893</v>
      </c>
      <c r="B3152" s="25" t="s">
        <v>402</v>
      </c>
      <c r="C3152" s="25" t="s">
        <v>83</v>
      </c>
      <c r="D3152" s="25">
        <v>29325.759999999998</v>
      </c>
      <c r="E3152" s="25">
        <v>0</v>
      </c>
      <c r="F3152" s="25">
        <v>0</v>
      </c>
      <c r="G3152" s="25">
        <v>0</v>
      </c>
    </row>
    <row r="3153" spans="1:7" x14ac:dyDescent="0.4">
      <c r="A3153" s="25">
        <v>4893</v>
      </c>
      <c r="B3153" s="25" t="s">
        <v>402</v>
      </c>
      <c r="C3153" s="25" t="s">
        <v>84</v>
      </c>
      <c r="D3153" s="25">
        <v>375177.49</v>
      </c>
      <c r="E3153" s="25">
        <v>0</v>
      </c>
      <c r="F3153" s="25">
        <v>0</v>
      </c>
      <c r="G3153" s="25">
        <v>1795.4</v>
      </c>
    </row>
    <row r="3154" spans="1:7" x14ac:dyDescent="0.4">
      <c r="A3154" s="25">
        <v>4893</v>
      </c>
      <c r="B3154" s="25" t="s">
        <v>402</v>
      </c>
      <c r="C3154" s="25" t="s">
        <v>91</v>
      </c>
      <c r="D3154" s="25">
        <v>241368.4</v>
      </c>
      <c r="E3154" s="25">
        <v>0</v>
      </c>
      <c r="F3154" s="25">
        <v>0</v>
      </c>
      <c r="G3154" s="25">
        <v>1998.65</v>
      </c>
    </row>
    <row r="3155" spans="1:7" x14ac:dyDescent="0.4">
      <c r="A3155" s="25">
        <v>4893</v>
      </c>
      <c r="B3155" s="25" t="s">
        <v>402</v>
      </c>
      <c r="C3155" s="25" t="s">
        <v>85</v>
      </c>
      <c r="D3155" s="25">
        <v>120891.53</v>
      </c>
      <c r="E3155" s="25">
        <v>0</v>
      </c>
      <c r="F3155" s="25">
        <v>0</v>
      </c>
      <c r="G3155" s="25">
        <v>1440.4</v>
      </c>
    </row>
    <row r="3156" spans="1:7" x14ac:dyDescent="0.4">
      <c r="A3156" s="25">
        <v>4893</v>
      </c>
      <c r="B3156" s="25" t="s">
        <v>402</v>
      </c>
      <c r="C3156" s="25" t="s">
        <v>86</v>
      </c>
      <c r="D3156" s="25">
        <v>28500.29</v>
      </c>
      <c r="E3156" s="25">
        <v>0</v>
      </c>
      <c r="F3156" s="25">
        <v>0</v>
      </c>
      <c r="G3156" s="25">
        <v>51085.04</v>
      </c>
    </row>
    <row r="3157" spans="1:7" x14ac:dyDescent="0.4">
      <c r="A3157" s="25">
        <v>4904</v>
      </c>
      <c r="B3157" s="25" t="s">
        <v>403</v>
      </c>
      <c r="C3157" s="25" t="s">
        <v>88</v>
      </c>
      <c r="D3157" s="25">
        <v>87045.86</v>
      </c>
      <c r="E3157" s="25">
        <v>0</v>
      </c>
      <c r="F3157" s="25">
        <v>0</v>
      </c>
      <c r="G3157" s="25">
        <v>6363.42</v>
      </c>
    </row>
    <row r="3158" spans="1:7" x14ac:dyDescent="0.4">
      <c r="A3158" s="25">
        <v>4904</v>
      </c>
      <c r="B3158" s="25" t="s">
        <v>403</v>
      </c>
      <c r="C3158" s="25" t="s">
        <v>80</v>
      </c>
      <c r="D3158" s="25">
        <v>145154.41</v>
      </c>
      <c r="E3158" s="25">
        <v>0</v>
      </c>
      <c r="F3158" s="25">
        <v>5925.47</v>
      </c>
      <c r="G3158" s="25">
        <v>5828.81</v>
      </c>
    </row>
    <row r="3159" spans="1:7" x14ac:dyDescent="0.4">
      <c r="A3159" s="25">
        <v>4904</v>
      </c>
      <c r="B3159" s="25" t="s">
        <v>403</v>
      </c>
      <c r="C3159" s="25" t="s">
        <v>81</v>
      </c>
      <c r="D3159" s="25">
        <v>341042.41</v>
      </c>
      <c r="E3159" s="25">
        <v>0</v>
      </c>
      <c r="F3159" s="25">
        <v>0</v>
      </c>
      <c r="G3159" s="25">
        <v>18827.11</v>
      </c>
    </row>
    <row r="3160" spans="1:7" x14ac:dyDescent="0.4">
      <c r="A3160" s="25">
        <v>4904</v>
      </c>
      <c r="B3160" s="25" t="s">
        <v>403</v>
      </c>
      <c r="C3160" s="25" t="s">
        <v>89</v>
      </c>
      <c r="D3160" s="25">
        <v>411407.35</v>
      </c>
      <c r="E3160" s="25">
        <v>0</v>
      </c>
      <c r="F3160" s="25">
        <v>540</v>
      </c>
      <c r="G3160" s="25">
        <v>0</v>
      </c>
    </row>
    <row r="3161" spans="1:7" x14ac:dyDescent="0.4">
      <c r="A3161" s="25">
        <v>4904</v>
      </c>
      <c r="B3161" s="25" t="s">
        <v>403</v>
      </c>
      <c r="C3161" s="25" t="s">
        <v>82</v>
      </c>
      <c r="D3161" s="25">
        <v>0</v>
      </c>
      <c r="E3161" s="25">
        <v>0</v>
      </c>
      <c r="F3161" s="25">
        <v>17122.48</v>
      </c>
      <c r="G3161" s="25">
        <v>0</v>
      </c>
    </row>
    <row r="3162" spans="1:7" x14ac:dyDescent="0.4">
      <c r="A3162" s="25">
        <v>4904</v>
      </c>
      <c r="B3162" s="25" t="s">
        <v>403</v>
      </c>
      <c r="C3162" s="25" t="s">
        <v>91</v>
      </c>
      <c r="D3162" s="25">
        <v>0</v>
      </c>
      <c r="E3162" s="25">
        <v>21435</v>
      </c>
      <c r="F3162" s="25">
        <v>659</v>
      </c>
      <c r="G3162" s="25">
        <v>0</v>
      </c>
    </row>
    <row r="3163" spans="1:7" x14ac:dyDescent="0.4">
      <c r="A3163" s="25">
        <v>4904</v>
      </c>
      <c r="B3163" s="25" t="s">
        <v>403</v>
      </c>
      <c r="C3163" s="25" t="s">
        <v>85</v>
      </c>
      <c r="D3163" s="25">
        <v>0</v>
      </c>
      <c r="E3163" s="25">
        <v>0</v>
      </c>
      <c r="F3163" s="25">
        <v>0</v>
      </c>
      <c r="G3163" s="25">
        <v>1007.99</v>
      </c>
    </row>
    <row r="3164" spans="1:7" x14ac:dyDescent="0.4">
      <c r="A3164" s="25">
        <v>4904</v>
      </c>
      <c r="B3164" s="25" t="s">
        <v>403</v>
      </c>
      <c r="C3164" s="25" t="s">
        <v>86</v>
      </c>
      <c r="D3164" s="25">
        <v>0</v>
      </c>
      <c r="E3164" s="25">
        <v>0</v>
      </c>
      <c r="F3164" s="25">
        <v>0</v>
      </c>
      <c r="G3164" s="25">
        <v>42134.400000000001</v>
      </c>
    </row>
    <row r="3165" spans="1:7" x14ac:dyDescent="0.4">
      <c r="A3165" s="25">
        <v>5523</v>
      </c>
      <c r="B3165" s="25" t="s">
        <v>404</v>
      </c>
      <c r="C3165" s="25" t="s">
        <v>88</v>
      </c>
      <c r="D3165" s="25">
        <v>87669.15</v>
      </c>
      <c r="E3165" s="25">
        <v>0</v>
      </c>
      <c r="F3165" s="25">
        <v>0</v>
      </c>
      <c r="G3165" s="25">
        <v>3321.68</v>
      </c>
    </row>
    <row r="3166" spans="1:7" x14ac:dyDescent="0.4">
      <c r="A3166" s="25">
        <v>5523</v>
      </c>
      <c r="B3166" s="25" t="s">
        <v>404</v>
      </c>
      <c r="C3166" s="25" t="s">
        <v>80</v>
      </c>
      <c r="D3166" s="25">
        <v>209212.48</v>
      </c>
      <c r="E3166" s="25">
        <v>0</v>
      </c>
      <c r="F3166" s="25">
        <v>0</v>
      </c>
      <c r="G3166" s="25">
        <v>42414.01</v>
      </c>
    </row>
    <row r="3167" spans="1:7" x14ac:dyDescent="0.4">
      <c r="A3167" s="25">
        <v>5523</v>
      </c>
      <c r="B3167" s="25" t="s">
        <v>404</v>
      </c>
      <c r="C3167" s="25" t="s">
        <v>81</v>
      </c>
      <c r="D3167" s="25">
        <v>856463.19</v>
      </c>
      <c r="E3167" s="25">
        <v>0</v>
      </c>
      <c r="F3167" s="25">
        <v>153504.91</v>
      </c>
      <c r="G3167" s="25">
        <v>134713.19</v>
      </c>
    </row>
    <row r="3168" spans="1:7" x14ac:dyDescent="0.4">
      <c r="A3168" s="25">
        <v>5523</v>
      </c>
      <c r="B3168" s="25" t="s">
        <v>404</v>
      </c>
      <c r="C3168" s="25" t="s">
        <v>89</v>
      </c>
      <c r="D3168" s="25">
        <v>812485.92</v>
      </c>
      <c r="E3168" s="25">
        <v>0</v>
      </c>
      <c r="F3168" s="25">
        <v>0</v>
      </c>
      <c r="G3168" s="25">
        <v>7050.29</v>
      </c>
    </row>
    <row r="3169" spans="1:7" x14ac:dyDescent="0.4">
      <c r="A3169" s="25">
        <v>5523</v>
      </c>
      <c r="B3169" s="25" t="s">
        <v>404</v>
      </c>
      <c r="C3169" s="25" t="s">
        <v>82</v>
      </c>
      <c r="D3169" s="25">
        <v>34762.68</v>
      </c>
      <c r="E3169" s="25">
        <v>0</v>
      </c>
      <c r="F3169" s="25">
        <v>0</v>
      </c>
      <c r="G3169" s="25">
        <v>0</v>
      </c>
    </row>
    <row r="3170" spans="1:7" x14ac:dyDescent="0.4">
      <c r="A3170" s="25">
        <v>5523</v>
      </c>
      <c r="B3170" s="25" t="s">
        <v>404</v>
      </c>
      <c r="C3170" s="25" t="s">
        <v>83</v>
      </c>
      <c r="D3170" s="25">
        <v>65217.3</v>
      </c>
      <c r="E3170" s="25">
        <v>0</v>
      </c>
      <c r="F3170" s="25">
        <v>0</v>
      </c>
      <c r="G3170" s="25">
        <v>0</v>
      </c>
    </row>
    <row r="3171" spans="1:7" x14ac:dyDescent="0.4">
      <c r="A3171" s="25">
        <v>5523</v>
      </c>
      <c r="B3171" s="25" t="s">
        <v>404</v>
      </c>
      <c r="C3171" s="25" t="s">
        <v>84</v>
      </c>
      <c r="D3171" s="25">
        <v>186037.75</v>
      </c>
      <c r="E3171" s="25">
        <v>0</v>
      </c>
      <c r="F3171" s="25">
        <v>200</v>
      </c>
      <c r="G3171" s="25">
        <v>0</v>
      </c>
    </row>
    <row r="3172" spans="1:7" x14ac:dyDescent="0.4">
      <c r="A3172" s="25">
        <v>5523</v>
      </c>
      <c r="B3172" s="25" t="s">
        <v>404</v>
      </c>
      <c r="C3172" s="25" t="s">
        <v>91</v>
      </c>
      <c r="D3172" s="25">
        <v>83221.69</v>
      </c>
      <c r="E3172" s="25">
        <v>0</v>
      </c>
      <c r="F3172" s="25">
        <v>839.09</v>
      </c>
      <c r="G3172" s="25">
        <v>61414.18</v>
      </c>
    </row>
    <row r="3173" spans="1:7" x14ac:dyDescent="0.4">
      <c r="A3173" s="25">
        <v>5523</v>
      </c>
      <c r="B3173" s="25" t="s">
        <v>404</v>
      </c>
      <c r="C3173" s="25" t="s">
        <v>85</v>
      </c>
      <c r="D3173" s="25">
        <v>172826.74</v>
      </c>
      <c r="E3173" s="25">
        <v>0</v>
      </c>
      <c r="F3173" s="25">
        <v>0</v>
      </c>
      <c r="G3173" s="25">
        <v>0</v>
      </c>
    </row>
    <row r="3174" spans="1:7" x14ac:dyDescent="0.4">
      <c r="A3174" s="25">
        <v>5523</v>
      </c>
      <c r="B3174" s="25" t="s">
        <v>404</v>
      </c>
      <c r="C3174" s="25" t="s">
        <v>86</v>
      </c>
      <c r="D3174" s="25">
        <v>0</v>
      </c>
      <c r="E3174" s="25">
        <v>54495.25</v>
      </c>
      <c r="F3174" s="25">
        <v>89403.42</v>
      </c>
      <c r="G3174" s="25">
        <v>19659</v>
      </c>
    </row>
    <row r="3175" spans="1:7" x14ac:dyDescent="0.4">
      <c r="A3175" s="25">
        <v>3850</v>
      </c>
      <c r="B3175" s="25" t="s">
        <v>405</v>
      </c>
      <c r="C3175" s="25" t="s">
        <v>88</v>
      </c>
      <c r="D3175" s="25">
        <v>47784.04</v>
      </c>
      <c r="E3175" s="25">
        <v>0</v>
      </c>
      <c r="F3175" s="25">
        <v>0</v>
      </c>
      <c r="G3175" s="25">
        <v>1224.3599999999999</v>
      </c>
    </row>
    <row r="3176" spans="1:7" x14ac:dyDescent="0.4">
      <c r="A3176" s="25">
        <v>3850</v>
      </c>
      <c r="B3176" s="25" t="s">
        <v>405</v>
      </c>
      <c r="C3176" s="25" t="s">
        <v>80</v>
      </c>
      <c r="D3176" s="25">
        <v>159934.47</v>
      </c>
      <c r="E3176" s="25">
        <v>0</v>
      </c>
      <c r="F3176" s="25">
        <v>3150</v>
      </c>
      <c r="G3176" s="25">
        <v>1032.3900000000001</v>
      </c>
    </row>
    <row r="3177" spans="1:7" x14ac:dyDescent="0.4">
      <c r="A3177" s="25">
        <v>3850</v>
      </c>
      <c r="B3177" s="25" t="s">
        <v>405</v>
      </c>
      <c r="C3177" s="25" t="s">
        <v>81</v>
      </c>
      <c r="D3177" s="25">
        <v>580806.81999999995</v>
      </c>
      <c r="E3177" s="25">
        <v>0</v>
      </c>
      <c r="F3177" s="25">
        <v>30</v>
      </c>
      <c r="G3177" s="25">
        <v>142729.35</v>
      </c>
    </row>
    <row r="3178" spans="1:7" x14ac:dyDescent="0.4">
      <c r="A3178" s="25">
        <v>3850</v>
      </c>
      <c r="B3178" s="25" t="s">
        <v>405</v>
      </c>
      <c r="C3178" s="25" t="s">
        <v>89</v>
      </c>
      <c r="D3178" s="25">
        <v>178762.26</v>
      </c>
      <c r="E3178" s="25">
        <v>0</v>
      </c>
      <c r="F3178" s="25">
        <v>0</v>
      </c>
      <c r="G3178" s="25">
        <v>44184.26</v>
      </c>
    </row>
    <row r="3179" spans="1:7" x14ac:dyDescent="0.4">
      <c r="A3179" s="25">
        <v>3850</v>
      </c>
      <c r="B3179" s="25" t="s">
        <v>405</v>
      </c>
      <c r="C3179" s="25" t="s">
        <v>82</v>
      </c>
      <c r="D3179" s="25">
        <v>8952.1</v>
      </c>
      <c r="E3179" s="25">
        <v>0</v>
      </c>
      <c r="F3179" s="25">
        <v>0</v>
      </c>
      <c r="G3179" s="25">
        <v>0</v>
      </c>
    </row>
    <row r="3180" spans="1:7" x14ac:dyDescent="0.4">
      <c r="A3180" s="25">
        <v>3850</v>
      </c>
      <c r="B3180" s="25" t="s">
        <v>405</v>
      </c>
      <c r="C3180" s="25" t="s">
        <v>83</v>
      </c>
      <c r="D3180" s="25">
        <v>25075.67</v>
      </c>
      <c r="E3180" s="25">
        <v>0</v>
      </c>
      <c r="F3180" s="25">
        <v>0</v>
      </c>
      <c r="G3180" s="25">
        <v>0</v>
      </c>
    </row>
    <row r="3181" spans="1:7" x14ac:dyDescent="0.4">
      <c r="A3181" s="25">
        <v>3850</v>
      </c>
      <c r="B3181" s="25" t="s">
        <v>405</v>
      </c>
      <c r="C3181" s="25" t="s">
        <v>84</v>
      </c>
      <c r="D3181" s="25">
        <v>24230.49</v>
      </c>
      <c r="E3181" s="25">
        <v>0</v>
      </c>
      <c r="F3181" s="25">
        <v>0</v>
      </c>
      <c r="G3181" s="25">
        <v>0</v>
      </c>
    </row>
    <row r="3182" spans="1:7" x14ac:dyDescent="0.4">
      <c r="A3182" s="25">
        <v>3850</v>
      </c>
      <c r="B3182" s="25" t="s">
        <v>405</v>
      </c>
      <c r="C3182" s="25" t="s">
        <v>91</v>
      </c>
      <c r="D3182" s="25">
        <v>25165</v>
      </c>
      <c r="E3182" s="25">
        <v>19094</v>
      </c>
      <c r="F3182" s="25">
        <v>0</v>
      </c>
      <c r="G3182" s="25">
        <v>511.75</v>
      </c>
    </row>
    <row r="3183" spans="1:7" x14ac:dyDescent="0.4">
      <c r="A3183" s="25">
        <v>3850</v>
      </c>
      <c r="B3183" s="25" t="s">
        <v>405</v>
      </c>
      <c r="C3183" s="25" t="s">
        <v>85</v>
      </c>
      <c r="D3183" s="25">
        <v>1872.64</v>
      </c>
      <c r="E3183" s="25">
        <v>0</v>
      </c>
      <c r="F3183" s="25">
        <v>0</v>
      </c>
      <c r="G3183" s="25">
        <v>0</v>
      </c>
    </row>
    <row r="3184" spans="1:7" x14ac:dyDescent="0.4">
      <c r="A3184" s="25">
        <v>3850</v>
      </c>
      <c r="B3184" s="25" t="s">
        <v>405</v>
      </c>
      <c r="C3184" s="25" t="s">
        <v>86</v>
      </c>
      <c r="D3184" s="25">
        <v>0</v>
      </c>
      <c r="E3184" s="25">
        <v>15416</v>
      </c>
      <c r="F3184" s="25">
        <v>0</v>
      </c>
      <c r="G3184" s="25">
        <v>22561.16</v>
      </c>
    </row>
    <row r="3185" spans="1:7" x14ac:dyDescent="0.4">
      <c r="A3185" s="25">
        <v>8002</v>
      </c>
      <c r="B3185" s="25" t="s">
        <v>540</v>
      </c>
      <c r="C3185" s="25" t="s">
        <v>81</v>
      </c>
      <c r="D3185" s="25">
        <v>229939.38</v>
      </c>
      <c r="E3185" s="25">
        <v>0</v>
      </c>
      <c r="F3185" s="25">
        <v>65659.100000000006</v>
      </c>
      <c r="G3185" s="25">
        <v>61115.62</v>
      </c>
    </row>
    <row r="3186" spans="1:7" x14ac:dyDescent="0.4">
      <c r="A3186" s="25">
        <v>8002</v>
      </c>
      <c r="B3186" s="25" t="s">
        <v>540</v>
      </c>
      <c r="C3186" s="25" t="s">
        <v>89</v>
      </c>
      <c r="D3186" s="25">
        <v>299446.03000000003</v>
      </c>
      <c r="E3186" s="25">
        <v>0</v>
      </c>
      <c r="F3186" s="25">
        <v>19708.650000000001</v>
      </c>
      <c r="G3186" s="25">
        <v>84962.39</v>
      </c>
    </row>
    <row r="3187" spans="1:7" x14ac:dyDescent="0.4">
      <c r="A3187" s="25">
        <v>8002</v>
      </c>
      <c r="B3187" s="25" t="s">
        <v>540</v>
      </c>
      <c r="C3187" s="25" t="s">
        <v>84</v>
      </c>
      <c r="D3187" s="25">
        <v>0</v>
      </c>
      <c r="E3187" s="25">
        <v>0</v>
      </c>
      <c r="F3187" s="25">
        <v>92293.16</v>
      </c>
      <c r="G3187" s="25">
        <v>0</v>
      </c>
    </row>
    <row r="3188" spans="1:7" x14ac:dyDescent="0.4">
      <c r="A3188" s="25">
        <v>8002</v>
      </c>
      <c r="B3188" s="25" t="s">
        <v>540</v>
      </c>
      <c r="C3188" s="25" t="s">
        <v>91</v>
      </c>
      <c r="D3188" s="25">
        <v>73365.19</v>
      </c>
      <c r="E3188" s="25">
        <v>0</v>
      </c>
      <c r="F3188" s="25">
        <v>0</v>
      </c>
      <c r="G3188" s="25">
        <v>0</v>
      </c>
    </row>
    <row r="3189" spans="1:7" x14ac:dyDescent="0.4">
      <c r="A3189" s="25">
        <v>8002</v>
      </c>
      <c r="B3189" s="25" t="s">
        <v>540</v>
      </c>
      <c r="C3189" s="25" t="s">
        <v>86</v>
      </c>
      <c r="D3189" s="25">
        <v>0</v>
      </c>
      <c r="E3189" s="25">
        <v>0</v>
      </c>
      <c r="F3189" s="25">
        <v>388591.68</v>
      </c>
      <c r="G3189" s="25">
        <v>0</v>
      </c>
    </row>
    <row r="3190" spans="1:7" x14ac:dyDescent="0.4">
      <c r="A3190" s="25">
        <v>4956</v>
      </c>
      <c r="B3190" s="25" t="s">
        <v>406</v>
      </c>
      <c r="C3190" s="25" t="s">
        <v>88</v>
      </c>
      <c r="D3190" s="25">
        <v>6510.99</v>
      </c>
      <c r="E3190" s="25">
        <v>0</v>
      </c>
      <c r="F3190" s="25">
        <v>0</v>
      </c>
      <c r="G3190" s="25">
        <v>130.12</v>
      </c>
    </row>
    <row r="3191" spans="1:7" x14ac:dyDescent="0.4">
      <c r="A3191" s="25">
        <v>4956</v>
      </c>
      <c r="B3191" s="25" t="s">
        <v>406</v>
      </c>
      <c r="C3191" s="25" t="s">
        <v>80</v>
      </c>
      <c r="D3191" s="25">
        <v>187295.02</v>
      </c>
      <c r="E3191" s="25">
        <v>0</v>
      </c>
      <c r="F3191" s="25">
        <v>0</v>
      </c>
      <c r="G3191" s="25">
        <v>954.31</v>
      </c>
    </row>
    <row r="3192" spans="1:7" x14ac:dyDescent="0.4">
      <c r="A3192" s="25">
        <v>4956</v>
      </c>
      <c r="B3192" s="25" t="s">
        <v>406</v>
      </c>
      <c r="C3192" s="25" t="s">
        <v>81</v>
      </c>
      <c r="D3192" s="25">
        <v>566006.03</v>
      </c>
      <c r="E3192" s="25">
        <v>0</v>
      </c>
      <c r="F3192" s="25">
        <v>3529.03</v>
      </c>
      <c r="G3192" s="25">
        <v>44646.93</v>
      </c>
    </row>
    <row r="3193" spans="1:7" x14ac:dyDescent="0.4">
      <c r="A3193" s="25">
        <v>4956</v>
      </c>
      <c r="B3193" s="25" t="s">
        <v>406</v>
      </c>
      <c r="C3193" s="25" t="s">
        <v>89</v>
      </c>
      <c r="D3193" s="25">
        <v>172391.66</v>
      </c>
      <c r="E3193" s="25">
        <v>0</v>
      </c>
      <c r="F3193" s="25">
        <v>118080.85</v>
      </c>
      <c r="G3193" s="25">
        <v>0</v>
      </c>
    </row>
    <row r="3194" spans="1:7" x14ac:dyDescent="0.4">
      <c r="A3194" s="25">
        <v>4956</v>
      </c>
      <c r="B3194" s="25" t="s">
        <v>406</v>
      </c>
      <c r="C3194" s="25" t="s">
        <v>82</v>
      </c>
      <c r="D3194" s="25">
        <v>35491.47</v>
      </c>
      <c r="E3194" s="25">
        <v>0</v>
      </c>
      <c r="F3194" s="25">
        <v>254.99</v>
      </c>
      <c r="G3194" s="25">
        <v>0</v>
      </c>
    </row>
    <row r="3195" spans="1:7" x14ac:dyDescent="0.4">
      <c r="A3195" s="25">
        <v>4956</v>
      </c>
      <c r="B3195" s="25" t="s">
        <v>406</v>
      </c>
      <c r="C3195" s="25" t="s">
        <v>83</v>
      </c>
      <c r="D3195" s="25">
        <v>12538.24</v>
      </c>
      <c r="E3195" s="25">
        <v>0</v>
      </c>
      <c r="F3195" s="25">
        <v>5217.29</v>
      </c>
      <c r="G3195" s="25">
        <v>0</v>
      </c>
    </row>
    <row r="3196" spans="1:7" x14ac:dyDescent="0.4">
      <c r="A3196" s="25">
        <v>4956</v>
      </c>
      <c r="B3196" s="25" t="s">
        <v>406</v>
      </c>
      <c r="C3196" s="25" t="s">
        <v>84</v>
      </c>
      <c r="D3196" s="25">
        <v>0</v>
      </c>
      <c r="E3196" s="25">
        <v>0</v>
      </c>
      <c r="F3196" s="25">
        <v>36169.32</v>
      </c>
      <c r="G3196" s="25">
        <v>1777.39</v>
      </c>
    </row>
    <row r="3197" spans="1:7" x14ac:dyDescent="0.4">
      <c r="A3197" s="25">
        <v>4956</v>
      </c>
      <c r="B3197" s="25" t="s">
        <v>406</v>
      </c>
      <c r="C3197" s="25" t="s">
        <v>91</v>
      </c>
      <c r="D3197" s="25">
        <v>0</v>
      </c>
      <c r="E3197" s="25">
        <v>49866.02</v>
      </c>
      <c r="F3197" s="25">
        <v>0</v>
      </c>
      <c r="G3197" s="25">
        <v>0</v>
      </c>
    </row>
    <row r="3198" spans="1:7" x14ac:dyDescent="0.4">
      <c r="A3198" s="25">
        <v>4956</v>
      </c>
      <c r="B3198" s="25" t="s">
        <v>406</v>
      </c>
      <c r="C3198" s="25" t="s">
        <v>85</v>
      </c>
      <c r="D3198" s="25">
        <v>35780.35</v>
      </c>
      <c r="E3198" s="25">
        <v>0</v>
      </c>
      <c r="F3198" s="25">
        <v>0</v>
      </c>
      <c r="G3198" s="25">
        <v>0</v>
      </c>
    </row>
    <row r="3199" spans="1:7" x14ac:dyDescent="0.4">
      <c r="A3199" s="25">
        <v>4956</v>
      </c>
      <c r="B3199" s="25" t="s">
        <v>406</v>
      </c>
      <c r="C3199" s="25" t="s">
        <v>86</v>
      </c>
      <c r="D3199" s="25">
        <v>0</v>
      </c>
      <c r="E3199" s="25">
        <v>58687.54</v>
      </c>
      <c r="F3199" s="25">
        <v>0</v>
      </c>
      <c r="G3199" s="25">
        <v>42240.2</v>
      </c>
    </row>
    <row r="3200" spans="1:7" x14ac:dyDescent="0.4">
      <c r="A3200" s="25">
        <v>4963</v>
      </c>
      <c r="B3200" s="25" t="s">
        <v>407</v>
      </c>
      <c r="C3200" s="25" t="s">
        <v>88</v>
      </c>
      <c r="D3200" s="25">
        <v>0</v>
      </c>
      <c r="E3200" s="25">
        <v>0</v>
      </c>
      <c r="F3200" s="25">
        <v>184.9</v>
      </c>
      <c r="G3200" s="25">
        <v>0</v>
      </c>
    </row>
    <row r="3201" spans="1:7" x14ac:dyDescent="0.4">
      <c r="A3201" s="25">
        <v>4963</v>
      </c>
      <c r="B3201" s="25" t="s">
        <v>407</v>
      </c>
      <c r="C3201" s="25" t="s">
        <v>80</v>
      </c>
      <c r="D3201" s="25">
        <v>0</v>
      </c>
      <c r="E3201" s="25">
        <v>0</v>
      </c>
      <c r="F3201" s="25">
        <v>509.52</v>
      </c>
      <c r="G3201" s="25">
        <v>0</v>
      </c>
    </row>
    <row r="3202" spans="1:7" x14ac:dyDescent="0.4">
      <c r="A3202" s="25">
        <v>4963</v>
      </c>
      <c r="B3202" s="25" t="s">
        <v>407</v>
      </c>
      <c r="C3202" s="25" t="s">
        <v>81</v>
      </c>
      <c r="D3202" s="25">
        <v>0</v>
      </c>
      <c r="E3202" s="25">
        <v>0</v>
      </c>
      <c r="F3202" s="25">
        <v>1616.8</v>
      </c>
      <c r="G3202" s="25">
        <v>0</v>
      </c>
    </row>
    <row r="3203" spans="1:7" x14ac:dyDescent="0.4">
      <c r="A3203" s="25">
        <v>4963</v>
      </c>
      <c r="B3203" s="25" t="s">
        <v>407</v>
      </c>
      <c r="C3203" s="25" t="s">
        <v>89</v>
      </c>
      <c r="D3203" s="25">
        <v>0</v>
      </c>
      <c r="E3203" s="25">
        <v>0</v>
      </c>
      <c r="F3203" s="25">
        <v>8069.9</v>
      </c>
      <c r="G3203" s="25">
        <v>0</v>
      </c>
    </row>
    <row r="3204" spans="1:7" x14ac:dyDescent="0.4">
      <c r="A3204" s="25">
        <v>4963</v>
      </c>
      <c r="B3204" s="25" t="s">
        <v>407</v>
      </c>
      <c r="C3204" s="25" t="s">
        <v>82</v>
      </c>
      <c r="D3204" s="25">
        <v>0</v>
      </c>
      <c r="E3204" s="25">
        <v>32000</v>
      </c>
      <c r="F3204" s="25">
        <v>0</v>
      </c>
      <c r="G3204" s="25">
        <v>0</v>
      </c>
    </row>
    <row r="3205" spans="1:7" x14ac:dyDescent="0.4">
      <c r="A3205" s="25">
        <v>4963</v>
      </c>
      <c r="B3205" s="25" t="s">
        <v>407</v>
      </c>
      <c r="C3205" s="25" t="s">
        <v>83</v>
      </c>
      <c r="D3205" s="25">
        <v>0</v>
      </c>
      <c r="E3205" s="25">
        <v>0</v>
      </c>
      <c r="F3205" s="25">
        <v>0</v>
      </c>
      <c r="G3205" s="25">
        <v>8796.1</v>
      </c>
    </row>
    <row r="3206" spans="1:7" x14ac:dyDescent="0.4">
      <c r="A3206" s="25">
        <v>4963</v>
      </c>
      <c r="B3206" s="25" t="s">
        <v>407</v>
      </c>
      <c r="C3206" s="25" t="s">
        <v>84</v>
      </c>
      <c r="D3206" s="25">
        <v>0</v>
      </c>
      <c r="E3206" s="25">
        <v>11071.4</v>
      </c>
      <c r="F3206" s="25">
        <v>276.95999999999998</v>
      </c>
      <c r="G3206" s="25">
        <v>0</v>
      </c>
    </row>
    <row r="3207" spans="1:7" x14ac:dyDescent="0.4">
      <c r="A3207" s="25">
        <v>4963</v>
      </c>
      <c r="B3207" s="25" t="s">
        <v>407</v>
      </c>
      <c r="C3207" s="25" t="s">
        <v>85</v>
      </c>
      <c r="D3207" s="25">
        <v>2092.1</v>
      </c>
      <c r="E3207" s="25">
        <v>0</v>
      </c>
      <c r="F3207" s="25">
        <v>0</v>
      </c>
      <c r="G3207" s="25">
        <v>0</v>
      </c>
    </row>
    <row r="3208" spans="1:7" x14ac:dyDescent="0.4">
      <c r="A3208" s="25">
        <v>4963</v>
      </c>
      <c r="B3208" s="25" t="s">
        <v>407</v>
      </c>
      <c r="C3208" s="25" t="s">
        <v>86</v>
      </c>
      <c r="D3208" s="25">
        <v>0</v>
      </c>
      <c r="E3208" s="25">
        <v>887042.67</v>
      </c>
      <c r="F3208" s="25">
        <v>0</v>
      </c>
      <c r="G3208" s="25">
        <v>31341.48</v>
      </c>
    </row>
    <row r="3209" spans="1:7" x14ac:dyDescent="0.4">
      <c r="A3209" s="25">
        <v>1673</v>
      </c>
      <c r="B3209" s="25" t="s">
        <v>408</v>
      </c>
      <c r="C3209" s="25" t="s">
        <v>88</v>
      </c>
      <c r="D3209" s="25">
        <v>38079.83</v>
      </c>
      <c r="E3209" s="25">
        <v>0</v>
      </c>
      <c r="F3209" s="25">
        <v>0</v>
      </c>
      <c r="G3209" s="25">
        <v>7196.04</v>
      </c>
    </row>
    <row r="3210" spans="1:7" x14ac:dyDescent="0.4">
      <c r="A3210" s="25">
        <v>1673</v>
      </c>
      <c r="B3210" s="25" t="s">
        <v>408</v>
      </c>
      <c r="C3210" s="25" t="s">
        <v>80</v>
      </c>
      <c r="D3210" s="25">
        <v>99399.38</v>
      </c>
      <c r="E3210" s="25">
        <v>0</v>
      </c>
      <c r="F3210" s="25">
        <v>0</v>
      </c>
      <c r="G3210" s="25">
        <v>1625.49</v>
      </c>
    </row>
    <row r="3211" spans="1:7" x14ac:dyDescent="0.4">
      <c r="A3211" s="25">
        <v>1673</v>
      </c>
      <c r="B3211" s="25" t="s">
        <v>408</v>
      </c>
      <c r="C3211" s="25" t="s">
        <v>81</v>
      </c>
      <c r="D3211" s="25">
        <v>275626.49</v>
      </c>
      <c r="E3211" s="25">
        <v>0</v>
      </c>
      <c r="F3211" s="25">
        <v>1780.05</v>
      </c>
      <c r="G3211" s="25">
        <v>104296.09</v>
      </c>
    </row>
    <row r="3212" spans="1:7" x14ac:dyDescent="0.4">
      <c r="A3212" s="25">
        <v>1673</v>
      </c>
      <c r="B3212" s="25" t="s">
        <v>408</v>
      </c>
      <c r="C3212" s="25" t="s">
        <v>89</v>
      </c>
      <c r="D3212" s="25">
        <v>187806.12</v>
      </c>
      <c r="E3212" s="25">
        <v>0</v>
      </c>
      <c r="F3212" s="25">
        <v>1889.27</v>
      </c>
      <c r="G3212" s="25">
        <v>0</v>
      </c>
    </row>
    <row r="3213" spans="1:7" x14ac:dyDescent="0.4">
      <c r="A3213" s="25">
        <v>1673</v>
      </c>
      <c r="B3213" s="25" t="s">
        <v>408</v>
      </c>
      <c r="C3213" s="25" t="s">
        <v>82</v>
      </c>
      <c r="D3213" s="25">
        <v>13403.95</v>
      </c>
      <c r="E3213" s="25">
        <v>0</v>
      </c>
      <c r="F3213" s="25">
        <v>0</v>
      </c>
      <c r="G3213" s="25">
        <v>0</v>
      </c>
    </row>
    <row r="3214" spans="1:7" x14ac:dyDescent="0.4">
      <c r="A3214" s="25">
        <v>1673</v>
      </c>
      <c r="B3214" s="25" t="s">
        <v>408</v>
      </c>
      <c r="C3214" s="25" t="s">
        <v>84</v>
      </c>
      <c r="D3214" s="25">
        <v>65538.97</v>
      </c>
      <c r="E3214" s="25">
        <v>0</v>
      </c>
      <c r="F3214" s="25">
        <v>0</v>
      </c>
      <c r="G3214" s="25">
        <v>12781.51</v>
      </c>
    </row>
    <row r="3215" spans="1:7" x14ac:dyDescent="0.4">
      <c r="A3215" s="25">
        <v>1673</v>
      </c>
      <c r="B3215" s="25" t="s">
        <v>408</v>
      </c>
      <c r="C3215" s="25" t="s">
        <v>85</v>
      </c>
      <c r="D3215" s="25">
        <v>11752.4</v>
      </c>
      <c r="E3215" s="25">
        <v>0</v>
      </c>
      <c r="F3215" s="25">
        <v>2888.5</v>
      </c>
      <c r="G3215" s="25">
        <v>0</v>
      </c>
    </row>
    <row r="3216" spans="1:7" x14ac:dyDescent="0.4">
      <c r="A3216" s="25">
        <v>1673</v>
      </c>
      <c r="B3216" s="25" t="s">
        <v>408</v>
      </c>
      <c r="C3216" s="25" t="s">
        <v>86</v>
      </c>
      <c r="D3216" s="25">
        <v>0</v>
      </c>
      <c r="E3216" s="25">
        <v>261214.99</v>
      </c>
      <c r="F3216" s="25">
        <v>0</v>
      </c>
      <c r="G3216" s="25">
        <v>0</v>
      </c>
    </row>
    <row r="3217" spans="1:7" x14ac:dyDescent="0.4">
      <c r="A3217" s="25">
        <v>2422</v>
      </c>
      <c r="B3217" s="25" t="s">
        <v>409</v>
      </c>
      <c r="C3217" s="25" t="s">
        <v>88</v>
      </c>
      <c r="D3217" s="25">
        <v>39687.589999999997</v>
      </c>
      <c r="E3217" s="25">
        <v>0</v>
      </c>
      <c r="F3217" s="25">
        <v>0</v>
      </c>
      <c r="G3217" s="25">
        <v>7048.94</v>
      </c>
    </row>
    <row r="3218" spans="1:7" x14ac:dyDescent="0.4">
      <c r="A3218" s="25">
        <v>2422</v>
      </c>
      <c r="B3218" s="25" t="s">
        <v>409</v>
      </c>
      <c r="C3218" s="25" t="s">
        <v>80</v>
      </c>
      <c r="D3218" s="25">
        <v>238426.33</v>
      </c>
      <c r="E3218" s="25">
        <v>0</v>
      </c>
      <c r="F3218" s="25">
        <v>205.25</v>
      </c>
      <c r="G3218" s="25">
        <v>1979.54</v>
      </c>
    </row>
    <row r="3219" spans="1:7" x14ac:dyDescent="0.4">
      <c r="A3219" s="25">
        <v>2422</v>
      </c>
      <c r="B3219" s="25" t="s">
        <v>409</v>
      </c>
      <c r="C3219" s="25" t="s">
        <v>81</v>
      </c>
      <c r="D3219" s="25">
        <v>982537.8</v>
      </c>
      <c r="E3219" s="25">
        <v>0</v>
      </c>
      <c r="F3219" s="25">
        <v>6018</v>
      </c>
      <c r="G3219" s="25">
        <v>92382.09</v>
      </c>
    </row>
    <row r="3220" spans="1:7" x14ac:dyDescent="0.4">
      <c r="A3220" s="25">
        <v>2422</v>
      </c>
      <c r="B3220" s="25" t="s">
        <v>409</v>
      </c>
      <c r="C3220" s="25" t="s">
        <v>89</v>
      </c>
      <c r="D3220" s="25">
        <v>991890.45</v>
      </c>
      <c r="E3220" s="25">
        <v>0</v>
      </c>
      <c r="F3220" s="25">
        <v>0</v>
      </c>
      <c r="G3220" s="25">
        <v>26334.55</v>
      </c>
    </row>
    <row r="3221" spans="1:7" x14ac:dyDescent="0.4">
      <c r="A3221" s="25">
        <v>2422</v>
      </c>
      <c r="B3221" s="25" t="s">
        <v>409</v>
      </c>
      <c r="C3221" s="25" t="s">
        <v>82</v>
      </c>
      <c r="D3221" s="25">
        <v>50381.18</v>
      </c>
      <c r="E3221" s="25">
        <v>0</v>
      </c>
      <c r="F3221" s="25">
        <v>0</v>
      </c>
      <c r="G3221" s="25">
        <v>0</v>
      </c>
    </row>
    <row r="3222" spans="1:7" x14ac:dyDescent="0.4">
      <c r="A3222" s="25">
        <v>2422</v>
      </c>
      <c r="B3222" s="25" t="s">
        <v>409</v>
      </c>
      <c r="C3222" s="25" t="s">
        <v>83</v>
      </c>
      <c r="D3222" s="25">
        <v>28610.23</v>
      </c>
      <c r="E3222" s="25">
        <v>0</v>
      </c>
      <c r="F3222" s="25">
        <v>0</v>
      </c>
      <c r="G3222" s="25">
        <v>0</v>
      </c>
    </row>
    <row r="3223" spans="1:7" x14ac:dyDescent="0.4">
      <c r="A3223" s="25">
        <v>2422</v>
      </c>
      <c r="B3223" s="25" t="s">
        <v>409</v>
      </c>
      <c r="C3223" s="25" t="s">
        <v>84</v>
      </c>
      <c r="D3223" s="25">
        <v>176873.15</v>
      </c>
      <c r="E3223" s="25">
        <v>0</v>
      </c>
      <c r="F3223" s="25">
        <v>0</v>
      </c>
      <c r="G3223" s="25">
        <v>2133.96</v>
      </c>
    </row>
    <row r="3224" spans="1:7" x14ac:dyDescent="0.4">
      <c r="A3224" s="25">
        <v>2422</v>
      </c>
      <c r="B3224" s="25" t="s">
        <v>409</v>
      </c>
      <c r="C3224" s="25" t="s">
        <v>91</v>
      </c>
      <c r="D3224" s="25">
        <v>92691.35</v>
      </c>
      <c r="E3224" s="25">
        <v>0</v>
      </c>
      <c r="F3224" s="25">
        <v>17049.5</v>
      </c>
      <c r="G3224" s="25">
        <v>941.5</v>
      </c>
    </row>
    <row r="3225" spans="1:7" x14ac:dyDescent="0.4">
      <c r="A3225" s="25">
        <v>2422</v>
      </c>
      <c r="B3225" s="25" t="s">
        <v>409</v>
      </c>
      <c r="C3225" s="25" t="s">
        <v>85</v>
      </c>
      <c r="D3225" s="25">
        <v>61067.31</v>
      </c>
      <c r="E3225" s="25">
        <v>0</v>
      </c>
      <c r="F3225" s="25">
        <v>2504.1</v>
      </c>
      <c r="G3225" s="25">
        <v>0</v>
      </c>
    </row>
    <row r="3226" spans="1:7" x14ac:dyDescent="0.4">
      <c r="A3226" s="25">
        <v>2422</v>
      </c>
      <c r="B3226" s="25" t="s">
        <v>409</v>
      </c>
      <c r="C3226" s="25" t="s">
        <v>86</v>
      </c>
      <c r="D3226" s="25">
        <v>0</v>
      </c>
      <c r="E3226" s="25">
        <v>18983.46</v>
      </c>
      <c r="F3226" s="25">
        <v>19487.59</v>
      </c>
      <c r="G3226" s="25">
        <v>28008</v>
      </c>
    </row>
    <row r="3227" spans="1:7" x14ac:dyDescent="0.4">
      <c r="A3227" s="25">
        <v>5019</v>
      </c>
      <c r="B3227" s="25" t="s">
        <v>410</v>
      </c>
      <c r="C3227" s="25" t="s">
        <v>88</v>
      </c>
      <c r="D3227" s="25">
        <v>84003.55</v>
      </c>
      <c r="E3227" s="25">
        <v>0</v>
      </c>
      <c r="F3227" s="25">
        <v>0</v>
      </c>
      <c r="G3227" s="25">
        <v>5247.47</v>
      </c>
    </row>
    <row r="3228" spans="1:7" x14ac:dyDescent="0.4">
      <c r="A3228" s="25">
        <v>5019</v>
      </c>
      <c r="B3228" s="25" t="s">
        <v>410</v>
      </c>
      <c r="C3228" s="25" t="s">
        <v>80</v>
      </c>
      <c r="D3228" s="25">
        <v>114307.5</v>
      </c>
      <c r="E3228" s="25">
        <v>0</v>
      </c>
      <c r="F3228" s="25">
        <v>440.02</v>
      </c>
      <c r="G3228" s="25">
        <v>2450.19</v>
      </c>
    </row>
    <row r="3229" spans="1:7" x14ac:dyDescent="0.4">
      <c r="A3229" s="25">
        <v>5019</v>
      </c>
      <c r="B3229" s="25" t="s">
        <v>410</v>
      </c>
      <c r="C3229" s="25" t="s">
        <v>81</v>
      </c>
      <c r="D3229" s="25">
        <v>366084.01</v>
      </c>
      <c r="E3229" s="25">
        <v>0</v>
      </c>
      <c r="F3229" s="25">
        <v>255.77</v>
      </c>
      <c r="G3229" s="25">
        <v>261675.68</v>
      </c>
    </row>
    <row r="3230" spans="1:7" x14ac:dyDescent="0.4">
      <c r="A3230" s="25">
        <v>5019</v>
      </c>
      <c r="B3230" s="25" t="s">
        <v>410</v>
      </c>
      <c r="C3230" s="25" t="s">
        <v>89</v>
      </c>
      <c r="D3230" s="25">
        <v>531433.74</v>
      </c>
      <c r="E3230" s="25">
        <v>0</v>
      </c>
      <c r="F3230" s="25">
        <v>0</v>
      </c>
      <c r="G3230" s="25">
        <v>88372.72</v>
      </c>
    </row>
    <row r="3231" spans="1:7" x14ac:dyDescent="0.4">
      <c r="A3231" s="25">
        <v>5019</v>
      </c>
      <c r="B3231" s="25" t="s">
        <v>410</v>
      </c>
      <c r="C3231" s="25" t="s">
        <v>84</v>
      </c>
      <c r="D3231" s="25">
        <v>79397.990000000005</v>
      </c>
      <c r="E3231" s="25">
        <v>0</v>
      </c>
      <c r="F3231" s="25">
        <v>407.63</v>
      </c>
      <c r="G3231" s="25">
        <v>1933.95</v>
      </c>
    </row>
    <row r="3232" spans="1:7" x14ac:dyDescent="0.4">
      <c r="A3232" s="25">
        <v>5019</v>
      </c>
      <c r="B3232" s="25" t="s">
        <v>410</v>
      </c>
      <c r="C3232" s="25" t="s">
        <v>91</v>
      </c>
      <c r="D3232" s="25">
        <v>53494.78</v>
      </c>
      <c r="E3232" s="25">
        <v>0</v>
      </c>
      <c r="F3232" s="25">
        <v>0</v>
      </c>
      <c r="G3232" s="25">
        <v>95.78</v>
      </c>
    </row>
    <row r="3233" spans="1:7" x14ac:dyDescent="0.4">
      <c r="A3233" s="25">
        <v>5019</v>
      </c>
      <c r="B3233" s="25" t="s">
        <v>410</v>
      </c>
      <c r="C3233" s="25" t="s">
        <v>85</v>
      </c>
      <c r="D3233" s="25">
        <v>51509.7</v>
      </c>
      <c r="E3233" s="25">
        <v>0</v>
      </c>
      <c r="F3233" s="25">
        <v>1957.35</v>
      </c>
      <c r="G3233" s="25">
        <v>197.34</v>
      </c>
    </row>
    <row r="3234" spans="1:7" x14ac:dyDescent="0.4">
      <c r="A3234" s="25">
        <v>5019</v>
      </c>
      <c r="B3234" s="25" t="s">
        <v>410</v>
      </c>
      <c r="C3234" s="25" t="s">
        <v>86</v>
      </c>
      <c r="D3234" s="25">
        <v>0</v>
      </c>
      <c r="E3234" s="25">
        <v>32256</v>
      </c>
      <c r="F3234" s="25">
        <v>5000</v>
      </c>
      <c r="G3234" s="25">
        <v>0</v>
      </c>
    </row>
    <row r="3235" spans="1:7" x14ac:dyDescent="0.4">
      <c r="A3235" s="25">
        <v>5026</v>
      </c>
      <c r="B3235" s="25" t="s">
        <v>411</v>
      </c>
      <c r="C3235" s="25" t="s">
        <v>80</v>
      </c>
      <c r="D3235" s="25">
        <v>193469.99</v>
      </c>
      <c r="E3235" s="25">
        <v>0</v>
      </c>
      <c r="F3235" s="25">
        <v>3855.64</v>
      </c>
      <c r="G3235" s="25">
        <v>15335.67</v>
      </c>
    </row>
    <row r="3236" spans="1:7" x14ac:dyDescent="0.4">
      <c r="A3236" s="25">
        <v>5026</v>
      </c>
      <c r="B3236" s="25" t="s">
        <v>411</v>
      </c>
      <c r="C3236" s="25" t="s">
        <v>81</v>
      </c>
      <c r="D3236" s="25">
        <v>1148089.26</v>
      </c>
      <c r="E3236" s="25">
        <v>0</v>
      </c>
      <c r="F3236" s="25">
        <v>0</v>
      </c>
      <c r="G3236" s="25">
        <v>123321.92</v>
      </c>
    </row>
    <row r="3237" spans="1:7" x14ac:dyDescent="0.4">
      <c r="A3237" s="25">
        <v>5026</v>
      </c>
      <c r="B3237" s="25" t="s">
        <v>411</v>
      </c>
      <c r="C3237" s="25" t="s">
        <v>89</v>
      </c>
      <c r="D3237" s="25">
        <v>406505.86</v>
      </c>
      <c r="E3237" s="25">
        <v>0</v>
      </c>
      <c r="F3237" s="25">
        <v>0</v>
      </c>
      <c r="G3237" s="25">
        <v>33274.410000000003</v>
      </c>
    </row>
    <row r="3238" spans="1:7" x14ac:dyDescent="0.4">
      <c r="A3238" s="25">
        <v>5026</v>
      </c>
      <c r="B3238" s="25" t="s">
        <v>411</v>
      </c>
      <c r="C3238" s="25" t="s">
        <v>90</v>
      </c>
      <c r="D3238" s="25">
        <v>68025.47</v>
      </c>
      <c r="E3238" s="25">
        <v>0</v>
      </c>
      <c r="F3238" s="25">
        <v>0</v>
      </c>
      <c r="G3238" s="25">
        <v>0</v>
      </c>
    </row>
    <row r="3239" spans="1:7" x14ac:dyDescent="0.4">
      <c r="A3239" s="25">
        <v>5026</v>
      </c>
      <c r="B3239" s="25" t="s">
        <v>411</v>
      </c>
      <c r="C3239" s="25" t="s">
        <v>82</v>
      </c>
      <c r="D3239" s="25">
        <v>29987.78</v>
      </c>
      <c r="E3239" s="25">
        <v>0</v>
      </c>
      <c r="F3239" s="25">
        <v>0</v>
      </c>
      <c r="G3239" s="25">
        <v>0</v>
      </c>
    </row>
    <row r="3240" spans="1:7" x14ac:dyDescent="0.4">
      <c r="A3240" s="25">
        <v>5026</v>
      </c>
      <c r="B3240" s="25" t="s">
        <v>411</v>
      </c>
      <c r="C3240" s="25" t="s">
        <v>83</v>
      </c>
      <c r="D3240" s="25">
        <v>13031.38</v>
      </c>
      <c r="E3240" s="25">
        <v>0</v>
      </c>
      <c r="F3240" s="25">
        <v>0</v>
      </c>
      <c r="G3240" s="25">
        <v>69.150000000000006</v>
      </c>
    </row>
    <row r="3241" spans="1:7" x14ac:dyDescent="0.4">
      <c r="A3241" s="25">
        <v>5026</v>
      </c>
      <c r="B3241" s="25" t="s">
        <v>411</v>
      </c>
      <c r="C3241" s="25" t="s">
        <v>84</v>
      </c>
      <c r="D3241" s="25">
        <v>61784.9</v>
      </c>
      <c r="E3241" s="25">
        <v>0</v>
      </c>
      <c r="F3241" s="25">
        <v>309.69</v>
      </c>
      <c r="G3241" s="25">
        <v>0</v>
      </c>
    </row>
    <row r="3242" spans="1:7" x14ac:dyDescent="0.4">
      <c r="A3242" s="25">
        <v>5026</v>
      </c>
      <c r="B3242" s="25" t="s">
        <v>411</v>
      </c>
      <c r="C3242" s="25" t="s">
        <v>91</v>
      </c>
      <c r="D3242" s="25">
        <v>95867.37</v>
      </c>
      <c r="E3242" s="25">
        <v>37002</v>
      </c>
      <c r="F3242" s="25">
        <v>0</v>
      </c>
      <c r="G3242" s="25">
        <v>0</v>
      </c>
    </row>
    <row r="3243" spans="1:7" x14ac:dyDescent="0.4">
      <c r="A3243" s="25">
        <v>5026</v>
      </c>
      <c r="B3243" s="25" t="s">
        <v>411</v>
      </c>
      <c r="C3243" s="25" t="s">
        <v>85</v>
      </c>
      <c r="D3243" s="25">
        <v>39250</v>
      </c>
      <c r="E3243" s="25">
        <v>0</v>
      </c>
      <c r="F3243" s="25">
        <v>0</v>
      </c>
      <c r="G3243" s="25">
        <v>616.08000000000004</v>
      </c>
    </row>
    <row r="3244" spans="1:7" x14ac:dyDescent="0.4">
      <c r="A3244" s="25">
        <v>5026</v>
      </c>
      <c r="B3244" s="25" t="s">
        <v>411</v>
      </c>
      <c r="C3244" s="25" t="s">
        <v>86</v>
      </c>
      <c r="D3244" s="25">
        <v>0</v>
      </c>
      <c r="E3244" s="25">
        <v>23774.93</v>
      </c>
      <c r="F3244" s="25">
        <v>141381.89000000001</v>
      </c>
      <c r="G3244" s="25">
        <v>2374</v>
      </c>
    </row>
    <row r="3245" spans="1:7" x14ac:dyDescent="0.4">
      <c r="A3245" s="25">
        <v>5068</v>
      </c>
      <c r="B3245" s="25" t="s">
        <v>412</v>
      </c>
      <c r="C3245" s="25" t="s">
        <v>88</v>
      </c>
      <c r="D3245" s="25">
        <v>70058.179999999993</v>
      </c>
      <c r="E3245" s="25">
        <v>0</v>
      </c>
      <c r="F3245" s="25">
        <v>0</v>
      </c>
      <c r="G3245" s="25">
        <v>7021.07</v>
      </c>
    </row>
    <row r="3246" spans="1:7" x14ac:dyDescent="0.4">
      <c r="A3246" s="25">
        <v>5068</v>
      </c>
      <c r="B3246" s="25" t="s">
        <v>412</v>
      </c>
      <c r="C3246" s="25" t="s">
        <v>80</v>
      </c>
      <c r="D3246" s="25">
        <v>227701.58</v>
      </c>
      <c r="E3246" s="25">
        <v>0</v>
      </c>
      <c r="F3246" s="25">
        <v>450</v>
      </c>
      <c r="G3246" s="25">
        <v>3320.26</v>
      </c>
    </row>
    <row r="3247" spans="1:7" x14ac:dyDescent="0.4">
      <c r="A3247" s="25">
        <v>5068</v>
      </c>
      <c r="B3247" s="25" t="s">
        <v>412</v>
      </c>
      <c r="C3247" s="25" t="s">
        <v>81</v>
      </c>
      <c r="D3247" s="25">
        <v>560794.84</v>
      </c>
      <c r="E3247" s="25">
        <v>0</v>
      </c>
      <c r="F3247" s="25">
        <v>0</v>
      </c>
      <c r="G3247" s="25">
        <v>143977.82</v>
      </c>
    </row>
    <row r="3248" spans="1:7" x14ac:dyDescent="0.4">
      <c r="A3248" s="25">
        <v>5068</v>
      </c>
      <c r="B3248" s="25" t="s">
        <v>412</v>
      </c>
      <c r="C3248" s="25" t="s">
        <v>89</v>
      </c>
      <c r="D3248" s="25">
        <v>418637.94</v>
      </c>
      <c r="E3248" s="25">
        <v>0</v>
      </c>
      <c r="F3248" s="25">
        <v>0</v>
      </c>
      <c r="G3248" s="25">
        <v>0</v>
      </c>
    </row>
    <row r="3249" spans="1:7" x14ac:dyDescent="0.4">
      <c r="A3249" s="25">
        <v>5068</v>
      </c>
      <c r="B3249" s="25" t="s">
        <v>412</v>
      </c>
      <c r="C3249" s="25" t="s">
        <v>90</v>
      </c>
      <c r="D3249" s="25">
        <v>42455</v>
      </c>
      <c r="E3249" s="25">
        <v>0</v>
      </c>
      <c r="F3249" s="25">
        <v>0</v>
      </c>
      <c r="G3249" s="25">
        <v>0</v>
      </c>
    </row>
    <row r="3250" spans="1:7" x14ac:dyDescent="0.4">
      <c r="A3250" s="25">
        <v>5068</v>
      </c>
      <c r="B3250" s="25" t="s">
        <v>412</v>
      </c>
      <c r="C3250" s="25" t="s">
        <v>82</v>
      </c>
      <c r="D3250" s="25">
        <v>17911.240000000002</v>
      </c>
      <c r="E3250" s="25">
        <v>0</v>
      </c>
      <c r="F3250" s="25">
        <v>0</v>
      </c>
      <c r="G3250" s="25">
        <v>0</v>
      </c>
    </row>
    <row r="3251" spans="1:7" x14ac:dyDescent="0.4">
      <c r="A3251" s="25">
        <v>5068</v>
      </c>
      <c r="B3251" s="25" t="s">
        <v>412</v>
      </c>
      <c r="C3251" s="25" t="s">
        <v>83</v>
      </c>
      <c r="D3251" s="25">
        <v>21149.91</v>
      </c>
      <c r="E3251" s="25">
        <v>0</v>
      </c>
      <c r="F3251" s="25">
        <v>0</v>
      </c>
      <c r="G3251" s="25">
        <v>0</v>
      </c>
    </row>
    <row r="3252" spans="1:7" x14ac:dyDescent="0.4">
      <c r="A3252" s="25">
        <v>5068</v>
      </c>
      <c r="B3252" s="25" t="s">
        <v>412</v>
      </c>
      <c r="C3252" s="25" t="s">
        <v>84</v>
      </c>
      <c r="D3252" s="25">
        <v>58851.26</v>
      </c>
      <c r="E3252" s="25">
        <v>0</v>
      </c>
      <c r="F3252" s="25">
        <v>0</v>
      </c>
      <c r="G3252" s="25">
        <v>19358.75</v>
      </c>
    </row>
    <row r="3253" spans="1:7" x14ac:dyDescent="0.4">
      <c r="A3253" s="25">
        <v>5068</v>
      </c>
      <c r="B3253" s="25" t="s">
        <v>412</v>
      </c>
      <c r="C3253" s="25" t="s">
        <v>91</v>
      </c>
      <c r="D3253" s="25">
        <v>102449.69</v>
      </c>
      <c r="E3253" s="25">
        <v>34560</v>
      </c>
      <c r="F3253" s="25">
        <v>0</v>
      </c>
      <c r="G3253" s="25">
        <v>99.95</v>
      </c>
    </row>
    <row r="3254" spans="1:7" x14ac:dyDescent="0.4">
      <c r="A3254" s="25">
        <v>5068</v>
      </c>
      <c r="B3254" s="25" t="s">
        <v>412</v>
      </c>
      <c r="C3254" s="25" t="s">
        <v>85</v>
      </c>
      <c r="D3254" s="25">
        <v>119734.14</v>
      </c>
      <c r="E3254" s="25">
        <v>0</v>
      </c>
      <c r="F3254" s="25">
        <v>0</v>
      </c>
      <c r="G3254" s="25">
        <v>0</v>
      </c>
    </row>
    <row r="3255" spans="1:7" x14ac:dyDescent="0.4">
      <c r="A3255" s="25">
        <v>5068</v>
      </c>
      <c r="B3255" s="25" t="s">
        <v>412</v>
      </c>
      <c r="C3255" s="25" t="s">
        <v>86</v>
      </c>
      <c r="D3255" s="25">
        <v>1021.72</v>
      </c>
      <c r="E3255" s="25">
        <v>79692.14</v>
      </c>
      <c r="F3255" s="25">
        <v>6870.69</v>
      </c>
      <c r="G3255" s="25">
        <v>0</v>
      </c>
    </row>
    <row r="3256" spans="1:7" x14ac:dyDescent="0.4">
      <c r="A3256" s="25">
        <v>5100</v>
      </c>
      <c r="B3256" s="25" t="s">
        <v>413</v>
      </c>
      <c r="C3256" s="25" t="s">
        <v>88</v>
      </c>
      <c r="D3256" s="25">
        <v>81640.02</v>
      </c>
      <c r="E3256" s="25">
        <v>0</v>
      </c>
      <c r="F3256" s="25">
        <v>0</v>
      </c>
      <c r="G3256" s="25">
        <v>2280.39</v>
      </c>
    </row>
    <row r="3257" spans="1:7" x14ac:dyDescent="0.4">
      <c r="A3257" s="25">
        <v>5100</v>
      </c>
      <c r="B3257" s="25" t="s">
        <v>413</v>
      </c>
      <c r="C3257" s="25" t="s">
        <v>80</v>
      </c>
      <c r="D3257" s="25">
        <v>325233.81</v>
      </c>
      <c r="E3257" s="25">
        <v>0</v>
      </c>
      <c r="F3257" s="25">
        <v>0</v>
      </c>
      <c r="G3257" s="25">
        <v>28041.040000000001</v>
      </c>
    </row>
    <row r="3258" spans="1:7" x14ac:dyDescent="0.4">
      <c r="A3258" s="25">
        <v>5100</v>
      </c>
      <c r="B3258" s="25" t="s">
        <v>413</v>
      </c>
      <c r="C3258" s="25" t="s">
        <v>81</v>
      </c>
      <c r="D3258" s="25">
        <v>1945836.52</v>
      </c>
      <c r="E3258" s="25">
        <v>0</v>
      </c>
      <c r="F3258" s="25">
        <v>0</v>
      </c>
      <c r="G3258" s="25">
        <v>203276.87</v>
      </c>
    </row>
    <row r="3259" spans="1:7" x14ac:dyDescent="0.4">
      <c r="A3259" s="25">
        <v>5100</v>
      </c>
      <c r="B3259" s="25" t="s">
        <v>413</v>
      </c>
      <c r="C3259" s="25" t="s">
        <v>89</v>
      </c>
      <c r="D3259" s="25">
        <v>1191754.3799999999</v>
      </c>
      <c r="E3259" s="25">
        <v>0</v>
      </c>
      <c r="F3259" s="25">
        <v>20588.73</v>
      </c>
      <c r="G3259" s="25">
        <v>190095.2</v>
      </c>
    </row>
    <row r="3260" spans="1:7" x14ac:dyDescent="0.4">
      <c r="A3260" s="25">
        <v>5100</v>
      </c>
      <c r="B3260" s="25" t="s">
        <v>413</v>
      </c>
      <c r="C3260" s="25" t="s">
        <v>90</v>
      </c>
      <c r="D3260" s="25">
        <v>130439.63</v>
      </c>
      <c r="E3260" s="25">
        <v>0</v>
      </c>
      <c r="F3260" s="25">
        <v>0</v>
      </c>
      <c r="G3260" s="25">
        <v>0</v>
      </c>
    </row>
    <row r="3261" spans="1:7" x14ac:dyDescent="0.4">
      <c r="A3261" s="25">
        <v>5100</v>
      </c>
      <c r="B3261" s="25" t="s">
        <v>413</v>
      </c>
      <c r="C3261" s="25" t="s">
        <v>82</v>
      </c>
      <c r="D3261" s="25">
        <v>62927.46</v>
      </c>
      <c r="E3261" s="25">
        <v>0</v>
      </c>
      <c r="F3261" s="25">
        <v>0</v>
      </c>
      <c r="G3261" s="25">
        <v>0</v>
      </c>
    </row>
    <row r="3262" spans="1:7" x14ac:dyDescent="0.4">
      <c r="A3262" s="25">
        <v>5100</v>
      </c>
      <c r="B3262" s="25" t="s">
        <v>413</v>
      </c>
      <c r="C3262" s="25" t="s">
        <v>83</v>
      </c>
      <c r="D3262" s="25">
        <v>71810.14</v>
      </c>
      <c r="E3262" s="25">
        <v>0</v>
      </c>
      <c r="F3262" s="25">
        <v>209978.36</v>
      </c>
      <c r="G3262" s="25">
        <v>0</v>
      </c>
    </row>
    <row r="3263" spans="1:7" x14ac:dyDescent="0.4">
      <c r="A3263" s="25">
        <v>5100</v>
      </c>
      <c r="B3263" s="25" t="s">
        <v>413</v>
      </c>
      <c r="C3263" s="25" t="s">
        <v>84</v>
      </c>
      <c r="D3263" s="25">
        <v>122333</v>
      </c>
      <c r="E3263" s="25">
        <v>70500</v>
      </c>
      <c r="F3263" s="25">
        <v>23301.52</v>
      </c>
      <c r="G3263" s="25">
        <v>1925.29</v>
      </c>
    </row>
    <row r="3264" spans="1:7" x14ac:dyDescent="0.4">
      <c r="A3264" s="25">
        <v>5100</v>
      </c>
      <c r="B3264" s="25" t="s">
        <v>413</v>
      </c>
      <c r="C3264" s="25" t="s">
        <v>91</v>
      </c>
      <c r="D3264" s="25">
        <v>148567.5</v>
      </c>
      <c r="E3264" s="25">
        <v>248000</v>
      </c>
      <c r="F3264" s="25">
        <v>0</v>
      </c>
      <c r="G3264" s="25">
        <v>7106.96</v>
      </c>
    </row>
    <row r="3265" spans="1:7" x14ac:dyDescent="0.4">
      <c r="A3265" s="25">
        <v>5100</v>
      </c>
      <c r="B3265" s="25" t="s">
        <v>413</v>
      </c>
      <c r="C3265" s="25" t="s">
        <v>85</v>
      </c>
      <c r="D3265" s="25">
        <v>298057.68</v>
      </c>
      <c r="E3265" s="25">
        <v>0</v>
      </c>
      <c r="F3265" s="25">
        <v>0</v>
      </c>
      <c r="G3265" s="25">
        <v>1196.0999999999999</v>
      </c>
    </row>
    <row r="3266" spans="1:7" x14ac:dyDescent="0.4">
      <c r="A3266" s="25">
        <v>5100</v>
      </c>
      <c r="B3266" s="25" t="s">
        <v>413</v>
      </c>
      <c r="C3266" s="25" t="s">
        <v>86</v>
      </c>
      <c r="D3266" s="25">
        <v>67599</v>
      </c>
      <c r="E3266" s="25">
        <v>160233</v>
      </c>
      <c r="F3266" s="25">
        <v>0</v>
      </c>
      <c r="G3266" s="25">
        <v>1689.56</v>
      </c>
    </row>
    <row r="3267" spans="1:7" x14ac:dyDescent="0.4">
      <c r="A3267" s="25">
        <v>8001</v>
      </c>
      <c r="B3267" s="25" t="s">
        <v>541</v>
      </c>
      <c r="C3267" s="25" t="s">
        <v>80</v>
      </c>
      <c r="D3267" s="25">
        <v>33655.120000000003</v>
      </c>
      <c r="E3267" s="25">
        <v>0</v>
      </c>
      <c r="F3267" s="25">
        <v>0</v>
      </c>
      <c r="G3267" s="25">
        <v>0</v>
      </c>
    </row>
    <row r="3268" spans="1:7" x14ac:dyDescent="0.4">
      <c r="A3268" s="25">
        <v>8001</v>
      </c>
      <c r="B3268" s="25" t="s">
        <v>541</v>
      </c>
      <c r="C3268" s="25" t="s">
        <v>81</v>
      </c>
      <c r="D3268" s="25">
        <v>479574.4</v>
      </c>
      <c r="E3268" s="25">
        <v>0</v>
      </c>
      <c r="F3268" s="25">
        <v>0</v>
      </c>
      <c r="G3268" s="25">
        <v>64701.99</v>
      </c>
    </row>
    <row r="3269" spans="1:7" x14ac:dyDescent="0.4">
      <c r="A3269" s="25">
        <v>8001</v>
      </c>
      <c r="B3269" s="25" t="s">
        <v>541</v>
      </c>
      <c r="C3269" s="25" t="s">
        <v>90</v>
      </c>
      <c r="D3269" s="25">
        <v>60592.65</v>
      </c>
      <c r="E3269" s="25">
        <v>0</v>
      </c>
      <c r="F3269" s="25">
        <v>0</v>
      </c>
      <c r="G3269" s="25">
        <v>0</v>
      </c>
    </row>
    <row r="3270" spans="1:7" x14ac:dyDescent="0.4">
      <c r="A3270" s="25">
        <v>8001</v>
      </c>
      <c r="B3270" s="25" t="s">
        <v>541</v>
      </c>
      <c r="C3270" s="25" t="s">
        <v>82</v>
      </c>
      <c r="D3270" s="25">
        <v>16154.26</v>
      </c>
      <c r="E3270" s="25">
        <v>0</v>
      </c>
      <c r="F3270" s="25">
        <v>0</v>
      </c>
      <c r="G3270" s="25">
        <v>0</v>
      </c>
    </row>
    <row r="3271" spans="1:7" x14ac:dyDescent="0.4">
      <c r="A3271" s="25">
        <v>5124</v>
      </c>
      <c r="B3271" s="25" t="s">
        <v>414</v>
      </c>
      <c r="C3271" s="25" t="s">
        <v>88</v>
      </c>
      <c r="D3271" s="25">
        <v>42547.1</v>
      </c>
      <c r="E3271" s="25">
        <v>0</v>
      </c>
      <c r="F3271" s="25">
        <v>0</v>
      </c>
      <c r="G3271" s="25">
        <v>1175.17</v>
      </c>
    </row>
    <row r="3272" spans="1:7" x14ac:dyDescent="0.4">
      <c r="A3272" s="25">
        <v>5124</v>
      </c>
      <c r="B3272" s="25" t="s">
        <v>414</v>
      </c>
      <c r="C3272" s="25" t="s">
        <v>80</v>
      </c>
      <c r="D3272" s="25">
        <v>77178.789999999994</v>
      </c>
      <c r="E3272" s="25">
        <v>0</v>
      </c>
      <c r="F3272" s="25">
        <v>1282.06</v>
      </c>
      <c r="G3272" s="25">
        <v>1593.46</v>
      </c>
    </row>
    <row r="3273" spans="1:7" x14ac:dyDescent="0.4">
      <c r="A3273" s="25">
        <v>5124</v>
      </c>
      <c r="B3273" s="25" t="s">
        <v>414</v>
      </c>
      <c r="C3273" s="25" t="s">
        <v>81</v>
      </c>
      <c r="D3273" s="25">
        <v>203588.94</v>
      </c>
      <c r="E3273" s="25">
        <v>0</v>
      </c>
      <c r="F3273" s="25">
        <v>35.950000000000003</v>
      </c>
      <c r="G3273" s="25">
        <v>1278.5999999999999</v>
      </c>
    </row>
    <row r="3274" spans="1:7" x14ac:dyDescent="0.4">
      <c r="A3274" s="25">
        <v>5124</v>
      </c>
      <c r="B3274" s="25" t="s">
        <v>414</v>
      </c>
      <c r="C3274" s="25" t="s">
        <v>89</v>
      </c>
      <c r="D3274" s="25">
        <v>70584.33</v>
      </c>
      <c r="E3274" s="25">
        <v>0</v>
      </c>
      <c r="F3274" s="25">
        <v>0</v>
      </c>
      <c r="G3274" s="25">
        <v>69505.52</v>
      </c>
    </row>
    <row r="3275" spans="1:7" x14ac:dyDescent="0.4">
      <c r="A3275" s="25">
        <v>5124</v>
      </c>
      <c r="B3275" s="25" t="s">
        <v>414</v>
      </c>
      <c r="C3275" s="25" t="s">
        <v>82</v>
      </c>
      <c r="D3275" s="25">
        <v>9141.4699999999993</v>
      </c>
      <c r="E3275" s="25">
        <v>0</v>
      </c>
      <c r="F3275" s="25">
        <v>0</v>
      </c>
      <c r="G3275" s="25">
        <v>0</v>
      </c>
    </row>
    <row r="3276" spans="1:7" x14ac:dyDescent="0.4">
      <c r="A3276" s="25">
        <v>5124</v>
      </c>
      <c r="B3276" s="25" t="s">
        <v>414</v>
      </c>
      <c r="C3276" s="25" t="s">
        <v>83</v>
      </c>
      <c r="D3276" s="25">
        <v>995.65</v>
      </c>
      <c r="E3276" s="25">
        <v>0</v>
      </c>
      <c r="F3276" s="25">
        <v>0</v>
      </c>
      <c r="G3276" s="25">
        <v>0</v>
      </c>
    </row>
    <row r="3277" spans="1:7" x14ac:dyDescent="0.4">
      <c r="A3277" s="25">
        <v>5124</v>
      </c>
      <c r="B3277" s="25" t="s">
        <v>414</v>
      </c>
      <c r="C3277" s="25" t="s">
        <v>84</v>
      </c>
      <c r="D3277" s="25">
        <v>23166.57</v>
      </c>
      <c r="E3277" s="25">
        <v>0</v>
      </c>
      <c r="F3277" s="25">
        <v>3680</v>
      </c>
      <c r="G3277" s="25">
        <v>0</v>
      </c>
    </row>
    <row r="3278" spans="1:7" x14ac:dyDescent="0.4">
      <c r="A3278" s="25">
        <v>5124</v>
      </c>
      <c r="B3278" s="25" t="s">
        <v>414</v>
      </c>
      <c r="C3278" s="25" t="s">
        <v>91</v>
      </c>
      <c r="D3278" s="25">
        <v>10188.120000000001</v>
      </c>
      <c r="E3278" s="25">
        <v>7632</v>
      </c>
      <c r="F3278" s="25">
        <v>0</v>
      </c>
      <c r="G3278" s="25">
        <v>0</v>
      </c>
    </row>
    <row r="3279" spans="1:7" x14ac:dyDescent="0.4">
      <c r="A3279" s="25">
        <v>5124</v>
      </c>
      <c r="B3279" s="25" t="s">
        <v>414</v>
      </c>
      <c r="C3279" s="25" t="s">
        <v>86</v>
      </c>
      <c r="D3279" s="25">
        <v>0</v>
      </c>
      <c r="E3279" s="25">
        <v>10446.790000000001</v>
      </c>
      <c r="F3279" s="25">
        <v>0</v>
      </c>
      <c r="G3279" s="25">
        <v>0</v>
      </c>
    </row>
    <row r="3280" spans="1:7" x14ac:dyDescent="0.4">
      <c r="A3280" s="25">
        <v>5130</v>
      </c>
      <c r="B3280" s="25" t="s">
        <v>415</v>
      </c>
      <c r="C3280" s="25" t="s">
        <v>88</v>
      </c>
      <c r="D3280" s="25">
        <v>70817.929999999993</v>
      </c>
      <c r="E3280" s="25">
        <v>0</v>
      </c>
      <c r="F3280" s="25">
        <v>169</v>
      </c>
      <c r="G3280" s="25">
        <v>7832.27</v>
      </c>
    </row>
    <row r="3281" spans="1:7" x14ac:dyDescent="0.4">
      <c r="A3281" s="25">
        <v>5130</v>
      </c>
      <c r="B3281" s="25" t="s">
        <v>415</v>
      </c>
      <c r="C3281" s="25" t="s">
        <v>80</v>
      </c>
      <c r="D3281" s="25">
        <v>69593.3</v>
      </c>
      <c r="E3281" s="25">
        <v>0</v>
      </c>
      <c r="F3281" s="25">
        <v>2326.8000000000002</v>
      </c>
      <c r="G3281" s="25">
        <v>1283.94</v>
      </c>
    </row>
    <row r="3282" spans="1:7" x14ac:dyDescent="0.4">
      <c r="A3282" s="25">
        <v>5130</v>
      </c>
      <c r="B3282" s="25" t="s">
        <v>415</v>
      </c>
      <c r="C3282" s="25" t="s">
        <v>81</v>
      </c>
      <c r="D3282" s="25">
        <v>298990.21999999997</v>
      </c>
      <c r="E3282" s="25">
        <v>0</v>
      </c>
      <c r="F3282" s="25">
        <v>3740.65</v>
      </c>
      <c r="G3282" s="25">
        <v>109865.32</v>
      </c>
    </row>
    <row r="3283" spans="1:7" x14ac:dyDescent="0.4">
      <c r="A3283" s="25">
        <v>5130</v>
      </c>
      <c r="B3283" s="25" t="s">
        <v>415</v>
      </c>
      <c r="C3283" s="25" t="s">
        <v>89</v>
      </c>
      <c r="D3283" s="25">
        <v>607127.46</v>
      </c>
      <c r="E3283" s="25">
        <v>0</v>
      </c>
      <c r="F3283" s="25">
        <v>0</v>
      </c>
      <c r="G3283" s="25">
        <v>30970.28</v>
      </c>
    </row>
    <row r="3284" spans="1:7" x14ac:dyDescent="0.4">
      <c r="A3284" s="25">
        <v>5130</v>
      </c>
      <c r="B3284" s="25" t="s">
        <v>415</v>
      </c>
      <c r="C3284" s="25" t="s">
        <v>90</v>
      </c>
      <c r="D3284" s="25">
        <v>0</v>
      </c>
      <c r="E3284" s="25">
        <v>0</v>
      </c>
      <c r="F3284" s="25">
        <v>17940.61</v>
      </c>
      <c r="G3284" s="25">
        <v>0</v>
      </c>
    </row>
    <row r="3285" spans="1:7" x14ac:dyDescent="0.4">
      <c r="A3285" s="25">
        <v>5130</v>
      </c>
      <c r="B3285" s="25" t="s">
        <v>415</v>
      </c>
      <c r="C3285" s="25" t="s">
        <v>91</v>
      </c>
      <c r="D3285" s="25">
        <v>82725.02</v>
      </c>
      <c r="E3285" s="25">
        <v>0</v>
      </c>
      <c r="F3285" s="25">
        <v>0</v>
      </c>
      <c r="G3285" s="25">
        <v>0</v>
      </c>
    </row>
    <row r="3286" spans="1:7" x14ac:dyDescent="0.4">
      <c r="A3286" s="25">
        <v>5130</v>
      </c>
      <c r="B3286" s="25" t="s">
        <v>415</v>
      </c>
      <c r="C3286" s="25" t="s">
        <v>85</v>
      </c>
      <c r="D3286" s="25">
        <v>52354.91</v>
      </c>
      <c r="E3286" s="25">
        <v>0</v>
      </c>
      <c r="F3286" s="25">
        <v>0</v>
      </c>
      <c r="G3286" s="25">
        <v>0</v>
      </c>
    </row>
    <row r="3287" spans="1:7" x14ac:dyDescent="0.4">
      <c r="A3287" s="25">
        <v>5130</v>
      </c>
      <c r="B3287" s="25" t="s">
        <v>415</v>
      </c>
      <c r="C3287" s="25" t="s">
        <v>86</v>
      </c>
      <c r="D3287" s="25">
        <v>0</v>
      </c>
      <c r="E3287" s="25">
        <v>1153.8599999999999</v>
      </c>
      <c r="F3287" s="25">
        <v>0</v>
      </c>
      <c r="G3287" s="25">
        <v>0</v>
      </c>
    </row>
    <row r="3288" spans="1:7" x14ac:dyDescent="0.4">
      <c r="A3288" s="25">
        <v>5138</v>
      </c>
      <c r="B3288" s="25" t="s">
        <v>416</v>
      </c>
      <c r="C3288" s="25" t="s">
        <v>88</v>
      </c>
      <c r="D3288" s="25">
        <v>62629.07</v>
      </c>
      <c r="E3288" s="25">
        <v>0</v>
      </c>
      <c r="F3288" s="25">
        <v>245.01</v>
      </c>
      <c r="G3288" s="25">
        <v>17813.169999999998</v>
      </c>
    </row>
    <row r="3289" spans="1:7" x14ac:dyDescent="0.4">
      <c r="A3289" s="25">
        <v>5138</v>
      </c>
      <c r="B3289" s="25" t="s">
        <v>416</v>
      </c>
      <c r="C3289" s="25" t="s">
        <v>80</v>
      </c>
      <c r="D3289" s="25">
        <v>472476.95</v>
      </c>
      <c r="E3289" s="25">
        <v>0</v>
      </c>
      <c r="F3289" s="25">
        <v>4490.76</v>
      </c>
      <c r="G3289" s="25">
        <v>0</v>
      </c>
    </row>
    <row r="3290" spans="1:7" x14ac:dyDescent="0.4">
      <c r="A3290" s="25">
        <v>5138</v>
      </c>
      <c r="B3290" s="25" t="s">
        <v>416</v>
      </c>
      <c r="C3290" s="25" t="s">
        <v>81</v>
      </c>
      <c r="D3290" s="25">
        <v>1005527.47</v>
      </c>
      <c r="E3290" s="25">
        <v>0</v>
      </c>
      <c r="F3290" s="25">
        <v>4133.24</v>
      </c>
      <c r="G3290" s="25">
        <v>81053.88</v>
      </c>
    </row>
    <row r="3291" spans="1:7" x14ac:dyDescent="0.4">
      <c r="A3291" s="25">
        <v>5138</v>
      </c>
      <c r="B3291" s="25" t="s">
        <v>416</v>
      </c>
      <c r="C3291" s="25" t="s">
        <v>89</v>
      </c>
      <c r="D3291" s="25">
        <v>554683.25</v>
      </c>
      <c r="E3291" s="25">
        <v>0</v>
      </c>
      <c r="F3291" s="25">
        <v>0</v>
      </c>
      <c r="G3291" s="25">
        <v>14434.01</v>
      </c>
    </row>
    <row r="3292" spans="1:7" x14ac:dyDescent="0.4">
      <c r="A3292" s="25">
        <v>5138</v>
      </c>
      <c r="B3292" s="25" t="s">
        <v>416</v>
      </c>
      <c r="C3292" s="25" t="s">
        <v>90</v>
      </c>
      <c r="D3292" s="25">
        <v>38633.15</v>
      </c>
      <c r="E3292" s="25">
        <v>0</v>
      </c>
      <c r="F3292" s="25">
        <v>0</v>
      </c>
      <c r="G3292" s="25">
        <v>0</v>
      </c>
    </row>
    <row r="3293" spans="1:7" x14ac:dyDescent="0.4">
      <c r="A3293" s="25">
        <v>5138</v>
      </c>
      <c r="B3293" s="25" t="s">
        <v>416</v>
      </c>
      <c r="C3293" s="25" t="s">
        <v>82</v>
      </c>
      <c r="D3293" s="25">
        <v>55062.91</v>
      </c>
      <c r="E3293" s="25">
        <v>0</v>
      </c>
      <c r="F3293" s="25">
        <v>0</v>
      </c>
      <c r="G3293" s="25">
        <v>0</v>
      </c>
    </row>
    <row r="3294" spans="1:7" x14ac:dyDescent="0.4">
      <c r="A3294" s="25">
        <v>5138</v>
      </c>
      <c r="B3294" s="25" t="s">
        <v>416</v>
      </c>
      <c r="C3294" s="25" t="s">
        <v>83</v>
      </c>
      <c r="D3294" s="25">
        <v>27543.79</v>
      </c>
      <c r="E3294" s="25">
        <v>0</v>
      </c>
      <c r="F3294" s="25">
        <v>0</v>
      </c>
      <c r="G3294" s="25">
        <v>0</v>
      </c>
    </row>
    <row r="3295" spans="1:7" x14ac:dyDescent="0.4">
      <c r="A3295" s="25">
        <v>5138</v>
      </c>
      <c r="B3295" s="25" t="s">
        <v>416</v>
      </c>
      <c r="C3295" s="25" t="s">
        <v>84</v>
      </c>
      <c r="D3295" s="25">
        <v>173277.41</v>
      </c>
      <c r="E3295" s="25">
        <v>0</v>
      </c>
      <c r="F3295" s="25">
        <v>1909.89</v>
      </c>
      <c r="G3295" s="25">
        <v>0</v>
      </c>
    </row>
    <row r="3296" spans="1:7" x14ac:dyDescent="0.4">
      <c r="A3296" s="25">
        <v>5138</v>
      </c>
      <c r="B3296" s="25" t="s">
        <v>416</v>
      </c>
      <c r="C3296" s="25" t="s">
        <v>91</v>
      </c>
      <c r="D3296" s="25">
        <v>76927.820000000007</v>
      </c>
      <c r="E3296" s="25">
        <v>61273</v>
      </c>
      <c r="F3296" s="25">
        <v>254.03</v>
      </c>
      <c r="G3296" s="25">
        <v>0</v>
      </c>
    </row>
    <row r="3297" spans="1:7" x14ac:dyDescent="0.4">
      <c r="A3297" s="25">
        <v>5138</v>
      </c>
      <c r="B3297" s="25" t="s">
        <v>416</v>
      </c>
      <c r="C3297" s="25" t="s">
        <v>85</v>
      </c>
      <c r="D3297" s="25">
        <v>183950.12</v>
      </c>
      <c r="E3297" s="25">
        <v>0</v>
      </c>
      <c r="F3297" s="25">
        <v>0</v>
      </c>
      <c r="G3297" s="25">
        <v>0</v>
      </c>
    </row>
    <row r="3298" spans="1:7" x14ac:dyDescent="0.4">
      <c r="A3298" s="25">
        <v>5138</v>
      </c>
      <c r="B3298" s="25" t="s">
        <v>416</v>
      </c>
      <c r="C3298" s="25" t="s">
        <v>86</v>
      </c>
      <c r="D3298" s="25">
        <v>25850</v>
      </c>
      <c r="E3298" s="25">
        <v>1180.43</v>
      </c>
      <c r="F3298" s="25">
        <v>0</v>
      </c>
      <c r="G3298" s="25">
        <v>182765</v>
      </c>
    </row>
    <row r="3299" spans="1:7" x14ac:dyDescent="0.4">
      <c r="A3299" s="25">
        <v>5258</v>
      </c>
      <c r="B3299" s="25" t="s">
        <v>417</v>
      </c>
      <c r="C3299" s="25" t="s">
        <v>88</v>
      </c>
      <c r="D3299" s="25">
        <v>16374.69</v>
      </c>
      <c r="E3299" s="25">
        <v>0</v>
      </c>
      <c r="F3299" s="25">
        <v>0</v>
      </c>
      <c r="G3299" s="25">
        <v>20741.53</v>
      </c>
    </row>
    <row r="3300" spans="1:7" x14ac:dyDescent="0.4">
      <c r="A3300" s="25">
        <v>5258</v>
      </c>
      <c r="B3300" s="25" t="s">
        <v>417</v>
      </c>
      <c r="C3300" s="25" t="s">
        <v>80</v>
      </c>
      <c r="D3300" s="25">
        <v>77445.350000000006</v>
      </c>
      <c r="E3300" s="25">
        <v>0</v>
      </c>
      <c r="F3300" s="25">
        <v>52.74</v>
      </c>
      <c r="G3300" s="25">
        <v>0</v>
      </c>
    </row>
    <row r="3301" spans="1:7" x14ac:dyDescent="0.4">
      <c r="A3301" s="25">
        <v>5258</v>
      </c>
      <c r="B3301" s="25" t="s">
        <v>417</v>
      </c>
      <c r="C3301" s="25" t="s">
        <v>81</v>
      </c>
      <c r="D3301" s="25">
        <v>162167.82999999999</v>
      </c>
      <c r="E3301" s="25">
        <v>0</v>
      </c>
      <c r="F3301" s="25">
        <v>1783.88</v>
      </c>
      <c r="G3301" s="25">
        <v>883.32</v>
      </c>
    </row>
    <row r="3302" spans="1:7" x14ac:dyDescent="0.4">
      <c r="A3302" s="25">
        <v>5258</v>
      </c>
      <c r="B3302" s="25" t="s">
        <v>417</v>
      </c>
      <c r="C3302" s="25" t="s">
        <v>89</v>
      </c>
      <c r="D3302" s="25">
        <v>101590.55</v>
      </c>
      <c r="E3302" s="25">
        <v>0</v>
      </c>
      <c r="F3302" s="25">
        <v>0</v>
      </c>
      <c r="G3302" s="25">
        <v>0</v>
      </c>
    </row>
    <row r="3303" spans="1:7" x14ac:dyDescent="0.4">
      <c r="A3303" s="25">
        <v>5258</v>
      </c>
      <c r="B3303" s="25" t="s">
        <v>417</v>
      </c>
      <c r="C3303" s="25" t="s">
        <v>82</v>
      </c>
      <c r="D3303" s="25">
        <v>139.53</v>
      </c>
      <c r="E3303" s="25">
        <v>0</v>
      </c>
      <c r="F3303" s="25">
        <v>0</v>
      </c>
      <c r="G3303" s="25">
        <v>0</v>
      </c>
    </row>
    <row r="3304" spans="1:7" x14ac:dyDescent="0.4">
      <c r="A3304" s="25">
        <v>5258</v>
      </c>
      <c r="B3304" s="25" t="s">
        <v>417</v>
      </c>
      <c r="C3304" s="25" t="s">
        <v>83</v>
      </c>
      <c r="D3304" s="25">
        <v>6357.29</v>
      </c>
      <c r="E3304" s="25">
        <v>0</v>
      </c>
      <c r="F3304" s="25">
        <v>0</v>
      </c>
      <c r="G3304" s="25">
        <v>0</v>
      </c>
    </row>
    <row r="3305" spans="1:7" x14ac:dyDescent="0.4">
      <c r="A3305" s="25">
        <v>5258</v>
      </c>
      <c r="B3305" s="25" t="s">
        <v>417</v>
      </c>
      <c r="C3305" s="25" t="s">
        <v>84</v>
      </c>
      <c r="D3305" s="25">
        <v>0</v>
      </c>
      <c r="E3305" s="25">
        <v>30948.36</v>
      </c>
      <c r="F3305" s="25">
        <v>321.8</v>
      </c>
      <c r="G3305" s="25">
        <v>0</v>
      </c>
    </row>
    <row r="3306" spans="1:7" x14ac:dyDescent="0.4">
      <c r="A3306" s="25">
        <v>5258</v>
      </c>
      <c r="B3306" s="25" t="s">
        <v>417</v>
      </c>
      <c r="C3306" s="25" t="s">
        <v>91</v>
      </c>
      <c r="D3306" s="25">
        <v>99984.88</v>
      </c>
      <c r="E3306" s="25">
        <v>0</v>
      </c>
      <c r="F3306" s="25">
        <v>76.19</v>
      </c>
      <c r="G3306" s="25">
        <v>0</v>
      </c>
    </row>
    <row r="3307" spans="1:7" x14ac:dyDescent="0.4">
      <c r="A3307" s="25">
        <v>5258</v>
      </c>
      <c r="B3307" s="25" t="s">
        <v>417</v>
      </c>
      <c r="C3307" s="25" t="s">
        <v>85</v>
      </c>
      <c r="D3307" s="25">
        <v>9090.7000000000007</v>
      </c>
      <c r="E3307" s="25">
        <v>0</v>
      </c>
      <c r="F3307" s="25">
        <v>0</v>
      </c>
      <c r="G3307" s="25">
        <v>3434.45</v>
      </c>
    </row>
    <row r="3308" spans="1:7" x14ac:dyDescent="0.4">
      <c r="A3308" s="25">
        <v>5258</v>
      </c>
      <c r="B3308" s="25" t="s">
        <v>417</v>
      </c>
      <c r="C3308" s="25" t="s">
        <v>86</v>
      </c>
      <c r="D3308" s="25">
        <v>45</v>
      </c>
      <c r="E3308" s="25">
        <v>0</v>
      </c>
      <c r="F3308" s="25">
        <v>0</v>
      </c>
      <c r="G3308" s="25">
        <v>14835.38</v>
      </c>
    </row>
    <row r="3309" spans="1:7" x14ac:dyDescent="0.4">
      <c r="A3309" s="25">
        <v>5264</v>
      </c>
      <c r="B3309" s="25" t="s">
        <v>418</v>
      </c>
      <c r="C3309" s="25" t="s">
        <v>88</v>
      </c>
      <c r="D3309" s="25">
        <v>99709.57</v>
      </c>
      <c r="E3309" s="25">
        <v>0</v>
      </c>
      <c r="F3309" s="25">
        <v>0</v>
      </c>
      <c r="G3309" s="25">
        <v>19408.41</v>
      </c>
    </row>
    <row r="3310" spans="1:7" x14ac:dyDescent="0.4">
      <c r="A3310" s="25">
        <v>5264</v>
      </c>
      <c r="B3310" s="25" t="s">
        <v>418</v>
      </c>
      <c r="C3310" s="25" t="s">
        <v>80</v>
      </c>
      <c r="D3310" s="25">
        <v>383859.52</v>
      </c>
      <c r="E3310" s="25">
        <v>0</v>
      </c>
      <c r="F3310" s="25">
        <v>0</v>
      </c>
      <c r="G3310" s="25">
        <v>37588.400000000001</v>
      </c>
    </row>
    <row r="3311" spans="1:7" x14ac:dyDescent="0.4">
      <c r="A3311" s="25">
        <v>5264</v>
      </c>
      <c r="B3311" s="25" t="s">
        <v>418</v>
      </c>
      <c r="C3311" s="25" t="s">
        <v>81</v>
      </c>
      <c r="D3311" s="25">
        <v>1508747.98</v>
      </c>
      <c r="E3311" s="25">
        <v>0</v>
      </c>
      <c r="F3311" s="25">
        <v>0</v>
      </c>
      <c r="G3311" s="25">
        <v>88854.02</v>
      </c>
    </row>
    <row r="3312" spans="1:7" x14ac:dyDescent="0.4">
      <c r="A3312" s="25">
        <v>5264</v>
      </c>
      <c r="B3312" s="25" t="s">
        <v>418</v>
      </c>
      <c r="C3312" s="25" t="s">
        <v>89</v>
      </c>
      <c r="D3312" s="25">
        <v>1366575.36</v>
      </c>
      <c r="E3312" s="25">
        <v>0</v>
      </c>
      <c r="F3312" s="25">
        <v>10311.17</v>
      </c>
      <c r="G3312" s="25">
        <v>68248.27</v>
      </c>
    </row>
    <row r="3313" spans="1:7" x14ac:dyDescent="0.4">
      <c r="A3313" s="25">
        <v>5264</v>
      </c>
      <c r="B3313" s="25" t="s">
        <v>418</v>
      </c>
      <c r="C3313" s="25" t="s">
        <v>90</v>
      </c>
      <c r="D3313" s="25">
        <v>141128.22</v>
      </c>
      <c r="E3313" s="25">
        <v>0</v>
      </c>
      <c r="F3313" s="25">
        <v>753.64</v>
      </c>
      <c r="G3313" s="25">
        <v>29005.71</v>
      </c>
    </row>
    <row r="3314" spans="1:7" x14ac:dyDescent="0.4">
      <c r="A3314" s="25">
        <v>5264</v>
      </c>
      <c r="B3314" s="25" t="s">
        <v>418</v>
      </c>
      <c r="C3314" s="25" t="s">
        <v>82</v>
      </c>
      <c r="D3314" s="25">
        <v>71285.279999999999</v>
      </c>
      <c r="E3314" s="25">
        <v>0</v>
      </c>
      <c r="F3314" s="25">
        <v>0</v>
      </c>
      <c r="G3314" s="25">
        <v>1845.13</v>
      </c>
    </row>
    <row r="3315" spans="1:7" x14ac:dyDescent="0.4">
      <c r="A3315" s="25">
        <v>5264</v>
      </c>
      <c r="B3315" s="25" t="s">
        <v>418</v>
      </c>
      <c r="C3315" s="25" t="s">
        <v>83</v>
      </c>
      <c r="D3315" s="25">
        <v>38908.39</v>
      </c>
      <c r="E3315" s="25">
        <v>0</v>
      </c>
      <c r="F3315" s="25">
        <v>367.04</v>
      </c>
      <c r="G3315" s="25">
        <v>51119.33</v>
      </c>
    </row>
    <row r="3316" spans="1:7" x14ac:dyDescent="0.4">
      <c r="A3316" s="25">
        <v>5264</v>
      </c>
      <c r="B3316" s="25" t="s">
        <v>418</v>
      </c>
      <c r="C3316" s="25" t="s">
        <v>84</v>
      </c>
      <c r="D3316" s="25">
        <v>238157.67</v>
      </c>
      <c r="E3316" s="25">
        <v>0</v>
      </c>
      <c r="F3316" s="25">
        <v>1637.55</v>
      </c>
      <c r="G3316" s="25">
        <v>2616.94</v>
      </c>
    </row>
    <row r="3317" spans="1:7" x14ac:dyDescent="0.4">
      <c r="A3317" s="25">
        <v>5264</v>
      </c>
      <c r="B3317" s="25" t="s">
        <v>418</v>
      </c>
      <c r="C3317" s="25" t="s">
        <v>109</v>
      </c>
      <c r="D3317" s="25">
        <v>0</v>
      </c>
      <c r="E3317" s="25">
        <v>0</v>
      </c>
      <c r="F3317" s="25">
        <v>6207.33</v>
      </c>
      <c r="G3317" s="25">
        <v>0</v>
      </c>
    </row>
    <row r="3318" spans="1:7" x14ac:dyDescent="0.4">
      <c r="A3318" s="25">
        <v>5264</v>
      </c>
      <c r="B3318" s="25" t="s">
        <v>418</v>
      </c>
      <c r="C3318" s="25" t="s">
        <v>91</v>
      </c>
      <c r="D3318" s="25">
        <v>161980.85999999999</v>
      </c>
      <c r="E3318" s="25">
        <v>89600.78</v>
      </c>
      <c r="F3318" s="25">
        <v>0</v>
      </c>
      <c r="G3318" s="25">
        <v>4234.63</v>
      </c>
    </row>
    <row r="3319" spans="1:7" x14ac:dyDescent="0.4">
      <c r="A3319" s="25">
        <v>5264</v>
      </c>
      <c r="B3319" s="25" t="s">
        <v>418</v>
      </c>
      <c r="C3319" s="25" t="s">
        <v>85</v>
      </c>
      <c r="D3319" s="25">
        <v>123009.27</v>
      </c>
      <c r="E3319" s="25">
        <v>0</v>
      </c>
      <c r="F3319" s="25">
        <v>0</v>
      </c>
      <c r="G3319" s="25">
        <v>2103.88</v>
      </c>
    </row>
    <row r="3320" spans="1:7" x14ac:dyDescent="0.4">
      <c r="A3320" s="25">
        <v>5264</v>
      </c>
      <c r="B3320" s="25" t="s">
        <v>418</v>
      </c>
      <c r="C3320" s="25" t="s">
        <v>86</v>
      </c>
      <c r="D3320" s="25">
        <v>0</v>
      </c>
      <c r="E3320" s="25">
        <v>0</v>
      </c>
      <c r="F3320" s="25">
        <v>0</v>
      </c>
      <c r="G3320" s="25">
        <v>78734.789999999994</v>
      </c>
    </row>
    <row r="3321" spans="1:7" x14ac:dyDescent="0.4">
      <c r="A3321" s="25">
        <v>5271</v>
      </c>
      <c r="B3321" s="25" t="s">
        <v>419</v>
      </c>
      <c r="C3321" s="25" t="s">
        <v>88</v>
      </c>
      <c r="D3321" s="25">
        <v>557956.36</v>
      </c>
      <c r="E3321" s="25">
        <v>0</v>
      </c>
      <c r="F3321" s="25">
        <v>0</v>
      </c>
      <c r="G3321" s="25">
        <v>0</v>
      </c>
    </row>
    <row r="3322" spans="1:7" x14ac:dyDescent="0.4">
      <c r="A3322" s="25">
        <v>5271</v>
      </c>
      <c r="B3322" s="25" t="s">
        <v>419</v>
      </c>
      <c r="C3322" s="25" t="s">
        <v>80</v>
      </c>
      <c r="D3322" s="25">
        <v>2270197.58</v>
      </c>
      <c r="E3322" s="25">
        <v>0</v>
      </c>
      <c r="F3322" s="25">
        <v>82928.899999999994</v>
      </c>
      <c r="G3322" s="25">
        <v>130281.15</v>
      </c>
    </row>
    <row r="3323" spans="1:7" x14ac:dyDescent="0.4">
      <c r="A3323" s="25">
        <v>5271</v>
      </c>
      <c r="B3323" s="25" t="s">
        <v>419</v>
      </c>
      <c r="C3323" s="25" t="s">
        <v>81</v>
      </c>
      <c r="D3323" s="25">
        <v>7161056.6699999999</v>
      </c>
      <c r="E3323" s="25">
        <v>0</v>
      </c>
      <c r="F3323" s="25">
        <v>8601.67</v>
      </c>
      <c r="G3323" s="25">
        <v>1038149.71</v>
      </c>
    </row>
    <row r="3324" spans="1:7" x14ac:dyDescent="0.4">
      <c r="A3324" s="25">
        <v>5271</v>
      </c>
      <c r="B3324" s="25" t="s">
        <v>419</v>
      </c>
      <c r="C3324" s="25" t="s">
        <v>89</v>
      </c>
      <c r="D3324" s="25">
        <v>4047553.2</v>
      </c>
      <c r="E3324" s="25">
        <v>0</v>
      </c>
      <c r="F3324" s="25">
        <v>3400</v>
      </c>
      <c r="G3324" s="25">
        <v>1448375.05</v>
      </c>
    </row>
    <row r="3325" spans="1:7" x14ac:dyDescent="0.4">
      <c r="A3325" s="25">
        <v>5271</v>
      </c>
      <c r="B3325" s="25" t="s">
        <v>419</v>
      </c>
      <c r="C3325" s="25" t="s">
        <v>90</v>
      </c>
      <c r="D3325" s="25">
        <v>381516.9</v>
      </c>
      <c r="E3325" s="25">
        <v>0</v>
      </c>
      <c r="F3325" s="25">
        <v>0</v>
      </c>
      <c r="G3325" s="25">
        <v>0</v>
      </c>
    </row>
    <row r="3326" spans="1:7" x14ac:dyDescent="0.4">
      <c r="A3326" s="25">
        <v>5271</v>
      </c>
      <c r="B3326" s="25" t="s">
        <v>419</v>
      </c>
      <c r="C3326" s="25" t="s">
        <v>82</v>
      </c>
      <c r="D3326" s="25">
        <v>231757.03</v>
      </c>
      <c r="E3326" s="25">
        <v>0</v>
      </c>
      <c r="F3326" s="25">
        <v>0</v>
      </c>
      <c r="G3326" s="25">
        <v>0</v>
      </c>
    </row>
    <row r="3327" spans="1:7" x14ac:dyDescent="0.4">
      <c r="A3327" s="25">
        <v>5271</v>
      </c>
      <c r="B3327" s="25" t="s">
        <v>419</v>
      </c>
      <c r="C3327" s="25" t="s">
        <v>83</v>
      </c>
      <c r="D3327" s="25">
        <v>100379.4</v>
      </c>
      <c r="E3327" s="25">
        <v>0</v>
      </c>
      <c r="F3327" s="25">
        <v>0</v>
      </c>
      <c r="G3327" s="25">
        <v>0</v>
      </c>
    </row>
    <row r="3328" spans="1:7" x14ac:dyDescent="0.4">
      <c r="A3328" s="25">
        <v>5271</v>
      </c>
      <c r="B3328" s="25" t="s">
        <v>419</v>
      </c>
      <c r="C3328" s="25" t="s">
        <v>84</v>
      </c>
      <c r="D3328" s="25">
        <v>744086.75</v>
      </c>
      <c r="E3328" s="25">
        <v>0</v>
      </c>
      <c r="F3328" s="25">
        <v>0</v>
      </c>
      <c r="G3328" s="25">
        <v>0</v>
      </c>
    </row>
    <row r="3329" spans="1:7" x14ac:dyDescent="0.4">
      <c r="A3329" s="25">
        <v>5271</v>
      </c>
      <c r="B3329" s="25" t="s">
        <v>419</v>
      </c>
      <c r="C3329" s="25" t="s">
        <v>91</v>
      </c>
      <c r="D3329" s="25">
        <v>925874.02</v>
      </c>
      <c r="E3329" s="25">
        <v>0</v>
      </c>
      <c r="F3329" s="25">
        <v>0</v>
      </c>
      <c r="G3329" s="25">
        <v>14616.88</v>
      </c>
    </row>
    <row r="3330" spans="1:7" x14ac:dyDescent="0.4">
      <c r="A3330" s="25">
        <v>5271</v>
      </c>
      <c r="B3330" s="25" t="s">
        <v>419</v>
      </c>
      <c r="C3330" s="25" t="s">
        <v>85</v>
      </c>
      <c r="D3330" s="25">
        <v>322810.40999999997</v>
      </c>
      <c r="E3330" s="25">
        <v>0</v>
      </c>
      <c r="F3330" s="25">
        <v>261</v>
      </c>
      <c r="G3330" s="25">
        <v>2262.83</v>
      </c>
    </row>
    <row r="3331" spans="1:7" x14ac:dyDescent="0.4">
      <c r="A3331" s="25">
        <v>5271</v>
      </c>
      <c r="B3331" s="25" t="s">
        <v>419</v>
      </c>
      <c r="C3331" s="25" t="s">
        <v>86</v>
      </c>
      <c r="D3331" s="25">
        <v>0</v>
      </c>
      <c r="E3331" s="25">
        <v>0</v>
      </c>
      <c r="F3331" s="25">
        <v>0</v>
      </c>
      <c r="G3331" s="25">
        <v>119071.67</v>
      </c>
    </row>
    <row r="3332" spans="1:7" x14ac:dyDescent="0.4">
      <c r="A3332" s="25">
        <v>5278</v>
      </c>
      <c r="B3332" s="25" t="s">
        <v>420</v>
      </c>
      <c r="C3332" s="25" t="s">
        <v>88</v>
      </c>
      <c r="D3332" s="25">
        <v>154433.31</v>
      </c>
      <c r="E3332" s="25">
        <v>0</v>
      </c>
      <c r="F3332" s="25">
        <v>0</v>
      </c>
      <c r="G3332" s="25">
        <v>12286.71</v>
      </c>
    </row>
    <row r="3333" spans="1:7" x14ac:dyDescent="0.4">
      <c r="A3333" s="25">
        <v>5278</v>
      </c>
      <c r="B3333" s="25" t="s">
        <v>420</v>
      </c>
      <c r="C3333" s="25" t="s">
        <v>80</v>
      </c>
      <c r="D3333" s="25">
        <v>288585.15999999997</v>
      </c>
      <c r="E3333" s="25">
        <v>0</v>
      </c>
      <c r="F3333" s="25">
        <v>0</v>
      </c>
      <c r="G3333" s="25">
        <v>3754.64</v>
      </c>
    </row>
    <row r="3334" spans="1:7" x14ac:dyDescent="0.4">
      <c r="A3334" s="25">
        <v>5278</v>
      </c>
      <c r="B3334" s="25" t="s">
        <v>420</v>
      </c>
      <c r="C3334" s="25" t="s">
        <v>81</v>
      </c>
      <c r="D3334" s="25">
        <v>1076258.48</v>
      </c>
      <c r="E3334" s="25">
        <v>0</v>
      </c>
      <c r="F3334" s="25">
        <v>5355.08</v>
      </c>
      <c r="G3334" s="25">
        <v>183358.87</v>
      </c>
    </row>
    <row r="3335" spans="1:7" x14ac:dyDescent="0.4">
      <c r="A3335" s="25">
        <v>5278</v>
      </c>
      <c r="B3335" s="25" t="s">
        <v>420</v>
      </c>
      <c r="C3335" s="25" t="s">
        <v>89</v>
      </c>
      <c r="D3335" s="25">
        <v>686893.96</v>
      </c>
      <c r="E3335" s="25">
        <v>0</v>
      </c>
      <c r="F3335" s="25">
        <v>0</v>
      </c>
      <c r="G3335" s="25">
        <v>43279.72</v>
      </c>
    </row>
    <row r="3336" spans="1:7" x14ac:dyDescent="0.4">
      <c r="A3336" s="25">
        <v>5278</v>
      </c>
      <c r="B3336" s="25" t="s">
        <v>420</v>
      </c>
      <c r="C3336" s="25" t="s">
        <v>82</v>
      </c>
      <c r="D3336" s="25">
        <v>46794.82</v>
      </c>
      <c r="E3336" s="25">
        <v>0</v>
      </c>
      <c r="F3336" s="25">
        <v>0</v>
      </c>
      <c r="G3336" s="25">
        <v>0</v>
      </c>
    </row>
    <row r="3337" spans="1:7" x14ac:dyDescent="0.4">
      <c r="A3337" s="25">
        <v>5278</v>
      </c>
      <c r="B3337" s="25" t="s">
        <v>420</v>
      </c>
      <c r="C3337" s="25" t="s">
        <v>83</v>
      </c>
      <c r="D3337" s="25">
        <v>44129.42</v>
      </c>
      <c r="E3337" s="25">
        <v>0</v>
      </c>
      <c r="F3337" s="25">
        <v>0</v>
      </c>
      <c r="G3337" s="25">
        <v>0</v>
      </c>
    </row>
    <row r="3338" spans="1:7" x14ac:dyDescent="0.4">
      <c r="A3338" s="25">
        <v>5278</v>
      </c>
      <c r="B3338" s="25" t="s">
        <v>420</v>
      </c>
      <c r="C3338" s="25" t="s">
        <v>84</v>
      </c>
      <c r="D3338" s="25">
        <v>176866.36</v>
      </c>
      <c r="E3338" s="25">
        <v>0</v>
      </c>
      <c r="F3338" s="25">
        <v>0</v>
      </c>
      <c r="G3338" s="25">
        <v>2771.25</v>
      </c>
    </row>
    <row r="3339" spans="1:7" x14ac:dyDescent="0.4">
      <c r="A3339" s="25">
        <v>5278</v>
      </c>
      <c r="B3339" s="25" t="s">
        <v>420</v>
      </c>
      <c r="C3339" s="25" t="s">
        <v>91</v>
      </c>
      <c r="D3339" s="25">
        <v>156354.66</v>
      </c>
      <c r="E3339" s="25">
        <v>0</v>
      </c>
      <c r="F3339" s="25">
        <v>0</v>
      </c>
      <c r="G3339" s="25">
        <v>41111.800000000003</v>
      </c>
    </row>
    <row r="3340" spans="1:7" x14ac:dyDescent="0.4">
      <c r="A3340" s="25">
        <v>5278</v>
      </c>
      <c r="B3340" s="25" t="s">
        <v>420</v>
      </c>
      <c r="C3340" s="25" t="s">
        <v>85</v>
      </c>
      <c r="D3340" s="25">
        <v>100204</v>
      </c>
      <c r="E3340" s="25">
        <v>0</v>
      </c>
      <c r="F3340" s="25">
        <v>0</v>
      </c>
      <c r="G3340" s="25">
        <v>0</v>
      </c>
    </row>
    <row r="3341" spans="1:7" x14ac:dyDescent="0.4">
      <c r="A3341" s="25">
        <v>5278</v>
      </c>
      <c r="B3341" s="25" t="s">
        <v>420</v>
      </c>
      <c r="C3341" s="25" t="s">
        <v>86</v>
      </c>
      <c r="D3341" s="25">
        <v>0</v>
      </c>
      <c r="E3341" s="25">
        <v>0</v>
      </c>
      <c r="F3341" s="25">
        <v>0</v>
      </c>
      <c r="G3341" s="25">
        <v>27848.7</v>
      </c>
    </row>
    <row r="3342" spans="1:7" x14ac:dyDescent="0.4">
      <c r="A3342" s="25">
        <v>5306</v>
      </c>
      <c r="B3342" s="25" t="s">
        <v>421</v>
      </c>
      <c r="C3342" s="25" t="s">
        <v>88</v>
      </c>
      <c r="D3342" s="25">
        <v>29644.07</v>
      </c>
      <c r="E3342" s="25">
        <v>0</v>
      </c>
      <c r="F3342" s="25">
        <v>0</v>
      </c>
      <c r="G3342" s="25">
        <v>2923.77</v>
      </c>
    </row>
    <row r="3343" spans="1:7" x14ac:dyDescent="0.4">
      <c r="A3343" s="25">
        <v>5306</v>
      </c>
      <c r="B3343" s="25" t="s">
        <v>421</v>
      </c>
      <c r="C3343" s="25" t="s">
        <v>80</v>
      </c>
      <c r="D3343" s="25">
        <v>93281.52</v>
      </c>
      <c r="E3343" s="25">
        <v>0</v>
      </c>
      <c r="F3343" s="25">
        <v>67.2</v>
      </c>
      <c r="G3343" s="25">
        <v>199.95</v>
      </c>
    </row>
    <row r="3344" spans="1:7" x14ac:dyDescent="0.4">
      <c r="A3344" s="25">
        <v>5306</v>
      </c>
      <c r="B3344" s="25" t="s">
        <v>421</v>
      </c>
      <c r="C3344" s="25" t="s">
        <v>81</v>
      </c>
      <c r="D3344" s="25">
        <v>463650.81</v>
      </c>
      <c r="E3344" s="25">
        <v>0</v>
      </c>
      <c r="F3344" s="25">
        <v>1368.26</v>
      </c>
      <c r="G3344" s="25">
        <v>5669.96</v>
      </c>
    </row>
    <row r="3345" spans="1:7" x14ac:dyDescent="0.4">
      <c r="A3345" s="25">
        <v>5306</v>
      </c>
      <c r="B3345" s="25" t="s">
        <v>421</v>
      </c>
      <c r="C3345" s="25" t="s">
        <v>89</v>
      </c>
      <c r="D3345" s="25">
        <v>246044.27</v>
      </c>
      <c r="E3345" s="25">
        <v>0</v>
      </c>
      <c r="F3345" s="25">
        <v>0</v>
      </c>
      <c r="G3345" s="25">
        <v>0</v>
      </c>
    </row>
    <row r="3346" spans="1:7" x14ac:dyDescent="0.4">
      <c r="A3346" s="25">
        <v>5306</v>
      </c>
      <c r="B3346" s="25" t="s">
        <v>421</v>
      </c>
      <c r="C3346" s="25" t="s">
        <v>82</v>
      </c>
      <c r="D3346" s="25">
        <v>13503.19</v>
      </c>
      <c r="E3346" s="25">
        <v>0</v>
      </c>
      <c r="F3346" s="25">
        <v>0</v>
      </c>
      <c r="G3346" s="25">
        <v>0</v>
      </c>
    </row>
    <row r="3347" spans="1:7" x14ac:dyDescent="0.4">
      <c r="A3347" s="25">
        <v>5306</v>
      </c>
      <c r="B3347" s="25" t="s">
        <v>421</v>
      </c>
      <c r="C3347" s="25" t="s">
        <v>83</v>
      </c>
      <c r="D3347" s="25">
        <v>9139.4699999999993</v>
      </c>
      <c r="E3347" s="25">
        <v>0</v>
      </c>
      <c r="F3347" s="25">
        <v>0</v>
      </c>
      <c r="G3347" s="25">
        <v>0</v>
      </c>
    </row>
    <row r="3348" spans="1:7" x14ac:dyDescent="0.4">
      <c r="A3348" s="25">
        <v>5306</v>
      </c>
      <c r="B3348" s="25" t="s">
        <v>421</v>
      </c>
      <c r="C3348" s="25" t="s">
        <v>84</v>
      </c>
      <c r="D3348" s="25">
        <v>0</v>
      </c>
      <c r="E3348" s="25">
        <v>12852</v>
      </c>
      <c r="F3348" s="25">
        <v>0</v>
      </c>
      <c r="G3348" s="25">
        <v>249.93</v>
      </c>
    </row>
    <row r="3349" spans="1:7" x14ac:dyDescent="0.4">
      <c r="A3349" s="25">
        <v>5306</v>
      </c>
      <c r="B3349" s="25" t="s">
        <v>421</v>
      </c>
      <c r="C3349" s="25" t="s">
        <v>91</v>
      </c>
      <c r="D3349" s="25">
        <v>11147.4</v>
      </c>
      <c r="E3349" s="25">
        <v>0</v>
      </c>
      <c r="F3349" s="25">
        <v>0</v>
      </c>
      <c r="G3349" s="25">
        <v>0</v>
      </c>
    </row>
    <row r="3350" spans="1:7" x14ac:dyDescent="0.4">
      <c r="A3350" s="25">
        <v>5306</v>
      </c>
      <c r="B3350" s="25" t="s">
        <v>421</v>
      </c>
      <c r="C3350" s="25" t="s">
        <v>85</v>
      </c>
      <c r="D3350" s="25">
        <v>2508.52</v>
      </c>
      <c r="E3350" s="25">
        <v>0</v>
      </c>
      <c r="F3350" s="25">
        <v>172.45</v>
      </c>
      <c r="G3350" s="25">
        <v>0</v>
      </c>
    </row>
    <row r="3351" spans="1:7" x14ac:dyDescent="0.4">
      <c r="A3351" s="25">
        <v>5306</v>
      </c>
      <c r="B3351" s="25" t="s">
        <v>421</v>
      </c>
      <c r="C3351" s="25" t="s">
        <v>86</v>
      </c>
      <c r="D3351" s="25">
        <v>0</v>
      </c>
      <c r="E3351" s="25">
        <v>11947</v>
      </c>
      <c r="F3351" s="25">
        <v>0</v>
      </c>
      <c r="G3351" s="25">
        <v>0</v>
      </c>
    </row>
    <row r="3352" spans="1:7" x14ac:dyDescent="0.4">
      <c r="A3352" s="25">
        <v>5348</v>
      </c>
      <c r="B3352" s="25" t="s">
        <v>422</v>
      </c>
      <c r="C3352" s="25" t="s">
        <v>88</v>
      </c>
      <c r="D3352" s="25">
        <v>85787.98</v>
      </c>
      <c r="E3352" s="25">
        <v>0</v>
      </c>
      <c r="F3352" s="25">
        <v>0</v>
      </c>
      <c r="G3352" s="25">
        <v>3138.87</v>
      </c>
    </row>
    <row r="3353" spans="1:7" x14ac:dyDescent="0.4">
      <c r="A3353" s="25">
        <v>5348</v>
      </c>
      <c r="B3353" s="25" t="s">
        <v>422</v>
      </c>
      <c r="C3353" s="25" t="s">
        <v>80</v>
      </c>
      <c r="D3353" s="25">
        <v>91422.76</v>
      </c>
      <c r="E3353" s="25">
        <v>0</v>
      </c>
      <c r="F3353" s="25">
        <v>0</v>
      </c>
      <c r="G3353" s="25">
        <v>1687.02</v>
      </c>
    </row>
    <row r="3354" spans="1:7" x14ac:dyDescent="0.4">
      <c r="A3354" s="25">
        <v>5348</v>
      </c>
      <c r="B3354" s="25" t="s">
        <v>422</v>
      </c>
      <c r="C3354" s="25" t="s">
        <v>81</v>
      </c>
      <c r="D3354" s="25">
        <v>374316.89</v>
      </c>
      <c r="E3354" s="25">
        <v>0</v>
      </c>
      <c r="F3354" s="25">
        <v>0</v>
      </c>
      <c r="G3354" s="25">
        <v>96213.1</v>
      </c>
    </row>
    <row r="3355" spans="1:7" x14ac:dyDescent="0.4">
      <c r="A3355" s="25">
        <v>5348</v>
      </c>
      <c r="B3355" s="25" t="s">
        <v>422</v>
      </c>
      <c r="C3355" s="25" t="s">
        <v>89</v>
      </c>
      <c r="D3355" s="25">
        <v>274202.8</v>
      </c>
      <c r="E3355" s="25">
        <v>0</v>
      </c>
      <c r="F3355" s="25">
        <v>0</v>
      </c>
      <c r="G3355" s="25">
        <v>29744.560000000001</v>
      </c>
    </row>
    <row r="3356" spans="1:7" x14ac:dyDescent="0.4">
      <c r="A3356" s="25">
        <v>5348</v>
      </c>
      <c r="B3356" s="25" t="s">
        <v>422</v>
      </c>
      <c r="C3356" s="25" t="s">
        <v>83</v>
      </c>
      <c r="D3356" s="25">
        <v>0</v>
      </c>
      <c r="E3356" s="25">
        <v>0</v>
      </c>
      <c r="F3356" s="25">
        <v>0</v>
      </c>
      <c r="G3356" s="25">
        <v>75.8</v>
      </c>
    </row>
    <row r="3357" spans="1:7" x14ac:dyDescent="0.4">
      <c r="A3357" s="25">
        <v>5348</v>
      </c>
      <c r="B3357" s="25" t="s">
        <v>422</v>
      </c>
      <c r="C3357" s="25" t="s">
        <v>84</v>
      </c>
      <c r="D3357" s="25">
        <v>61265.66</v>
      </c>
      <c r="E3357" s="25">
        <v>0</v>
      </c>
      <c r="F3357" s="25">
        <v>11669.64</v>
      </c>
      <c r="G3357" s="25">
        <v>1408.62</v>
      </c>
    </row>
    <row r="3358" spans="1:7" x14ac:dyDescent="0.4">
      <c r="A3358" s="25">
        <v>5348</v>
      </c>
      <c r="B3358" s="25" t="s">
        <v>422</v>
      </c>
      <c r="C3358" s="25" t="s">
        <v>91</v>
      </c>
      <c r="D3358" s="25">
        <v>97252.14</v>
      </c>
      <c r="E3358" s="25">
        <v>0</v>
      </c>
      <c r="F3358" s="25">
        <v>0</v>
      </c>
      <c r="G3358" s="25">
        <v>917.01</v>
      </c>
    </row>
    <row r="3359" spans="1:7" x14ac:dyDescent="0.4">
      <c r="A3359" s="25">
        <v>5348</v>
      </c>
      <c r="B3359" s="25" t="s">
        <v>422</v>
      </c>
      <c r="C3359" s="25" t="s">
        <v>85</v>
      </c>
      <c r="D3359" s="25">
        <v>728</v>
      </c>
      <c r="E3359" s="25">
        <v>0</v>
      </c>
      <c r="F3359" s="25">
        <v>0</v>
      </c>
      <c r="G3359" s="25">
        <v>500</v>
      </c>
    </row>
    <row r="3360" spans="1:7" x14ac:dyDescent="0.4">
      <c r="A3360" s="25">
        <v>5355</v>
      </c>
      <c r="B3360" s="25" t="s">
        <v>423</v>
      </c>
      <c r="C3360" s="25" t="s">
        <v>88</v>
      </c>
      <c r="D3360" s="25">
        <v>88184.73</v>
      </c>
      <c r="E3360" s="25">
        <v>0</v>
      </c>
      <c r="F3360" s="25">
        <v>0</v>
      </c>
      <c r="G3360" s="25">
        <v>3625.69</v>
      </c>
    </row>
    <row r="3361" spans="1:7" x14ac:dyDescent="0.4">
      <c r="A3361" s="25">
        <v>5355</v>
      </c>
      <c r="B3361" s="25" t="s">
        <v>423</v>
      </c>
      <c r="C3361" s="25" t="s">
        <v>80</v>
      </c>
      <c r="D3361" s="25">
        <v>390492.86</v>
      </c>
      <c r="E3361" s="25">
        <v>0</v>
      </c>
      <c r="F3361" s="25">
        <v>0</v>
      </c>
      <c r="G3361" s="25">
        <v>29349.68</v>
      </c>
    </row>
    <row r="3362" spans="1:7" x14ac:dyDescent="0.4">
      <c r="A3362" s="25">
        <v>5355</v>
      </c>
      <c r="B3362" s="25" t="s">
        <v>423</v>
      </c>
      <c r="C3362" s="25" t="s">
        <v>81</v>
      </c>
      <c r="D3362" s="25">
        <v>2025219.68</v>
      </c>
      <c r="E3362" s="25">
        <v>0</v>
      </c>
      <c r="F3362" s="25">
        <v>8195.56</v>
      </c>
      <c r="G3362" s="25">
        <v>23633.81</v>
      </c>
    </row>
    <row r="3363" spans="1:7" x14ac:dyDescent="0.4">
      <c r="A3363" s="25">
        <v>5355</v>
      </c>
      <c r="B3363" s="25" t="s">
        <v>423</v>
      </c>
      <c r="C3363" s="25" t="s">
        <v>89</v>
      </c>
      <c r="D3363" s="25">
        <v>684336.08</v>
      </c>
      <c r="E3363" s="25">
        <v>0</v>
      </c>
      <c r="F3363" s="25">
        <v>7733.9</v>
      </c>
      <c r="G3363" s="25">
        <v>4412</v>
      </c>
    </row>
    <row r="3364" spans="1:7" x14ac:dyDescent="0.4">
      <c r="A3364" s="25">
        <v>5355</v>
      </c>
      <c r="B3364" s="25" t="s">
        <v>423</v>
      </c>
      <c r="C3364" s="25" t="s">
        <v>82</v>
      </c>
      <c r="D3364" s="25">
        <v>54064.03</v>
      </c>
      <c r="E3364" s="25">
        <v>0</v>
      </c>
      <c r="F3364" s="25">
        <v>0</v>
      </c>
      <c r="G3364" s="25">
        <v>0</v>
      </c>
    </row>
    <row r="3365" spans="1:7" x14ac:dyDescent="0.4">
      <c r="A3365" s="25">
        <v>5355</v>
      </c>
      <c r="B3365" s="25" t="s">
        <v>423</v>
      </c>
      <c r="C3365" s="25" t="s">
        <v>83</v>
      </c>
      <c r="D3365" s="25">
        <v>28799.26</v>
      </c>
      <c r="E3365" s="25">
        <v>0</v>
      </c>
      <c r="F3365" s="25">
        <v>0</v>
      </c>
      <c r="G3365" s="25">
        <v>0</v>
      </c>
    </row>
    <row r="3366" spans="1:7" x14ac:dyDescent="0.4">
      <c r="A3366" s="25">
        <v>5355</v>
      </c>
      <c r="B3366" s="25" t="s">
        <v>423</v>
      </c>
      <c r="C3366" s="25" t="s">
        <v>84</v>
      </c>
      <c r="D3366" s="25">
        <v>264975.44</v>
      </c>
      <c r="E3366" s="25">
        <v>0</v>
      </c>
      <c r="F3366" s="25">
        <v>0</v>
      </c>
      <c r="G3366" s="25">
        <v>11246.49</v>
      </c>
    </row>
    <row r="3367" spans="1:7" x14ac:dyDescent="0.4">
      <c r="A3367" s="25">
        <v>5355</v>
      </c>
      <c r="B3367" s="25" t="s">
        <v>423</v>
      </c>
      <c r="C3367" s="25" t="s">
        <v>91</v>
      </c>
      <c r="D3367" s="25">
        <v>10043.5</v>
      </c>
      <c r="E3367" s="25">
        <v>0</v>
      </c>
      <c r="F3367" s="25">
        <v>0</v>
      </c>
      <c r="G3367" s="25">
        <v>116300.72</v>
      </c>
    </row>
    <row r="3368" spans="1:7" x14ac:dyDescent="0.4">
      <c r="A3368" s="25">
        <v>5355</v>
      </c>
      <c r="B3368" s="25" t="s">
        <v>423</v>
      </c>
      <c r="C3368" s="25" t="s">
        <v>85</v>
      </c>
      <c r="D3368" s="25">
        <v>0</v>
      </c>
      <c r="E3368" s="25">
        <v>0</v>
      </c>
      <c r="F3368" s="25">
        <v>0</v>
      </c>
      <c r="G3368" s="25">
        <v>17054.150000000001</v>
      </c>
    </row>
    <row r="3369" spans="1:7" x14ac:dyDescent="0.4">
      <c r="A3369" s="25">
        <v>5355</v>
      </c>
      <c r="B3369" s="25" t="s">
        <v>423</v>
      </c>
      <c r="C3369" s="25" t="s">
        <v>86</v>
      </c>
      <c r="D3369" s="25">
        <v>0</v>
      </c>
      <c r="E3369" s="25">
        <v>0</v>
      </c>
      <c r="F3369" s="25">
        <v>0</v>
      </c>
      <c r="G3369" s="25">
        <v>151054</v>
      </c>
    </row>
    <row r="3370" spans="1:7" x14ac:dyDescent="0.4">
      <c r="A3370" s="25">
        <v>5362</v>
      </c>
      <c r="B3370" s="25" t="s">
        <v>424</v>
      </c>
      <c r="C3370" s="25" t="s">
        <v>88</v>
      </c>
      <c r="D3370" s="25">
        <v>0</v>
      </c>
      <c r="E3370" s="25">
        <v>0</v>
      </c>
      <c r="F3370" s="25">
        <v>0</v>
      </c>
      <c r="G3370" s="25">
        <v>8980.2000000000007</v>
      </c>
    </row>
    <row r="3371" spans="1:7" x14ac:dyDescent="0.4">
      <c r="A3371" s="25">
        <v>5362</v>
      </c>
      <c r="B3371" s="25" t="s">
        <v>424</v>
      </c>
      <c r="C3371" s="25" t="s">
        <v>80</v>
      </c>
      <c r="D3371" s="25">
        <v>76520.160000000003</v>
      </c>
      <c r="E3371" s="25">
        <v>0</v>
      </c>
      <c r="F3371" s="25">
        <v>0</v>
      </c>
      <c r="G3371" s="25">
        <v>728.5</v>
      </c>
    </row>
    <row r="3372" spans="1:7" x14ac:dyDescent="0.4">
      <c r="A3372" s="25">
        <v>5362</v>
      </c>
      <c r="B3372" s="25" t="s">
        <v>424</v>
      </c>
      <c r="C3372" s="25" t="s">
        <v>81</v>
      </c>
      <c r="D3372" s="25">
        <v>112886.66</v>
      </c>
      <c r="E3372" s="25">
        <v>0</v>
      </c>
      <c r="F3372" s="25">
        <v>0</v>
      </c>
      <c r="G3372" s="25">
        <v>62809.39</v>
      </c>
    </row>
    <row r="3373" spans="1:7" x14ac:dyDescent="0.4">
      <c r="A3373" s="25">
        <v>5362</v>
      </c>
      <c r="B3373" s="25" t="s">
        <v>424</v>
      </c>
      <c r="C3373" s="25" t="s">
        <v>89</v>
      </c>
      <c r="D3373" s="25">
        <v>73506.429999999993</v>
      </c>
      <c r="E3373" s="25">
        <v>0</v>
      </c>
      <c r="F3373" s="25">
        <v>0</v>
      </c>
      <c r="G3373" s="25">
        <v>199.86</v>
      </c>
    </row>
    <row r="3374" spans="1:7" x14ac:dyDescent="0.4">
      <c r="A3374" s="25">
        <v>5362</v>
      </c>
      <c r="B3374" s="25" t="s">
        <v>424</v>
      </c>
      <c r="C3374" s="25" t="s">
        <v>82</v>
      </c>
      <c r="D3374" s="25">
        <v>8804.9699999999993</v>
      </c>
      <c r="E3374" s="25">
        <v>0</v>
      </c>
      <c r="F3374" s="25">
        <v>0</v>
      </c>
      <c r="G3374" s="25">
        <v>0</v>
      </c>
    </row>
    <row r="3375" spans="1:7" x14ac:dyDescent="0.4">
      <c r="A3375" s="25">
        <v>5362</v>
      </c>
      <c r="B3375" s="25" t="s">
        <v>424</v>
      </c>
      <c r="C3375" s="25" t="s">
        <v>84</v>
      </c>
      <c r="D3375" s="25">
        <v>0</v>
      </c>
      <c r="E3375" s="25">
        <v>0</v>
      </c>
      <c r="F3375" s="25">
        <v>0</v>
      </c>
      <c r="G3375" s="25">
        <v>1155.5999999999999</v>
      </c>
    </row>
    <row r="3376" spans="1:7" x14ac:dyDescent="0.4">
      <c r="A3376" s="25">
        <v>5362</v>
      </c>
      <c r="B3376" s="25" t="s">
        <v>424</v>
      </c>
      <c r="C3376" s="25" t="s">
        <v>91</v>
      </c>
      <c r="D3376" s="25">
        <v>0</v>
      </c>
      <c r="E3376" s="25">
        <v>0</v>
      </c>
      <c r="F3376" s="25">
        <v>0</v>
      </c>
      <c r="G3376" s="25">
        <v>42316.04</v>
      </c>
    </row>
    <row r="3377" spans="1:7" x14ac:dyDescent="0.4">
      <c r="A3377" s="25">
        <v>5362</v>
      </c>
      <c r="B3377" s="25" t="s">
        <v>424</v>
      </c>
      <c r="C3377" s="25" t="s">
        <v>86</v>
      </c>
      <c r="D3377" s="25">
        <v>0</v>
      </c>
      <c r="E3377" s="25">
        <v>0</v>
      </c>
      <c r="F3377" s="25">
        <v>0</v>
      </c>
      <c r="G3377" s="25">
        <v>2707</v>
      </c>
    </row>
    <row r="3378" spans="1:7" x14ac:dyDescent="0.4">
      <c r="A3378" s="25">
        <v>5369</v>
      </c>
      <c r="B3378" s="25" t="s">
        <v>425</v>
      </c>
      <c r="C3378" s="25" t="s">
        <v>80</v>
      </c>
      <c r="D3378" s="25">
        <v>66080.33</v>
      </c>
      <c r="E3378" s="25">
        <v>0</v>
      </c>
      <c r="F3378" s="25">
        <v>1215</v>
      </c>
      <c r="G3378" s="25">
        <v>199</v>
      </c>
    </row>
    <row r="3379" spans="1:7" x14ac:dyDescent="0.4">
      <c r="A3379" s="25">
        <v>5369</v>
      </c>
      <c r="B3379" s="25" t="s">
        <v>425</v>
      </c>
      <c r="C3379" s="25" t="s">
        <v>81</v>
      </c>
      <c r="D3379" s="25">
        <v>225451.82</v>
      </c>
      <c r="E3379" s="25">
        <v>0</v>
      </c>
      <c r="F3379" s="25">
        <v>4131.28</v>
      </c>
      <c r="G3379" s="25">
        <v>50100</v>
      </c>
    </row>
    <row r="3380" spans="1:7" x14ac:dyDescent="0.4">
      <c r="A3380" s="25">
        <v>5369</v>
      </c>
      <c r="B3380" s="25" t="s">
        <v>425</v>
      </c>
      <c r="C3380" s="25" t="s">
        <v>89</v>
      </c>
      <c r="D3380" s="25">
        <v>179927.32</v>
      </c>
      <c r="E3380" s="25">
        <v>0</v>
      </c>
      <c r="F3380" s="25">
        <v>0</v>
      </c>
      <c r="G3380" s="25">
        <v>0</v>
      </c>
    </row>
    <row r="3381" spans="1:7" x14ac:dyDescent="0.4">
      <c r="A3381" s="25">
        <v>5369</v>
      </c>
      <c r="B3381" s="25" t="s">
        <v>425</v>
      </c>
      <c r="C3381" s="25" t="s">
        <v>82</v>
      </c>
      <c r="D3381" s="25">
        <v>7610.94</v>
      </c>
      <c r="E3381" s="25">
        <v>0</v>
      </c>
      <c r="F3381" s="25">
        <v>0</v>
      </c>
      <c r="G3381" s="25">
        <v>0</v>
      </c>
    </row>
    <row r="3382" spans="1:7" x14ac:dyDescent="0.4">
      <c r="A3382" s="25">
        <v>5369</v>
      </c>
      <c r="B3382" s="25" t="s">
        <v>425</v>
      </c>
      <c r="C3382" s="25" t="s">
        <v>84</v>
      </c>
      <c r="D3382" s="25">
        <v>93272.55</v>
      </c>
      <c r="E3382" s="25">
        <v>0</v>
      </c>
      <c r="F3382" s="25">
        <v>3765.56</v>
      </c>
      <c r="G3382" s="25">
        <v>1000</v>
      </c>
    </row>
    <row r="3383" spans="1:7" x14ac:dyDescent="0.4">
      <c r="A3383" s="25">
        <v>5369</v>
      </c>
      <c r="B3383" s="25" t="s">
        <v>425</v>
      </c>
      <c r="C3383" s="25" t="s">
        <v>91</v>
      </c>
      <c r="D3383" s="25">
        <v>24207.84</v>
      </c>
      <c r="E3383" s="25">
        <v>10980</v>
      </c>
      <c r="F3383" s="25">
        <v>292.14999999999998</v>
      </c>
      <c r="G3383" s="25">
        <v>0</v>
      </c>
    </row>
    <row r="3384" spans="1:7" x14ac:dyDescent="0.4">
      <c r="A3384" s="25">
        <v>5369</v>
      </c>
      <c r="B3384" s="25" t="s">
        <v>425</v>
      </c>
      <c r="C3384" s="25" t="s">
        <v>86</v>
      </c>
      <c r="D3384" s="25">
        <v>0</v>
      </c>
      <c r="E3384" s="25">
        <v>0</v>
      </c>
      <c r="F3384" s="25">
        <v>854</v>
      </c>
      <c r="G3384" s="25">
        <v>0</v>
      </c>
    </row>
    <row r="3385" spans="1:7" x14ac:dyDescent="0.4">
      <c r="A3385" s="25">
        <v>5376</v>
      </c>
      <c r="B3385" s="25" t="s">
        <v>426</v>
      </c>
      <c r="C3385" s="25" t="s">
        <v>88</v>
      </c>
      <c r="D3385" s="25">
        <v>87041.64</v>
      </c>
      <c r="E3385" s="25">
        <v>0</v>
      </c>
      <c r="F3385" s="25">
        <v>0</v>
      </c>
      <c r="G3385" s="25">
        <v>780.56</v>
      </c>
    </row>
    <row r="3386" spans="1:7" x14ac:dyDescent="0.4">
      <c r="A3386" s="25">
        <v>5376</v>
      </c>
      <c r="B3386" s="25" t="s">
        <v>426</v>
      </c>
      <c r="C3386" s="25" t="s">
        <v>80</v>
      </c>
      <c r="D3386" s="25">
        <v>99760.94</v>
      </c>
      <c r="E3386" s="25">
        <v>0</v>
      </c>
      <c r="F3386" s="25">
        <v>0</v>
      </c>
      <c r="G3386" s="25">
        <v>1782.84</v>
      </c>
    </row>
    <row r="3387" spans="1:7" x14ac:dyDescent="0.4">
      <c r="A3387" s="25">
        <v>5376</v>
      </c>
      <c r="B3387" s="25" t="s">
        <v>426</v>
      </c>
      <c r="C3387" s="25" t="s">
        <v>81</v>
      </c>
      <c r="D3387" s="25">
        <v>324536.82</v>
      </c>
      <c r="E3387" s="25">
        <v>0</v>
      </c>
      <c r="F3387" s="25">
        <v>0</v>
      </c>
      <c r="G3387" s="25">
        <v>101927.73</v>
      </c>
    </row>
    <row r="3388" spans="1:7" x14ac:dyDescent="0.4">
      <c r="A3388" s="25">
        <v>5376</v>
      </c>
      <c r="B3388" s="25" t="s">
        <v>426</v>
      </c>
      <c r="C3388" s="25" t="s">
        <v>89</v>
      </c>
      <c r="D3388" s="25">
        <v>282722.15999999997</v>
      </c>
      <c r="E3388" s="25">
        <v>0</v>
      </c>
      <c r="F3388" s="25">
        <v>484.42</v>
      </c>
      <c r="G3388" s="25">
        <v>0</v>
      </c>
    </row>
    <row r="3389" spans="1:7" x14ac:dyDescent="0.4">
      <c r="A3389" s="25">
        <v>5376</v>
      </c>
      <c r="B3389" s="25" t="s">
        <v>426</v>
      </c>
      <c r="C3389" s="25" t="s">
        <v>84</v>
      </c>
      <c r="D3389" s="25">
        <v>0</v>
      </c>
      <c r="E3389" s="25">
        <v>0</v>
      </c>
      <c r="F3389" s="25">
        <v>78378.78</v>
      </c>
      <c r="G3389" s="25">
        <v>840</v>
      </c>
    </row>
    <row r="3390" spans="1:7" x14ac:dyDescent="0.4">
      <c r="A3390" s="25">
        <v>5376</v>
      </c>
      <c r="B3390" s="25" t="s">
        <v>426</v>
      </c>
      <c r="C3390" s="25" t="s">
        <v>91</v>
      </c>
      <c r="D3390" s="25">
        <v>7624.93</v>
      </c>
      <c r="E3390" s="25">
        <v>36123</v>
      </c>
      <c r="F3390" s="25">
        <v>0</v>
      </c>
      <c r="G3390" s="25">
        <v>0</v>
      </c>
    </row>
    <row r="3391" spans="1:7" x14ac:dyDescent="0.4">
      <c r="A3391" s="25">
        <v>5376</v>
      </c>
      <c r="B3391" s="25" t="s">
        <v>426</v>
      </c>
      <c r="C3391" s="25" t="s">
        <v>85</v>
      </c>
      <c r="D3391" s="25">
        <v>18517.3</v>
      </c>
      <c r="E3391" s="25">
        <v>0</v>
      </c>
      <c r="F3391" s="25">
        <v>765</v>
      </c>
      <c r="G3391" s="25">
        <v>0</v>
      </c>
    </row>
    <row r="3392" spans="1:7" x14ac:dyDescent="0.4">
      <c r="A3392" s="25">
        <v>5390</v>
      </c>
      <c r="B3392" s="25" t="s">
        <v>427</v>
      </c>
      <c r="C3392" s="25" t="s">
        <v>88</v>
      </c>
      <c r="D3392" s="25">
        <v>56955.97</v>
      </c>
      <c r="E3392" s="25">
        <v>0</v>
      </c>
      <c r="F3392" s="25">
        <v>2369.56</v>
      </c>
      <c r="G3392" s="25">
        <v>17205.560000000001</v>
      </c>
    </row>
    <row r="3393" spans="1:7" x14ac:dyDescent="0.4">
      <c r="A3393" s="25">
        <v>5390</v>
      </c>
      <c r="B3393" s="25" t="s">
        <v>427</v>
      </c>
      <c r="C3393" s="25" t="s">
        <v>80</v>
      </c>
      <c r="D3393" s="25">
        <v>429887.56</v>
      </c>
      <c r="E3393" s="25">
        <v>0</v>
      </c>
      <c r="F3393" s="25">
        <v>262.99</v>
      </c>
      <c r="G3393" s="25">
        <v>28251.4</v>
      </c>
    </row>
    <row r="3394" spans="1:7" x14ac:dyDescent="0.4">
      <c r="A3394" s="25">
        <v>5390</v>
      </c>
      <c r="B3394" s="25" t="s">
        <v>427</v>
      </c>
      <c r="C3394" s="25" t="s">
        <v>81</v>
      </c>
      <c r="D3394" s="25">
        <v>1429139.6</v>
      </c>
      <c r="E3394" s="25">
        <v>0</v>
      </c>
      <c r="F3394" s="25">
        <v>30434.560000000001</v>
      </c>
      <c r="G3394" s="25">
        <v>291198.24</v>
      </c>
    </row>
    <row r="3395" spans="1:7" x14ac:dyDescent="0.4">
      <c r="A3395" s="25">
        <v>5390</v>
      </c>
      <c r="B3395" s="25" t="s">
        <v>427</v>
      </c>
      <c r="C3395" s="25" t="s">
        <v>89</v>
      </c>
      <c r="D3395" s="25">
        <v>798294.38</v>
      </c>
      <c r="E3395" s="25">
        <v>0</v>
      </c>
      <c r="F3395" s="25">
        <v>2992.64</v>
      </c>
      <c r="G3395" s="25">
        <v>2025</v>
      </c>
    </row>
    <row r="3396" spans="1:7" x14ac:dyDescent="0.4">
      <c r="A3396" s="25">
        <v>5390</v>
      </c>
      <c r="B3396" s="25" t="s">
        <v>427</v>
      </c>
      <c r="C3396" s="25" t="s">
        <v>82</v>
      </c>
      <c r="D3396" s="25">
        <v>60230.18</v>
      </c>
      <c r="E3396" s="25">
        <v>0</v>
      </c>
      <c r="F3396" s="25">
        <v>0</v>
      </c>
      <c r="G3396" s="25">
        <v>0</v>
      </c>
    </row>
    <row r="3397" spans="1:7" x14ac:dyDescent="0.4">
      <c r="A3397" s="25">
        <v>5390</v>
      </c>
      <c r="B3397" s="25" t="s">
        <v>427</v>
      </c>
      <c r="C3397" s="25" t="s">
        <v>83</v>
      </c>
      <c r="D3397" s="25">
        <v>0</v>
      </c>
      <c r="E3397" s="25">
        <v>0</v>
      </c>
      <c r="F3397" s="25">
        <v>0</v>
      </c>
      <c r="G3397" s="25">
        <v>5972.31</v>
      </c>
    </row>
    <row r="3398" spans="1:7" x14ac:dyDescent="0.4">
      <c r="A3398" s="25">
        <v>5390</v>
      </c>
      <c r="B3398" s="25" t="s">
        <v>427</v>
      </c>
      <c r="C3398" s="25" t="s">
        <v>84</v>
      </c>
      <c r="D3398" s="25">
        <v>246287.26</v>
      </c>
      <c r="E3398" s="25">
        <v>0</v>
      </c>
      <c r="F3398" s="25">
        <v>406.53</v>
      </c>
      <c r="G3398" s="25">
        <v>2865.7</v>
      </c>
    </row>
    <row r="3399" spans="1:7" x14ac:dyDescent="0.4">
      <c r="A3399" s="25">
        <v>5390</v>
      </c>
      <c r="B3399" s="25" t="s">
        <v>427</v>
      </c>
      <c r="C3399" s="25" t="s">
        <v>91</v>
      </c>
      <c r="D3399" s="25">
        <v>107214.56</v>
      </c>
      <c r="E3399" s="25">
        <v>0</v>
      </c>
      <c r="F3399" s="25">
        <v>0</v>
      </c>
      <c r="G3399" s="25">
        <v>2997.84</v>
      </c>
    </row>
    <row r="3400" spans="1:7" x14ac:dyDescent="0.4">
      <c r="A3400" s="25">
        <v>5390</v>
      </c>
      <c r="B3400" s="25" t="s">
        <v>427</v>
      </c>
      <c r="C3400" s="25" t="s">
        <v>85</v>
      </c>
      <c r="D3400" s="25">
        <v>137584.51999999999</v>
      </c>
      <c r="E3400" s="25">
        <v>0</v>
      </c>
      <c r="F3400" s="25">
        <v>0</v>
      </c>
      <c r="G3400" s="25">
        <v>499.48</v>
      </c>
    </row>
    <row r="3401" spans="1:7" x14ac:dyDescent="0.4">
      <c r="A3401" s="25">
        <v>5390</v>
      </c>
      <c r="B3401" s="25" t="s">
        <v>427</v>
      </c>
      <c r="C3401" s="25" t="s">
        <v>86</v>
      </c>
      <c r="D3401" s="25">
        <v>91609.68</v>
      </c>
      <c r="E3401" s="25">
        <v>0</v>
      </c>
      <c r="F3401" s="25">
        <v>0</v>
      </c>
      <c r="G3401" s="25">
        <v>39011.46</v>
      </c>
    </row>
    <row r="3402" spans="1:7" x14ac:dyDescent="0.4">
      <c r="A3402" s="25">
        <v>5397</v>
      </c>
      <c r="B3402" s="25" t="s">
        <v>428</v>
      </c>
      <c r="C3402" s="25" t="s">
        <v>88</v>
      </c>
      <c r="D3402" s="25">
        <v>0</v>
      </c>
      <c r="E3402" s="25">
        <v>0</v>
      </c>
      <c r="F3402" s="25">
        <v>0</v>
      </c>
      <c r="G3402" s="25">
        <v>826.56</v>
      </c>
    </row>
    <row r="3403" spans="1:7" x14ac:dyDescent="0.4">
      <c r="A3403" s="25">
        <v>5397</v>
      </c>
      <c r="B3403" s="25" t="s">
        <v>428</v>
      </c>
      <c r="C3403" s="25" t="s">
        <v>80</v>
      </c>
      <c r="D3403" s="25">
        <v>50804.29</v>
      </c>
      <c r="E3403" s="25">
        <v>0</v>
      </c>
      <c r="F3403" s="25">
        <v>0</v>
      </c>
      <c r="G3403" s="25">
        <v>201.14</v>
      </c>
    </row>
    <row r="3404" spans="1:7" x14ac:dyDescent="0.4">
      <c r="A3404" s="25">
        <v>5397</v>
      </c>
      <c r="B3404" s="25" t="s">
        <v>428</v>
      </c>
      <c r="C3404" s="25" t="s">
        <v>81</v>
      </c>
      <c r="D3404" s="25">
        <v>258673.61</v>
      </c>
      <c r="E3404" s="25">
        <v>0</v>
      </c>
      <c r="F3404" s="25">
        <v>0</v>
      </c>
      <c r="G3404" s="25">
        <v>8134.51</v>
      </c>
    </row>
    <row r="3405" spans="1:7" x14ac:dyDescent="0.4">
      <c r="A3405" s="25">
        <v>5397</v>
      </c>
      <c r="B3405" s="25" t="s">
        <v>428</v>
      </c>
      <c r="C3405" s="25" t="s">
        <v>89</v>
      </c>
      <c r="D3405" s="25">
        <v>84250.09</v>
      </c>
      <c r="E3405" s="25">
        <v>0</v>
      </c>
      <c r="F3405" s="25">
        <v>0</v>
      </c>
      <c r="G3405" s="25">
        <v>43735.38</v>
      </c>
    </row>
    <row r="3406" spans="1:7" x14ac:dyDescent="0.4">
      <c r="A3406" s="25">
        <v>5397</v>
      </c>
      <c r="B3406" s="25" t="s">
        <v>428</v>
      </c>
      <c r="C3406" s="25" t="s">
        <v>84</v>
      </c>
      <c r="D3406" s="25">
        <v>67071.03</v>
      </c>
      <c r="E3406" s="25">
        <v>0</v>
      </c>
      <c r="F3406" s="25">
        <v>4777.43</v>
      </c>
      <c r="G3406" s="25">
        <v>8153</v>
      </c>
    </row>
    <row r="3407" spans="1:7" x14ac:dyDescent="0.4">
      <c r="A3407" s="25">
        <v>5397</v>
      </c>
      <c r="B3407" s="25" t="s">
        <v>428</v>
      </c>
      <c r="C3407" s="25" t="s">
        <v>91</v>
      </c>
      <c r="D3407" s="25">
        <v>57083.45</v>
      </c>
      <c r="E3407" s="25">
        <v>0</v>
      </c>
      <c r="F3407" s="25">
        <v>0</v>
      </c>
      <c r="G3407" s="25">
        <v>315.85000000000002</v>
      </c>
    </row>
    <row r="3408" spans="1:7" x14ac:dyDescent="0.4">
      <c r="A3408" s="25">
        <v>5397</v>
      </c>
      <c r="B3408" s="25" t="s">
        <v>428</v>
      </c>
      <c r="C3408" s="25" t="s">
        <v>85</v>
      </c>
      <c r="D3408" s="25">
        <v>0</v>
      </c>
      <c r="E3408" s="25">
        <v>0</v>
      </c>
      <c r="F3408" s="25">
        <v>0</v>
      </c>
      <c r="G3408" s="25">
        <v>3833.64</v>
      </c>
    </row>
    <row r="3409" spans="1:7" x14ac:dyDescent="0.4">
      <c r="A3409" s="25">
        <v>5397</v>
      </c>
      <c r="B3409" s="25" t="s">
        <v>428</v>
      </c>
      <c r="C3409" s="25" t="s">
        <v>86</v>
      </c>
      <c r="D3409" s="25">
        <v>0</v>
      </c>
      <c r="E3409" s="25">
        <v>0</v>
      </c>
      <c r="F3409" s="25">
        <v>0</v>
      </c>
      <c r="G3409" s="25">
        <v>2232</v>
      </c>
    </row>
    <row r="3410" spans="1:7" x14ac:dyDescent="0.4">
      <c r="A3410" s="25">
        <v>5432</v>
      </c>
      <c r="B3410" s="25" t="s">
        <v>429</v>
      </c>
      <c r="C3410" s="25" t="s">
        <v>88</v>
      </c>
      <c r="D3410" s="25">
        <v>67211.75</v>
      </c>
      <c r="E3410" s="25">
        <v>0</v>
      </c>
      <c r="F3410" s="25">
        <v>0</v>
      </c>
      <c r="G3410" s="25">
        <v>1751.88</v>
      </c>
    </row>
    <row r="3411" spans="1:7" x14ac:dyDescent="0.4">
      <c r="A3411" s="25">
        <v>5432</v>
      </c>
      <c r="B3411" s="25" t="s">
        <v>429</v>
      </c>
      <c r="C3411" s="25" t="s">
        <v>80</v>
      </c>
      <c r="D3411" s="25">
        <v>215534.59</v>
      </c>
      <c r="E3411" s="25">
        <v>0</v>
      </c>
      <c r="F3411" s="25">
        <v>0</v>
      </c>
      <c r="G3411" s="25">
        <v>2957.07</v>
      </c>
    </row>
    <row r="3412" spans="1:7" x14ac:dyDescent="0.4">
      <c r="A3412" s="25">
        <v>5432</v>
      </c>
      <c r="B3412" s="25" t="s">
        <v>429</v>
      </c>
      <c r="C3412" s="25" t="s">
        <v>81</v>
      </c>
      <c r="D3412" s="25">
        <v>1191783.8899999999</v>
      </c>
      <c r="E3412" s="25">
        <v>0</v>
      </c>
      <c r="F3412" s="25">
        <v>0</v>
      </c>
      <c r="G3412" s="25">
        <v>16918.169999999998</v>
      </c>
    </row>
    <row r="3413" spans="1:7" x14ac:dyDescent="0.4">
      <c r="A3413" s="25">
        <v>5432</v>
      </c>
      <c r="B3413" s="25" t="s">
        <v>429</v>
      </c>
      <c r="C3413" s="25" t="s">
        <v>89</v>
      </c>
      <c r="D3413" s="25">
        <v>856867.81</v>
      </c>
      <c r="E3413" s="25">
        <v>0</v>
      </c>
      <c r="F3413" s="25">
        <v>0</v>
      </c>
      <c r="G3413" s="25">
        <v>1216</v>
      </c>
    </row>
    <row r="3414" spans="1:7" x14ac:dyDescent="0.4">
      <c r="A3414" s="25">
        <v>5432</v>
      </c>
      <c r="B3414" s="25" t="s">
        <v>429</v>
      </c>
      <c r="C3414" s="25" t="s">
        <v>82</v>
      </c>
      <c r="D3414" s="25">
        <v>49225.22</v>
      </c>
      <c r="E3414" s="25">
        <v>0</v>
      </c>
      <c r="F3414" s="25">
        <v>0</v>
      </c>
      <c r="G3414" s="25">
        <v>0</v>
      </c>
    </row>
    <row r="3415" spans="1:7" x14ac:dyDescent="0.4">
      <c r="A3415" s="25">
        <v>5432</v>
      </c>
      <c r="B3415" s="25" t="s">
        <v>429</v>
      </c>
      <c r="C3415" s="25" t="s">
        <v>83</v>
      </c>
      <c r="D3415" s="25">
        <v>0</v>
      </c>
      <c r="E3415" s="25">
        <v>0</v>
      </c>
      <c r="F3415" s="25">
        <v>21277.45</v>
      </c>
      <c r="G3415" s="25">
        <v>0</v>
      </c>
    </row>
    <row r="3416" spans="1:7" x14ac:dyDescent="0.4">
      <c r="A3416" s="25">
        <v>5432</v>
      </c>
      <c r="B3416" s="25" t="s">
        <v>429</v>
      </c>
      <c r="C3416" s="25" t="s">
        <v>84</v>
      </c>
      <c r="D3416" s="25">
        <v>131528.54</v>
      </c>
      <c r="E3416" s="25">
        <v>0</v>
      </c>
      <c r="F3416" s="25">
        <v>0</v>
      </c>
      <c r="G3416" s="25">
        <v>1785.27</v>
      </c>
    </row>
    <row r="3417" spans="1:7" x14ac:dyDescent="0.4">
      <c r="A3417" s="25">
        <v>5432</v>
      </c>
      <c r="B3417" s="25" t="s">
        <v>429</v>
      </c>
      <c r="C3417" s="25" t="s">
        <v>91</v>
      </c>
      <c r="D3417" s="25">
        <v>95953.36</v>
      </c>
      <c r="E3417" s="25">
        <v>0</v>
      </c>
      <c r="F3417" s="25">
        <v>2747.71</v>
      </c>
      <c r="G3417" s="25">
        <v>18304.080000000002</v>
      </c>
    </row>
    <row r="3418" spans="1:7" x14ac:dyDescent="0.4">
      <c r="A3418" s="25">
        <v>5432</v>
      </c>
      <c r="B3418" s="25" t="s">
        <v>429</v>
      </c>
      <c r="C3418" s="25" t="s">
        <v>85</v>
      </c>
      <c r="D3418" s="25">
        <v>43191.27</v>
      </c>
      <c r="E3418" s="25">
        <v>0</v>
      </c>
      <c r="F3418" s="25">
        <v>0</v>
      </c>
      <c r="G3418" s="25">
        <v>267430.09000000003</v>
      </c>
    </row>
    <row r="3419" spans="1:7" x14ac:dyDescent="0.4">
      <c r="A3419" s="25">
        <v>5432</v>
      </c>
      <c r="B3419" s="25" t="s">
        <v>429</v>
      </c>
      <c r="C3419" s="25" t="s">
        <v>86</v>
      </c>
      <c r="D3419" s="25">
        <v>54247.39</v>
      </c>
      <c r="E3419" s="25">
        <v>3906.22</v>
      </c>
      <c r="F3419" s="25">
        <v>0</v>
      </c>
      <c r="G3419" s="25">
        <v>9683.7800000000007</v>
      </c>
    </row>
    <row r="3420" spans="1:7" x14ac:dyDescent="0.4">
      <c r="A3420" s="25">
        <v>5439</v>
      </c>
      <c r="B3420" s="25" t="s">
        <v>430</v>
      </c>
      <c r="C3420" s="25" t="s">
        <v>88</v>
      </c>
      <c r="D3420" s="25">
        <v>212021.03</v>
      </c>
      <c r="E3420" s="25">
        <v>0</v>
      </c>
      <c r="F3420" s="25">
        <v>0</v>
      </c>
      <c r="G3420" s="25">
        <v>25076.58</v>
      </c>
    </row>
    <row r="3421" spans="1:7" x14ac:dyDescent="0.4">
      <c r="A3421" s="25">
        <v>5439</v>
      </c>
      <c r="B3421" s="25" t="s">
        <v>430</v>
      </c>
      <c r="C3421" s="25" t="s">
        <v>80</v>
      </c>
      <c r="D3421" s="25">
        <v>491447.03</v>
      </c>
      <c r="E3421" s="25">
        <v>0</v>
      </c>
      <c r="F3421" s="25">
        <v>0</v>
      </c>
      <c r="G3421" s="25">
        <v>5409.78</v>
      </c>
    </row>
    <row r="3422" spans="1:7" x14ac:dyDescent="0.4">
      <c r="A3422" s="25">
        <v>5439</v>
      </c>
      <c r="B3422" s="25" t="s">
        <v>430</v>
      </c>
      <c r="C3422" s="25" t="s">
        <v>81</v>
      </c>
      <c r="D3422" s="25">
        <v>2195220.4900000002</v>
      </c>
      <c r="E3422" s="25">
        <v>0</v>
      </c>
      <c r="F3422" s="25">
        <v>2646.03</v>
      </c>
      <c r="G3422" s="25">
        <v>569639.67000000004</v>
      </c>
    </row>
    <row r="3423" spans="1:7" x14ac:dyDescent="0.4">
      <c r="A3423" s="25">
        <v>5439</v>
      </c>
      <c r="B3423" s="25" t="s">
        <v>430</v>
      </c>
      <c r="C3423" s="25" t="s">
        <v>89</v>
      </c>
      <c r="D3423" s="25">
        <v>979532.07</v>
      </c>
      <c r="E3423" s="25">
        <v>0</v>
      </c>
      <c r="F3423" s="25">
        <v>4241.57</v>
      </c>
      <c r="G3423" s="25">
        <v>16167.97</v>
      </c>
    </row>
    <row r="3424" spans="1:7" x14ac:dyDescent="0.4">
      <c r="A3424" s="25">
        <v>5439</v>
      </c>
      <c r="B3424" s="25" t="s">
        <v>430</v>
      </c>
      <c r="C3424" s="25" t="s">
        <v>90</v>
      </c>
      <c r="D3424" s="25">
        <v>275207.28999999998</v>
      </c>
      <c r="E3424" s="25">
        <v>0</v>
      </c>
      <c r="F3424" s="25">
        <v>0</v>
      </c>
      <c r="G3424" s="25">
        <v>300</v>
      </c>
    </row>
    <row r="3425" spans="1:7" x14ac:dyDescent="0.4">
      <c r="A3425" s="25">
        <v>5439</v>
      </c>
      <c r="B3425" s="25" t="s">
        <v>430</v>
      </c>
      <c r="C3425" s="25" t="s">
        <v>82</v>
      </c>
      <c r="D3425" s="25">
        <v>70647.259999999995</v>
      </c>
      <c r="E3425" s="25">
        <v>0</v>
      </c>
      <c r="F3425" s="25">
        <v>0</v>
      </c>
      <c r="G3425" s="25">
        <v>0</v>
      </c>
    </row>
    <row r="3426" spans="1:7" x14ac:dyDescent="0.4">
      <c r="A3426" s="25">
        <v>5439</v>
      </c>
      <c r="B3426" s="25" t="s">
        <v>430</v>
      </c>
      <c r="C3426" s="25" t="s">
        <v>83</v>
      </c>
      <c r="D3426" s="25">
        <v>24635.65</v>
      </c>
      <c r="E3426" s="25">
        <v>0</v>
      </c>
      <c r="F3426" s="25">
        <v>20879.75</v>
      </c>
      <c r="G3426" s="25">
        <v>0</v>
      </c>
    </row>
    <row r="3427" spans="1:7" x14ac:dyDescent="0.4">
      <c r="A3427" s="25">
        <v>5439</v>
      </c>
      <c r="B3427" s="25" t="s">
        <v>430</v>
      </c>
      <c r="C3427" s="25" t="s">
        <v>84</v>
      </c>
      <c r="D3427" s="25">
        <v>183712.93</v>
      </c>
      <c r="E3427" s="25">
        <v>0</v>
      </c>
      <c r="F3427" s="25">
        <v>54700.7</v>
      </c>
      <c r="G3427" s="25">
        <v>2525</v>
      </c>
    </row>
    <row r="3428" spans="1:7" x14ac:dyDescent="0.4">
      <c r="A3428" s="25">
        <v>5439</v>
      </c>
      <c r="B3428" s="25" t="s">
        <v>430</v>
      </c>
      <c r="C3428" s="25" t="s">
        <v>109</v>
      </c>
      <c r="D3428" s="25">
        <v>0</v>
      </c>
      <c r="E3428" s="25">
        <v>0</v>
      </c>
      <c r="F3428" s="25">
        <v>0</v>
      </c>
      <c r="G3428" s="25">
        <v>2255.7800000000002</v>
      </c>
    </row>
    <row r="3429" spans="1:7" x14ac:dyDescent="0.4">
      <c r="A3429" s="25">
        <v>5439</v>
      </c>
      <c r="B3429" s="25" t="s">
        <v>430</v>
      </c>
      <c r="C3429" s="25" t="s">
        <v>91</v>
      </c>
      <c r="D3429" s="25">
        <v>286962.77</v>
      </c>
      <c r="E3429" s="25">
        <v>0</v>
      </c>
      <c r="F3429" s="25">
        <v>0</v>
      </c>
      <c r="G3429" s="25">
        <v>1924.6</v>
      </c>
    </row>
    <row r="3430" spans="1:7" x14ac:dyDescent="0.4">
      <c r="A3430" s="25">
        <v>5439</v>
      </c>
      <c r="B3430" s="25" t="s">
        <v>430</v>
      </c>
      <c r="C3430" s="25" t="s">
        <v>85</v>
      </c>
      <c r="D3430" s="25">
        <v>136547.20000000001</v>
      </c>
      <c r="E3430" s="25">
        <v>0</v>
      </c>
      <c r="F3430" s="25">
        <v>0</v>
      </c>
      <c r="G3430" s="25">
        <v>0</v>
      </c>
    </row>
    <row r="3431" spans="1:7" x14ac:dyDescent="0.4">
      <c r="A3431" s="25">
        <v>5439</v>
      </c>
      <c r="B3431" s="25" t="s">
        <v>430</v>
      </c>
      <c r="C3431" s="25" t="s">
        <v>86</v>
      </c>
      <c r="D3431" s="25">
        <v>171410.17</v>
      </c>
      <c r="E3431" s="25">
        <v>48189</v>
      </c>
      <c r="F3431" s="25">
        <v>0</v>
      </c>
      <c r="G3431" s="25">
        <v>19848.23</v>
      </c>
    </row>
    <row r="3432" spans="1:7" x14ac:dyDescent="0.4">
      <c r="A3432" s="25">
        <v>4522</v>
      </c>
      <c r="B3432" s="25" t="s">
        <v>431</v>
      </c>
      <c r="C3432" s="25" t="s">
        <v>88</v>
      </c>
      <c r="D3432" s="25">
        <v>0</v>
      </c>
      <c r="E3432" s="25">
        <v>0</v>
      </c>
      <c r="F3432" s="25">
        <v>0</v>
      </c>
      <c r="G3432" s="25">
        <v>376.24</v>
      </c>
    </row>
    <row r="3433" spans="1:7" x14ac:dyDescent="0.4">
      <c r="A3433" s="25">
        <v>4522</v>
      </c>
      <c r="B3433" s="25" t="s">
        <v>431</v>
      </c>
      <c r="C3433" s="25" t="s">
        <v>80</v>
      </c>
      <c r="D3433" s="25">
        <v>29304.52</v>
      </c>
      <c r="E3433" s="25">
        <v>0</v>
      </c>
      <c r="F3433" s="25">
        <v>0</v>
      </c>
      <c r="G3433" s="25">
        <v>995.21</v>
      </c>
    </row>
    <row r="3434" spans="1:7" x14ac:dyDescent="0.4">
      <c r="A3434" s="25">
        <v>4522</v>
      </c>
      <c r="B3434" s="25" t="s">
        <v>431</v>
      </c>
      <c r="C3434" s="25" t="s">
        <v>81</v>
      </c>
      <c r="D3434" s="25">
        <v>97143.18</v>
      </c>
      <c r="E3434" s="25">
        <v>0</v>
      </c>
      <c r="F3434" s="25">
        <v>686.28</v>
      </c>
      <c r="G3434" s="25">
        <v>1142.3699999999999</v>
      </c>
    </row>
    <row r="3435" spans="1:7" x14ac:dyDescent="0.4">
      <c r="A3435" s="25">
        <v>4522</v>
      </c>
      <c r="B3435" s="25" t="s">
        <v>431</v>
      </c>
      <c r="C3435" s="25" t="s">
        <v>89</v>
      </c>
      <c r="D3435" s="25">
        <v>79777.460000000006</v>
      </c>
      <c r="E3435" s="25">
        <v>0</v>
      </c>
      <c r="F3435" s="25">
        <v>0</v>
      </c>
      <c r="G3435" s="25">
        <v>9382.09</v>
      </c>
    </row>
    <row r="3436" spans="1:7" x14ac:dyDescent="0.4">
      <c r="A3436" s="25">
        <v>4522</v>
      </c>
      <c r="B3436" s="25" t="s">
        <v>431</v>
      </c>
      <c r="C3436" s="25" t="s">
        <v>84</v>
      </c>
      <c r="D3436" s="25">
        <v>0</v>
      </c>
      <c r="E3436" s="25">
        <v>0</v>
      </c>
      <c r="F3436" s="25">
        <v>0</v>
      </c>
      <c r="G3436" s="25">
        <v>16256.93</v>
      </c>
    </row>
    <row r="3437" spans="1:7" x14ac:dyDescent="0.4">
      <c r="A3437" s="25">
        <v>4522</v>
      </c>
      <c r="B3437" s="25" t="s">
        <v>431</v>
      </c>
      <c r="C3437" s="25" t="s">
        <v>91</v>
      </c>
      <c r="D3437" s="25">
        <v>32118.44</v>
      </c>
      <c r="E3437" s="25">
        <v>0</v>
      </c>
      <c r="F3437" s="25">
        <v>0</v>
      </c>
      <c r="G3437" s="25">
        <v>1523.43</v>
      </c>
    </row>
    <row r="3438" spans="1:7" x14ac:dyDescent="0.4">
      <c r="A3438" s="25">
        <v>4522</v>
      </c>
      <c r="B3438" s="25" t="s">
        <v>431</v>
      </c>
      <c r="C3438" s="25" t="s">
        <v>86</v>
      </c>
      <c r="D3438" s="25">
        <v>0</v>
      </c>
      <c r="E3438" s="25">
        <v>0</v>
      </c>
      <c r="F3438" s="25">
        <v>0</v>
      </c>
      <c r="G3438" s="25">
        <v>17518</v>
      </c>
    </row>
    <row r="3439" spans="1:7" x14ac:dyDescent="0.4">
      <c r="A3439" s="25">
        <v>5457</v>
      </c>
      <c r="B3439" s="25" t="s">
        <v>432</v>
      </c>
      <c r="C3439" s="25" t="s">
        <v>88</v>
      </c>
      <c r="D3439" s="25">
        <v>120210.93</v>
      </c>
      <c r="E3439" s="25">
        <v>0</v>
      </c>
      <c r="F3439" s="25">
        <v>0</v>
      </c>
      <c r="G3439" s="25">
        <v>0</v>
      </c>
    </row>
    <row r="3440" spans="1:7" x14ac:dyDescent="0.4">
      <c r="A3440" s="25">
        <v>5457</v>
      </c>
      <c r="B3440" s="25" t="s">
        <v>432</v>
      </c>
      <c r="C3440" s="25" t="s">
        <v>80</v>
      </c>
      <c r="D3440" s="25">
        <v>238109.62</v>
      </c>
      <c r="E3440" s="25">
        <v>0</v>
      </c>
      <c r="F3440" s="25">
        <v>253</v>
      </c>
      <c r="G3440" s="25">
        <v>2053.16</v>
      </c>
    </row>
    <row r="3441" spans="1:7" x14ac:dyDescent="0.4">
      <c r="A3441" s="25">
        <v>5457</v>
      </c>
      <c r="B3441" s="25" t="s">
        <v>432</v>
      </c>
      <c r="C3441" s="25" t="s">
        <v>81</v>
      </c>
      <c r="D3441" s="25">
        <v>771574.99</v>
      </c>
      <c r="E3441" s="25">
        <v>0</v>
      </c>
      <c r="F3441" s="25">
        <v>0</v>
      </c>
      <c r="G3441" s="25">
        <v>14410.3</v>
      </c>
    </row>
    <row r="3442" spans="1:7" x14ac:dyDescent="0.4">
      <c r="A3442" s="25">
        <v>5457</v>
      </c>
      <c r="B3442" s="25" t="s">
        <v>432</v>
      </c>
      <c r="C3442" s="25" t="s">
        <v>89</v>
      </c>
      <c r="D3442" s="25">
        <v>541411.64</v>
      </c>
      <c r="E3442" s="25">
        <v>0</v>
      </c>
      <c r="F3442" s="25">
        <v>0</v>
      </c>
      <c r="G3442" s="25">
        <v>166510.54999999999</v>
      </c>
    </row>
    <row r="3443" spans="1:7" x14ac:dyDescent="0.4">
      <c r="A3443" s="25">
        <v>5457</v>
      </c>
      <c r="B3443" s="25" t="s">
        <v>432</v>
      </c>
      <c r="C3443" s="25" t="s">
        <v>82</v>
      </c>
      <c r="D3443" s="25">
        <v>0</v>
      </c>
      <c r="E3443" s="25">
        <v>0</v>
      </c>
      <c r="F3443" s="25">
        <v>20194.52</v>
      </c>
      <c r="G3443" s="25">
        <v>0</v>
      </c>
    </row>
    <row r="3444" spans="1:7" x14ac:dyDescent="0.4">
      <c r="A3444" s="25">
        <v>5457</v>
      </c>
      <c r="B3444" s="25" t="s">
        <v>432</v>
      </c>
      <c r="C3444" s="25" t="s">
        <v>83</v>
      </c>
      <c r="D3444" s="25">
        <v>0</v>
      </c>
      <c r="E3444" s="25">
        <v>0</v>
      </c>
      <c r="F3444" s="25">
        <v>11208.88</v>
      </c>
      <c r="G3444" s="25">
        <v>0</v>
      </c>
    </row>
    <row r="3445" spans="1:7" x14ac:dyDescent="0.4">
      <c r="A3445" s="25">
        <v>5457</v>
      </c>
      <c r="B3445" s="25" t="s">
        <v>432</v>
      </c>
      <c r="C3445" s="25" t="s">
        <v>84</v>
      </c>
      <c r="D3445" s="25">
        <v>0</v>
      </c>
      <c r="E3445" s="25">
        <v>0</v>
      </c>
      <c r="F3445" s="25">
        <v>62648.6</v>
      </c>
      <c r="G3445" s="25">
        <v>3810.5</v>
      </c>
    </row>
    <row r="3446" spans="1:7" x14ac:dyDescent="0.4">
      <c r="A3446" s="25">
        <v>5457</v>
      </c>
      <c r="B3446" s="25" t="s">
        <v>432</v>
      </c>
      <c r="C3446" s="25" t="s">
        <v>91</v>
      </c>
      <c r="D3446" s="25">
        <v>87163.64</v>
      </c>
      <c r="E3446" s="25">
        <v>0</v>
      </c>
      <c r="F3446" s="25">
        <v>0</v>
      </c>
      <c r="G3446" s="25">
        <v>580.05999999999995</v>
      </c>
    </row>
    <row r="3447" spans="1:7" x14ac:dyDescent="0.4">
      <c r="A3447" s="25">
        <v>5457</v>
      </c>
      <c r="B3447" s="25" t="s">
        <v>432</v>
      </c>
      <c r="C3447" s="25" t="s">
        <v>85</v>
      </c>
      <c r="D3447" s="25">
        <v>116587.7</v>
      </c>
      <c r="E3447" s="25">
        <v>0</v>
      </c>
      <c r="F3447" s="25">
        <v>0</v>
      </c>
      <c r="G3447" s="25">
        <v>159.01</v>
      </c>
    </row>
    <row r="3448" spans="1:7" x14ac:dyDescent="0.4">
      <c r="A3448" s="25">
        <v>5457</v>
      </c>
      <c r="B3448" s="25" t="s">
        <v>432</v>
      </c>
      <c r="C3448" s="25" t="s">
        <v>86</v>
      </c>
      <c r="D3448" s="25">
        <v>0</v>
      </c>
      <c r="E3448" s="25">
        <v>0</v>
      </c>
      <c r="F3448" s="25">
        <v>0</v>
      </c>
      <c r="G3448" s="25">
        <v>5812.03</v>
      </c>
    </row>
    <row r="3449" spans="1:7" x14ac:dyDescent="0.4">
      <c r="A3449" s="25">
        <v>2485</v>
      </c>
      <c r="B3449" s="25" t="s">
        <v>433</v>
      </c>
      <c r="C3449" s="25" t="s">
        <v>88</v>
      </c>
      <c r="D3449" s="25">
        <v>62997.02</v>
      </c>
      <c r="E3449" s="25">
        <v>0</v>
      </c>
      <c r="F3449" s="25">
        <v>1666.57</v>
      </c>
      <c r="G3449" s="25">
        <v>0</v>
      </c>
    </row>
    <row r="3450" spans="1:7" x14ac:dyDescent="0.4">
      <c r="A3450" s="25">
        <v>2485</v>
      </c>
      <c r="B3450" s="25" t="s">
        <v>433</v>
      </c>
      <c r="C3450" s="25" t="s">
        <v>80</v>
      </c>
      <c r="D3450" s="25">
        <v>68727.16</v>
      </c>
      <c r="E3450" s="25">
        <v>0</v>
      </c>
      <c r="F3450" s="25">
        <v>931.83</v>
      </c>
      <c r="G3450" s="25">
        <v>0</v>
      </c>
    </row>
    <row r="3451" spans="1:7" x14ac:dyDescent="0.4">
      <c r="A3451" s="25">
        <v>2485</v>
      </c>
      <c r="B3451" s="25" t="s">
        <v>433</v>
      </c>
      <c r="C3451" s="25" t="s">
        <v>81</v>
      </c>
      <c r="D3451" s="25">
        <v>344940.93</v>
      </c>
      <c r="E3451" s="25">
        <v>0</v>
      </c>
      <c r="F3451" s="25">
        <v>3539.17</v>
      </c>
      <c r="G3451" s="25">
        <v>0</v>
      </c>
    </row>
    <row r="3452" spans="1:7" x14ac:dyDescent="0.4">
      <c r="A3452" s="25">
        <v>2485</v>
      </c>
      <c r="B3452" s="25" t="s">
        <v>433</v>
      </c>
      <c r="C3452" s="25" t="s">
        <v>89</v>
      </c>
      <c r="D3452" s="25">
        <v>473046.19</v>
      </c>
      <c r="E3452" s="25">
        <v>0</v>
      </c>
      <c r="F3452" s="25">
        <v>0</v>
      </c>
      <c r="G3452" s="25">
        <v>1971.6</v>
      </c>
    </row>
    <row r="3453" spans="1:7" x14ac:dyDescent="0.4">
      <c r="A3453" s="25">
        <v>2485</v>
      </c>
      <c r="B3453" s="25" t="s">
        <v>433</v>
      </c>
      <c r="C3453" s="25" t="s">
        <v>82</v>
      </c>
      <c r="D3453" s="25">
        <v>14714.16</v>
      </c>
      <c r="E3453" s="25">
        <v>0</v>
      </c>
      <c r="F3453" s="25">
        <v>3078.55</v>
      </c>
      <c r="G3453" s="25">
        <v>11229.79</v>
      </c>
    </row>
    <row r="3454" spans="1:7" x14ac:dyDescent="0.4">
      <c r="A3454" s="25">
        <v>2485</v>
      </c>
      <c r="B3454" s="25" t="s">
        <v>433</v>
      </c>
      <c r="C3454" s="25" t="s">
        <v>83</v>
      </c>
      <c r="D3454" s="25">
        <v>0</v>
      </c>
      <c r="E3454" s="25">
        <v>0</v>
      </c>
      <c r="F3454" s="25">
        <v>1110</v>
      </c>
      <c r="G3454" s="25">
        <v>0</v>
      </c>
    </row>
    <row r="3455" spans="1:7" x14ac:dyDescent="0.4">
      <c r="A3455" s="25">
        <v>2485</v>
      </c>
      <c r="B3455" s="25" t="s">
        <v>433</v>
      </c>
      <c r="C3455" s="25" t="s">
        <v>84</v>
      </c>
      <c r="D3455" s="25">
        <v>0</v>
      </c>
      <c r="E3455" s="25">
        <v>0</v>
      </c>
      <c r="F3455" s="25">
        <v>2268.75</v>
      </c>
      <c r="G3455" s="25">
        <v>0</v>
      </c>
    </row>
    <row r="3456" spans="1:7" x14ac:dyDescent="0.4">
      <c r="A3456" s="25">
        <v>2485</v>
      </c>
      <c r="B3456" s="25" t="s">
        <v>433</v>
      </c>
      <c r="C3456" s="25" t="s">
        <v>91</v>
      </c>
      <c r="D3456" s="25">
        <v>23413.33</v>
      </c>
      <c r="E3456" s="25">
        <v>28401.439999999999</v>
      </c>
      <c r="F3456" s="25">
        <v>0</v>
      </c>
      <c r="G3456" s="25">
        <v>0</v>
      </c>
    </row>
    <row r="3457" spans="1:7" x14ac:dyDescent="0.4">
      <c r="A3457" s="25">
        <v>2485</v>
      </c>
      <c r="B3457" s="25" t="s">
        <v>433</v>
      </c>
      <c r="C3457" s="25" t="s">
        <v>85</v>
      </c>
      <c r="D3457" s="25">
        <v>4592.57</v>
      </c>
      <c r="E3457" s="25">
        <v>0</v>
      </c>
      <c r="F3457" s="25">
        <v>0</v>
      </c>
      <c r="G3457" s="25">
        <v>0</v>
      </c>
    </row>
    <row r="3458" spans="1:7" x14ac:dyDescent="0.4">
      <c r="A3458" s="25">
        <v>2485</v>
      </c>
      <c r="B3458" s="25" t="s">
        <v>433</v>
      </c>
      <c r="C3458" s="25" t="s">
        <v>86</v>
      </c>
      <c r="D3458" s="25">
        <v>9533.34</v>
      </c>
      <c r="E3458" s="25">
        <v>31588.799999999999</v>
      </c>
      <c r="F3458" s="25">
        <v>0</v>
      </c>
      <c r="G3458" s="25">
        <v>0</v>
      </c>
    </row>
    <row r="3459" spans="1:7" x14ac:dyDescent="0.4">
      <c r="A3459" s="25">
        <v>5460</v>
      </c>
      <c r="B3459" s="25" t="s">
        <v>434</v>
      </c>
      <c r="C3459" s="25" t="s">
        <v>88</v>
      </c>
      <c r="D3459" s="25">
        <v>135429.03</v>
      </c>
      <c r="E3459" s="25">
        <v>0</v>
      </c>
      <c r="F3459" s="25">
        <v>0</v>
      </c>
      <c r="G3459" s="25">
        <v>5642.77</v>
      </c>
    </row>
    <row r="3460" spans="1:7" x14ac:dyDescent="0.4">
      <c r="A3460" s="25">
        <v>5460</v>
      </c>
      <c r="B3460" s="25" t="s">
        <v>434</v>
      </c>
      <c r="C3460" s="25" t="s">
        <v>80</v>
      </c>
      <c r="D3460" s="25">
        <v>301390.96000000002</v>
      </c>
      <c r="E3460" s="25">
        <v>0</v>
      </c>
      <c r="F3460" s="25">
        <v>0</v>
      </c>
      <c r="G3460" s="25">
        <v>1578.69</v>
      </c>
    </row>
    <row r="3461" spans="1:7" x14ac:dyDescent="0.4">
      <c r="A3461" s="25">
        <v>5460</v>
      </c>
      <c r="B3461" s="25" t="s">
        <v>434</v>
      </c>
      <c r="C3461" s="25" t="s">
        <v>81</v>
      </c>
      <c r="D3461" s="25">
        <v>1939000.3200000001</v>
      </c>
      <c r="E3461" s="25">
        <v>0</v>
      </c>
      <c r="F3461" s="25">
        <v>51709.85</v>
      </c>
      <c r="G3461" s="25">
        <v>278702.28000000003</v>
      </c>
    </row>
    <row r="3462" spans="1:7" x14ac:dyDescent="0.4">
      <c r="A3462" s="25">
        <v>5460</v>
      </c>
      <c r="B3462" s="25" t="s">
        <v>434</v>
      </c>
      <c r="C3462" s="25" t="s">
        <v>89</v>
      </c>
      <c r="D3462" s="25">
        <v>1332021.93</v>
      </c>
      <c r="E3462" s="25">
        <v>0</v>
      </c>
      <c r="F3462" s="25">
        <v>13287.73</v>
      </c>
      <c r="G3462" s="25">
        <v>212821.55</v>
      </c>
    </row>
    <row r="3463" spans="1:7" x14ac:dyDescent="0.4">
      <c r="A3463" s="25">
        <v>5460</v>
      </c>
      <c r="B3463" s="25" t="s">
        <v>434</v>
      </c>
      <c r="C3463" s="25" t="s">
        <v>82</v>
      </c>
      <c r="D3463" s="25">
        <v>91563.12</v>
      </c>
      <c r="E3463" s="25">
        <v>0</v>
      </c>
      <c r="F3463" s="25">
        <v>0</v>
      </c>
      <c r="G3463" s="25">
        <v>0</v>
      </c>
    </row>
    <row r="3464" spans="1:7" x14ac:dyDescent="0.4">
      <c r="A3464" s="25">
        <v>5460</v>
      </c>
      <c r="B3464" s="25" t="s">
        <v>434</v>
      </c>
      <c r="C3464" s="25" t="s">
        <v>83</v>
      </c>
      <c r="D3464" s="25">
        <v>13306.2</v>
      </c>
      <c r="E3464" s="25">
        <v>0</v>
      </c>
      <c r="F3464" s="25">
        <v>0</v>
      </c>
      <c r="G3464" s="25">
        <v>0</v>
      </c>
    </row>
    <row r="3465" spans="1:7" x14ac:dyDescent="0.4">
      <c r="A3465" s="25">
        <v>5460</v>
      </c>
      <c r="B3465" s="25" t="s">
        <v>434</v>
      </c>
      <c r="C3465" s="25" t="s">
        <v>84</v>
      </c>
      <c r="D3465" s="25">
        <v>292132.96000000002</v>
      </c>
      <c r="E3465" s="25">
        <v>0</v>
      </c>
      <c r="F3465" s="25">
        <v>0</v>
      </c>
      <c r="G3465" s="25">
        <v>17821.39</v>
      </c>
    </row>
    <row r="3466" spans="1:7" x14ac:dyDescent="0.4">
      <c r="A3466" s="25">
        <v>5460</v>
      </c>
      <c r="B3466" s="25" t="s">
        <v>434</v>
      </c>
      <c r="C3466" s="25" t="s">
        <v>91</v>
      </c>
      <c r="D3466" s="25">
        <v>62285.41</v>
      </c>
      <c r="E3466" s="25">
        <v>0</v>
      </c>
      <c r="F3466" s="25">
        <v>0</v>
      </c>
      <c r="G3466" s="25">
        <v>5017.25</v>
      </c>
    </row>
    <row r="3467" spans="1:7" x14ac:dyDescent="0.4">
      <c r="A3467" s="25">
        <v>5460</v>
      </c>
      <c r="B3467" s="25" t="s">
        <v>434</v>
      </c>
      <c r="C3467" s="25" t="s">
        <v>85</v>
      </c>
      <c r="D3467" s="25">
        <v>597132.99</v>
      </c>
      <c r="E3467" s="25">
        <v>0</v>
      </c>
      <c r="F3467" s="25">
        <v>0</v>
      </c>
      <c r="G3467" s="25">
        <v>0</v>
      </c>
    </row>
    <row r="3468" spans="1:7" x14ac:dyDescent="0.4">
      <c r="A3468" s="25">
        <v>5460</v>
      </c>
      <c r="B3468" s="25" t="s">
        <v>434</v>
      </c>
      <c r="C3468" s="25" t="s">
        <v>86</v>
      </c>
      <c r="D3468" s="25">
        <v>149314.39000000001</v>
      </c>
      <c r="E3468" s="25">
        <v>170788.23</v>
      </c>
      <c r="F3468" s="25">
        <v>0</v>
      </c>
      <c r="G3468" s="25">
        <v>132215.24</v>
      </c>
    </row>
    <row r="3469" spans="1:7" x14ac:dyDescent="0.4">
      <c r="A3469" s="25">
        <v>5467</v>
      </c>
      <c r="B3469" s="25" t="s">
        <v>435</v>
      </c>
      <c r="C3469" s="25" t="s">
        <v>80</v>
      </c>
      <c r="D3469" s="25">
        <v>0</v>
      </c>
      <c r="E3469" s="25">
        <v>0</v>
      </c>
      <c r="F3469" s="25">
        <v>8939.2999999999993</v>
      </c>
      <c r="G3469" s="25">
        <v>0</v>
      </c>
    </row>
    <row r="3470" spans="1:7" x14ac:dyDescent="0.4">
      <c r="A3470" s="25">
        <v>5467</v>
      </c>
      <c r="B3470" s="25" t="s">
        <v>435</v>
      </c>
      <c r="C3470" s="25" t="s">
        <v>82</v>
      </c>
      <c r="D3470" s="25">
        <v>14824.01</v>
      </c>
      <c r="E3470" s="25">
        <v>0</v>
      </c>
      <c r="F3470" s="25">
        <v>0</v>
      </c>
      <c r="G3470" s="25">
        <v>0</v>
      </c>
    </row>
    <row r="3471" spans="1:7" x14ac:dyDescent="0.4">
      <c r="A3471" s="25">
        <v>5467</v>
      </c>
      <c r="B3471" s="25" t="s">
        <v>435</v>
      </c>
      <c r="C3471" s="25" t="s">
        <v>83</v>
      </c>
      <c r="D3471" s="25">
        <v>0</v>
      </c>
      <c r="E3471" s="25">
        <v>36004.83</v>
      </c>
      <c r="F3471" s="25">
        <v>0</v>
      </c>
      <c r="G3471" s="25">
        <v>8796.1</v>
      </c>
    </row>
    <row r="3472" spans="1:7" x14ac:dyDescent="0.4">
      <c r="A3472" s="25">
        <v>5467</v>
      </c>
      <c r="B3472" s="25" t="s">
        <v>435</v>
      </c>
      <c r="C3472" s="25" t="s">
        <v>84</v>
      </c>
      <c r="D3472" s="25">
        <v>0</v>
      </c>
      <c r="E3472" s="25">
        <v>11071.4</v>
      </c>
      <c r="F3472" s="25">
        <v>0</v>
      </c>
      <c r="G3472" s="25">
        <v>0</v>
      </c>
    </row>
    <row r="3473" spans="1:7" x14ac:dyDescent="0.4">
      <c r="A3473" s="25">
        <v>5467</v>
      </c>
      <c r="B3473" s="25" t="s">
        <v>435</v>
      </c>
      <c r="C3473" s="25" t="s">
        <v>91</v>
      </c>
      <c r="D3473" s="25">
        <v>0</v>
      </c>
      <c r="E3473" s="25">
        <v>45021.4</v>
      </c>
      <c r="F3473" s="25">
        <v>0</v>
      </c>
      <c r="G3473" s="25">
        <v>0</v>
      </c>
    </row>
    <row r="3474" spans="1:7" x14ac:dyDescent="0.4">
      <c r="A3474" s="25">
        <v>5467</v>
      </c>
      <c r="B3474" s="25" t="s">
        <v>435</v>
      </c>
      <c r="C3474" s="25" t="s">
        <v>85</v>
      </c>
      <c r="D3474" s="25">
        <v>25995.06</v>
      </c>
      <c r="E3474" s="25">
        <v>0</v>
      </c>
      <c r="F3474" s="25">
        <v>17857.259999999998</v>
      </c>
      <c r="G3474" s="25">
        <v>0</v>
      </c>
    </row>
    <row r="3475" spans="1:7" x14ac:dyDescent="0.4">
      <c r="A3475" s="25">
        <v>5467</v>
      </c>
      <c r="B3475" s="25" t="s">
        <v>435</v>
      </c>
      <c r="C3475" s="25" t="s">
        <v>86</v>
      </c>
      <c r="D3475" s="25">
        <v>0</v>
      </c>
      <c r="E3475" s="25">
        <v>691547.14</v>
      </c>
      <c r="F3475" s="25">
        <v>0</v>
      </c>
      <c r="G3475" s="25">
        <v>28790.76</v>
      </c>
    </row>
    <row r="3476" spans="1:7" x14ac:dyDescent="0.4">
      <c r="A3476" s="25">
        <v>5474</v>
      </c>
      <c r="B3476" s="25" t="s">
        <v>436</v>
      </c>
      <c r="C3476" s="25" t="s">
        <v>88</v>
      </c>
      <c r="D3476" s="25">
        <v>90007.84</v>
      </c>
      <c r="E3476" s="25">
        <v>0</v>
      </c>
      <c r="F3476" s="25">
        <v>0</v>
      </c>
      <c r="G3476" s="25">
        <v>15882.46</v>
      </c>
    </row>
    <row r="3477" spans="1:7" x14ac:dyDescent="0.4">
      <c r="A3477" s="25">
        <v>5474</v>
      </c>
      <c r="B3477" s="25" t="s">
        <v>436</v>
      </c>
      <c r="C3477" s="25" t="s">
        <v>80</v>
      </c>
      <c r="D3477" s="25">
        <v>227676.68</v>
      </c>
      <c r="E3477" s="25">
        <v>0</v>
      </c>
      <c r="F3477" s="25">
        <v>0</v>
      </c>
      <c r="G3477" s="25">
        <v>6491.96</v>
      </c>
    </row>
    <row r="3478" spans="1:7" x14ac:dyDescent="0.4">
      <c r="A3478" s="25">
        <v>5474</v>
      </c>
      <c r="B3478" s="25" t="s">
        <v>436</v>
      </c>
      <c r="C3478" s="25" t="s">
        <v>81</v>
      </c>
      <c r="D3478" s="25">
        <v>766405.28</v>
      </c>
      <c r="E3478" s="25">
        <v>0</v>
      </c>
      <c r="F3478" s="25">
        <v>0</v>
      </c>
      <c r="G3478" s="25">
        <v>135961.4</v>
      </c>
    </row>
    <row r="3479" spans="1:7" x14ac:dyDescent="0.4">
      <c r="A3479" s="25">
        <v>5474</v>
      </c>
      <c r="B3479" s="25" t="s">
        <v>436</v>
      </c>
      <c r="C3479" s="25" t="s">
        <v>89</v>
      </c>
      <c r="D3479" s="25">
        <v>532815.85</v>
      </c>
      <c r="E3479" s="25">
        <v>0</v>
      </c>
      <c r="F3479" s="25">
        <v>0</v>
      </c>
      <c r="G3479" s="25">
        <v>155055.63</v>
      </c>
    </row>
    <row r="3480" spans="1:7" x14ac:dyDescent="0.4">
      <c r="A3480" s="25">
        <v>5474</v>
      </c>
      <c r="B3480" s="25" t="s">
        <v>436</v>
      </c>
      <c r="C3480" s="25" t="s">
        <v>90</v>
      </c>
      <c r="D3480" s="25">
        <v>0</v>
      </c>
      <c r="E3480" s="25">
        <v>0</v>
      </c>
      <c r="F3480" s="25">
        <v>8623.83</v>
      </c>
      <c r="G3480" s="25">
        <v>0</v>
      </c>
    </row>
    <row r="3481" spans="1:7" x14ac:dyDescent="0.4">
      <c r="A3481" s="25">
        <v>5474</v>
      </c>
      <c r="B3481" s="25" t="s">
        <v>436</v>
      </c>
      <c r="C3481" s="25" t="s">
        <v>82</v>
      </c>
      <c r="D3481" s="25">
        <v>0</v>
      </c>
      <c r="E3481" s="25">
        <v>0</v>
      </c>
      <c r="F3481" s="25">
        <v>19449.39</v>
      </c>
      <c r="G3481" s="25">
        <v>79.349999999999994</v>
      </c>
    </row>
    <row r="3482" spans="1:7" x14ac:dyDescent="0.4">
      <c r="A3482" s="25">
        <v>5474</v>
      </c>
      <c r="B3482" s="25" t="s">
        <v>436</v>
      </c>
      <c r="C3482" s="25" t="s">
        <v>83</v>
      </c>
      <c r="D3482" s="25">
        <v>41.01</v>
      </c>
      <c r="E3482" s="25">
        <v>0</v>
      </c>
      <c r="F3482" s="25">
        <v>19725.349999999999</v>
      </c>
      <c r="G3482" s="25">
        <v>139.03</v>
      </c>
    </row>
    <row r="3483" spans="1:7" x14ac:dyDescent="0.4">
      <c r="A3483" s="25">
        <v>5474</v>
      </c>
      <c r="B3483" s="25" t="s">
        <v>436</v>
      </c>
      <c r="C3483" s="25" t="s">
        <v>84</v>
      </c>
      <c r="D3483" s="25">
        <v>0</v>
      </c>
      <c r="E3483" s="25">
        <v>0</v>
      </c>
      <c r="F3483" s="25">
        <v>70138.820000000007</v>
      </c>
      <c r="G3483" s="25">
        <v>2504.5300000000002</v>
      </c>
    </row>
    <row r="3484" spans="1:7" x14ac:dyDescent="0.4">
      <c r="A3484" s="25">
        <v>5474</v>
      </c>
      <c r="B3484" s="25" t="s">
        <v>436</v>
      </c>
      <c r="C3484" s="25" t="s">
        <v>91</v>
      </c>
      <c r="D3484" s="25">
        <v>75770.240000000005</v>
      </c>
      <c r="E3484" s="25">
        <v>0</v>
      </c>
      <c r="F3484" s="25">
        <v>386.88</v>
      </c>
      <c r="G3484" s="25">
        <v>57943.51</v>
      </c>
    </row>
    <row r="3485" spans="1:7" x14ac:dyDescent="0.4">
      <c r="A3485" s="25">
        <v>5474</v>
      </c>
      <c r="B3485" s="25" t="s">
        <v>436</v>
      </c>
      <c r="C3485" s="25" t="s">
        <v>85</v>
      </c>
      <c r="D3485" s="25">
        <v>169263.39</v>
      </c>
      <c r="E3485" s="25">
        <v>0</v>
      </c>
      <c r="F3485" s="25">
        <v>0</v>
      </c>
      <c r="G3485" s="25">
        <v>1667.46</v>
      </c>
    </row>
    <row r="3486" spans="1:7" x14ac:dyDescent="0.4">
      <c r="A3486" s="25">
        <v>5474</v>
      </c>
      <c r="B3486" s="25" t="s">
        <v>436</v>
      </c>
      <c r="C3486" s="25" t="s">
        <v>86</v>
      </c>
      <c r="D3486" s="25">
        <v>0</v>
      </c>
      <c r="E3486" s="25">
        <v>0</v>
      </c>
      <c r="F3486" s="25">
        <v>0</v>
      </c>
      <c r="G3486" s="25">
        <v>7471</v>
      </c>
    </row>
    <row r="3487" spans="1:7" x14ac:dyDescent="0.4">
      <c r="A3487" s="25">
        <v>5586</v>
      </c>
      <c r="B3487" s="25" t="s">
        <v>437</v>
      </c>
      <c r="C3487" s="25" t="s">
        <v>80</v>
      </c>
      <c r="D3487" s="25">
        <v>96730.36</v>
      </c>
      <c r="E3487" s="25">
        <v>0</v>
      </c>
      <c r="F3487" s="25">
        <v>0</v>
      </c>
      <c r="G3487" s="25">
        <v>0</v>
      </c>
    </row>
    <row r="3488" spans="1:7" x14ac:dyDescent="0.4">
      <c r="A3488" s="25">
        <v>5586</v>
      </c>
      <c r="B3488" s="25" t="s">
        <v>437</v>
      </c>
      <c r="C3488" s="25" t="s">
        <v>81</v>
      </c>
      <c r="D3488" s="25">
        <v>276085.32</v>
      </c>
      <c r="E3488" s="25">
        <v>0</v>
      </c>
      <c r="F3488" s="25">
        <v>0</v>
      </c>
      <c r="G3488" s="25">
        <v>119462.2</v>
      </c>
    </row>
    <row r="3489" spans="1:7" x14ac:dyDescent="0.4">
      <c r="A3489" s="25">
        <v>5586</v>
      </c>
      <c r="B3489" s="25" t="s">
        <v>437</v>
      </c>
      <c r="C3489" s="25" t="s">
        <v>89</v>
      </c>
      <c r="D3489" s="25">
        <v>199386.08</v>
      </c>
      <c r="E3489" s="25">
        <v>0</v>
      </c>
      <c r="F3489" s="25">
        <v>0</v>
      </c>
      <c r="G3489" s="25">
        <v>3358</v>
      </c>
    </row>
    <row r="3490" spans="1:7" x14ac:dyDescent="0.4">
      <c r="A3490" s="25">
        <v>5586</v>
      </c>
      <c r="B3490" s="25" t="s">
        <v>437</v>
      </c>
      <c r="C3490" s="25" t="s">
        <v>82</v>
      </c>
      <c r="D3490" s="25">
        <v>17806.8</v>
      </c>
      <c r="E3490" s="25">
        <v>0</v>
      </c>
      <c r="F3490" s="25">
        <v>0</v>
      </c>
      <c r="G3490" s="25">
        <v>0</v>
      </c>
    </row>
    <row r="3491" spans="1:7" x14ac:dyDescent="0.4">
      <c r="A3491" s="25">
        <v>5586</v>
      </c>
      <c r="B3491" s="25" t="s">
        <v>437</v>
      </c>
      <c r="C3491" s="25" t="s">
        <v>83</v>
      </c>
      <c r="D3491" s="25">
        <v>8325.94</v>
      </c>
      <c r="E3491" s="25">
        <v>0</v>
      </c>
      <c r="F3491" s="25">
        <v>0</v>
      </c>
      <c r="G3491" s="25">
        <v>0</v>
      </c>
    </row>
    <row r="3492" spans="1:7" x14ac:dyDescent="0.4">
      <c r="A3492" s="25">
        <v>5586</v>
      </c>
      <c r="B3492" s="25" t="s">
        <v>437</v>
      </c>
      <c r="C3492" s="25" t="s">
        <v>84</v>
      </c>
      <c r="D3492" s="25">
        <v>0</v>
      </c>
      <c r="E3492" s="25">
        <v>18397</v>
      </c>
      <c r="F3492" s="25">
        <v>0</v>
      </c>
      <c r="G3492" s="25">
        <v>0</v>
      </c>
    </row>
    <row r="3493" spans="1:7" x14ac:dyDescent="0.4">
      <c r="A3493" s="25">
        <v>5586</v>
      </c>
      <c r="B3493" s="25" t="s">
        <v>437</v>
      </c>
      <c r="C3493" s="25" t="s">
        <v>91</v>
      </c>
      <c r="D3493" s="25">
        <v>2945</v>
      </c>
      <c r="E3493" s="25">
        <v>5940</v>
      </c>
      <c r="F3493" s="25">
        <v>0</v>
      </c>
      <c r="G3493" s="25">
        <v>14848.5</v>
      </c>
    </row>
    <row r="3494" spans="1:7" x14ac:dyDescent="0.4">
      <c r="A3494" s="25">
        <v>5586</v>
      </c>
      <c r="B3494" s="25" t="s">
        <v>437</v>
      </c>
      <c r="C3494" s="25" t="s">
        <v>85</v>
      </c>
      <c r="D3494" s="25">
        <v>15508.5</v>
      </c>
      <c r="E3494" s="25">
        <v>0</v>
      </c>
      <c r="F3494" s="25">
        <v>0</v>
      </c>
      <c r="G3494" s="25">
        <v>0</v>
      </c>
    </row>
    <row r="3495" spans="1:7" x14ac:dyDescent="0.4">
      <c r="A3495" s="25">
        <v>5586</v>
      </c>
      <c r="B3495" s="25" t="s">
        <v>437</v>
      </c>
      <c r="C3495" s="25" t="s">
        <v>86</v>
      </c>
      <c r="D3495" s="25">
        <v>0</v>
      </c>
      <c r="E3495" s="25">
        <v>1548</v>
      </c>
      <c r="F3495" s="25">
        <v>0</v>
      </c>
      <c r="G3495" s="25">
        <v>0</v>
      </c>
    </row>
    <row r="3496" spans="1:7" x14ac:dyDescent="0.4">
      <c r="A3496" s="25">
        <v>5593</v>
      </c>
      <c r="B3496" s="25" t="s">
        <v>438</v>
      </c>
      <c r="C3496" s="25" t="s">
        <v>88</v>
      </c>
      <c r="D3496" s="25">
        <v>30399.79</v>
      </c>
      <c r="E3496" s="25">
        <v>0</v>
      </c>
      <c r="F3496" s="25">
        <v>0</v>
      </c>
      <c r="G3496" s="25">
        <v>799.98</v>
      </c>
    </row>
    <row r="3497" spans="1:7" x14ac:dyDescent="0.4">
      <c r="A3497" s="25">
        <v>5593</v>
      </c>
      <c r="B3497" s="25" t="s">
        <v>438</v>
      </c>
      <c r="C3497" s="25" t="s">
        <v>80</v>
      </c>
      <c r="D3497" s="25">
        <v>188139.41</v>
      </c>
      <c r="E3497" s="25">
        <v>0</v>
      </c>
      <c r="F3497" s="25">
        <v>0</v>
      </c>
      <c r="G3497" s="25">
        <v>10989.05</v>
      </c>
    </row>
    <row r="3498" spans="1:7" x14ac:dyDescent="0.4">
      <c r="A3498" s="25">
        <v>5593</v>
      </c>
      <c r="B3498" s="25" t="s">
        <v>438</v>
      </c>
      <c r="C3498" s="25" t="s">
        <v>81</v>
      </c>
      <c r="D3498" s="25">
        <v>729956.53</v>
      </c>
      <c r="E3498" s="25">
        <v>0</v>
      </c>
      <c r="F3498" s="25">
        <v>0</v>
      </c>
      <c r="G3498" s="25">
        <v>97768.1</v>
      </c>
    </row>
    <row r="3499" spans="1:7" x14ac:dyDescent="0.4">
      <c r="A3499" s="25">
        <v>5593</v>
      </c>
      <c r="B3499" s="25" t="s">
        <v>438</v>
      </c>
      <c r="C3499" s="25" t="s">
        <v>89</v>
      </c>
      <c r="D3499" s="25">
        <v>264623.56</v>
      </c>
      <c r="E3499" s="25">
        <v>0</v>
      </c>
      <c r="F3499" s="25">
        <v>1195.32</v>
      </c>
      <c r="G3499" s="25">
        <v>900</v>
      </c>
    </row>
    <row r="3500" spans="1:7" x14ac:dyDescent="0.4">
      <c r="A3500" s="25">
        <v>5593</v>
      </c>
      <c r="B3500" s="25" t="s">
        <v>438</v>
      </c>
      <c r="C3500" s="25" t="s">
        <v>82</v>
      </c>
      <c r="D3500" s="25">
        <v>20817.95</v>
      </c>
      <c r="E3500" s="25">
        <v>0</v>
      </c>
      <c r="F3500" s="25">
        <v>0</v>
      </c>
      <c r="G3500" s="25">
        <v>0</v>
      </c>
    </row>
    <row r="3501" spans="1:7" x14ac:dyDescent="0.4">
      <c r="A3501" s="25">
        <v>5593</v>
      </c>
      <c r="B3501" s="25" t="s">
        <v>438</v>
      </c>
      <c r="C3501" s="25" t="s">
        <v>84</v>
      </c>
      <c r="D3501" s="25">
        <v>86614.47</v>
      </c>
      <c r="E3501" s="25">
        <v>0</v>
      </c>
      <c r="F3501" s="25">
        <v>0</v>
      </c>
      <c r="G3501" s="25">
        <v>26665.59</v>
      </c>
    </row>
    <row r="3502" spans="1:7" x14ac:dyDescent="0.4">
      <c r="A3502" s="25">
        <v>5593</v>
      </c>
      <c r="B3502" s="25" t="s">
        <v>438</v>
      </c>
      <c r="C3502" s="25" t="s">
        <v>91</v>
      </c>
      <c r="D3502" s="25">
        <v>82681.3</v>
      </c>
      <c r="E3502" s="25">
        <v>47177</v>
      </c>
      <c r="F3502" s="25">
        <v>0</v>
      </c>
      <c r="G3502" s="25">
        <v>6195.98</v>
      </c>
    </row>
    <row r="3503" spans="1:7" x14ac:dyDescent="0.4">
      <c r="A3503" s="25">
        <v>5593</v>
      </c>
      <c r="B3503" s="25" t="s">
        <v>438</v>
      </c>
      <c r="C3503" s="25" t="s">
        <v>85</v>
      </c>
      <c r="D3503" s="25">
        <v>6182.65</v>
      </c>
      <c r="E3503" s="25">
        <v>0</v>
      </c>
      <c r="F3503" s="25">
        <v>0</v>
      </c>
      <c r="G3503" s="25">
        <v>0</v>
      </c>
    </row>
    <row r="3504" spans="1:7" x14ac:dyDescent="0.4">
      <c r="A3504" s="25">
        <v>5593</v>
      </c>
      <c r="B3504" s="25" t="s">
        <v>438</v>
      </c>
      <c r="C3504" s="25" t="s">
        <v>86</v>
      </c>
      <c r="D3504" s="25">
        <v>0</v>
      </c>
      <c r="E3504" s="25">
        <v>34110</v>
      </c>
      <c r="F3504" s="25">
        <v>0</v>
      </c>
      <c r="G3504" s="25">
        <v>50603.360000000001</v>
      </c>
    </row>
    <row r="3505" spans="1:7" x14ac:dyDescent="0.4">
      <c r="A3505" s="25">
        <v>8136</v>
      </c>
      <c r="B3505" s="25" t="s">
        <v>542</v>
      </c>
      <c r="C3505" s="25" t="s">
        <v>81</v>
      </c>
      <c r="D3505" s="25">
        <v>218069.52</v>
      </c>
      <c r="E3505" s="25">
        <v>0</v>
      </c>
      <c r="F3505" s="25">
        <v>1500</v>
      </c>
      <c r="G3505" s="25">
        <v>0</v>
      </c>
    </row>
    <row r="3506" spans="1:7" x14ac:dyDescent="0.4">
      <c r="A3506" s="25">
        <v>8136</v>
      </c>
      <c r="B3506" s="25" t="s">
        <v>542</v>
      </c>
      <c r="C3506" s="25" t="s">
        <v>86</v>
      </c>
      <c r="D3506" s="25">
        <v>25046</v>
      </c>
      <c r="E3506" s="25">
        <v>29816.54</v>
      </c>
      <c r="F3506" s="25">
        <v>0</v>
      </c>
      <c r="G3506" s="25">
        <v>81434</v>
      </c>
    </row>
    <row r="3507" spans="1:7" x14ac:dyDescent="0.4">
      <c r="A3507" s="25">
        <v>5607</v>
      </c>
      <c r="B3507" s="25" t="s">
        <v>439</v>
      </c>
      <c r="C3507" s="25" t="s">
        <v>88</v>
      </c>
      <c r="D3507" s="25">
        <v>521779.66</v>
      </c>
      <c r="E3507" s="25">
        <v>0</v>
      </c>
      <c r="F3507" s="25">
        <v>0</v>
      </c>
      <c r="G3507" s="25">
        <v>197472.6</v>
      </c>
    </row>
    <row r="3508" spans="1:7" x14ac:dyDescent="0.4">
      <c r="A3508" s="25">
        <v>5607</v>
      </c>
      <c r="B3508" s="25" t="s">
        <v>439</v>
      </c>
      <c r="C3508" s="25" t="s">
        <v>80</v>
      </c>
      <c r="D3508" s="25">
        <v>1772455.65</v>
      </c>
      <c r="E3508" s="25">
        <v>0</v>
      </c>
      <c r="F3508" s="25">
        <v>7558.62</v>
      </c>
      <c r="G3508" s="25">
        <v>247269.22</v>
      </c>
    </row>
    <row r="3509" spans="1:7" x14ac:dyDescent="0.4">
      <c r="A3509" s="25">
        <v>5607</v>
      </c>
      <c r="B3509" s="25" t="s">
        <v>439</v>
      </c>
      <c r="C3509" s="25" t="s">
        <v>81</v>
      </c>
      <c r="D3509" s="25">
        <v>3457252.7</v>
      </c>
      <c r="E3509" s="25">
        <v>0</v>
      </c>
      <c r="F3509" s="25">
        <v>0</v>
      </c>
      <c r="G3509" s="25">
        <v>2032505.54</v>
      </c>
    </row>
    <row r="3510" spans="1:7" x14ac:dyDescent="0.4">
      <c r="A3510" s="25">
        <v>5607</v>
      </c>
      <c r="B3510" s="25" t="s">
        <v>439</v>
      </c>
      <c r="C3510" s="25" t="s">
        <v>89</v>
      </c>
      <c r="D3510" s="25">
        <v>4704179.08</v>
      </c>
      <c r="E3510" s="25">
        <v>0</v>
      </c>
      <c r="F3510" s="25">
        <v>0</v>
      </c>
      <c r="G3510" s="25">
        <v>80882.490000000005</v>
      </c>
    </row>
    <row r="3511" spans="1:7" x14ac:dyDescent="0.4">
      <c r="A3511" s="25">
        <v>5607</v>
      </c>
      <c r="B3511" s="25" t="s">
        <v>439</v>
      </c>
      <c r="C3511" s="25" t="s">
        <v>90</v>
      </c>
      <c r="D3511" s="25">
        <v>197632.43</v>
      </c>
      <c r="E3511" s="25">
        <v>0</v>
      </c>
      <c r="F3511" s="25">
        <v>569.24</v>
      </c>
      <c r="G3511" s="25">
        <v>410.84</v>
      </c>
    </row>
    <row r="3512" spans="1:7" x14ac:dyDescent="0.4">
      <c r="A3512" s="25">
        <v>5607</v>
      </c>
      <c r="B3512" s="25" t="s">
        <v>439</v>
      </c>
      <c r="C3512" s="25" t="s">
        <v>82</v>
      </c>
      <c r="D3512" s="25">
        <v>127486.3</v>
      </c>
      <c r="E3512" s="25">
        <v>0</v>
      </c>
      <c r="F3512" s="25">
        <v>0</v>
      </c>
      <c r="G3512" s="25">
        <v>0</v>
      </c>
    </row>
    <row r="3513" spans="1:7" x14ac:dyDescent="0.4">
      <c r="A3513" s="25">
        <v>5607</v>
      </c>
      <c r="B3513" s="25" t="s">
        <v>439</v>
      </c>
      <c r="C3513" s="25" t="s">
        <v>83</v>
      </c>
      <c r="D3513" s="25">
        <v>75561.53</v>
      </c>
      <c r="E3513" s="25">
        <v>0</v>
      </c>
      <c r="F3513" s="25">
        <v>0</v>
      </c>
      <c r="G3513" s="25">
        <v>2224.65</v>
      </c>
    </row>
    <row r="3514" spans="1:7" x14ac:dyDescent="0.4">
      <c r="A3514" s="25">
        <v>5607</v>
      </c>
      <c r="B3514" s="25" t="s">
        <v>439</v>
      </c>
      <c r="C3514" s="25" t="s">
        <v>84</v>
      </c>
      <c r="D3514" s="25">
        <v>878003.6</v>
      </c>
      <c r="E3514" s="25">
        <v>0</v>
      </c>
      <c r="F3514" s="25">
        <v>2870.02</v>
      </c>
      <c r="G3514" s="25">
        <v>4857.57</v>
      </c>
    </row>
    <row r="3515" spans="1:7" x14ac:dyDescent="0.4">
      <c r="A3515" s="25">
        <v>5607</v>
      </c>
      <c r="B3515" s="25" t="s">
        <v>439</v>
      </c>
      <c r="C3515" s="25" t="s">
        <v>91</v>
      </c>
      <c r="D3515" s="25">
        <v>691711.4</v>
      </c>
      <c r="E3515" s="25">
        <v>0</v>
      </c>
      <c r="F3515" s="25">
        <v>0</v>
      </c>
      <c r="G3515" s="25">
        <v>19124.03</v>
      </c>
    </row>
    <row r="3516" spans="1:7" x14ac:dyDescent="0.4">
      <c r="A3516" s="25">
        <v>5607</v>
      </c>
      <c r="B3516" s="25" t="s">
        <v>439</v>
      </c>
      <c r="C3516" s="25" t="s">
        <v>85</v>
      </c>
      <c r="D3516" s="25">
        <v>341032.14</v>
      </c>
      <c r="E3516" s="25">
        <v>0</v>
      </c>
      <c r="F3516" s="25">
        <v>28483</v>
      </c>
      <c r="G3516" s="25">
        <v>26429.5</v>
      </c>
    </row>
    <row r="3517" spans="1:7" x14ac:dyDescent="0.4">
      <c r="A3517" s="25">
        <v>5607</v>
      </c>
      <c r="B3517" s="25" t="s">
        <v>439</v>
      </c>
      <c r="C3517" s="25" t="s">
        <v>86</v>
      </c>
      <c r="D3517" s="25">
        <v>215309.34</v>
      </c>
      <c r="E3517" s="25">
        <v>0</v>
      </c>
      <c r="F3517" s="25">
        <v>0</v>
      </c>
      <c r="G3517" s="25">
        <v>185309.24</v>
      </c>
    </row>
    <row r="3518" spans="1:7" x14ac:dyDescent="0.4">
      <c r="A3518" s="25">
        <v>5614</v>
      </c>
      <c r="B3518" s="25" t="s">
        <v>440</v>
      </c>
      <c r="C3518" s="25" t="s">
        <v>88</v>
      </c>
      <c r="D3518" s="25">
        <v>0</v>
      </c>
      <c r="E3518" s="25">
        <v>0</v>
      </c>
      <c r="F3518" s="25">
        <v>0</v>
      </c>
      <c r="G3518" s="25">
        <v>89.92</v>
      </c>
    </row>
    <row r="3519" spans="1:7" x14ac:dyDescent="0.4">
      <c r="A3519" s="25">
        <v>5614</v>
      </c>
      <c r="B3519" s="25" t="s">
        <v>440</v>
      </c>
      <c r="C3519" s="25" t="s">
        <v>81</v>
      </c>
      <c r="D3519" s="25">
        <v>71124.639999999999</v>
      </c>
      <c r="E3519" s="25">
        <v>0</v>
      </c>
      <c r="F3519" s="25">
        <v>3777.76</v>
      </c>
      <c r="G3519" s="25">
        <v>11880.08</v>
      </c>
    </row>
    <row r="3520" spans="1:7" x14ac:dyDescent="0.4">
      <c r="A3520" s="25">
        <v>5614</v>
      </c>
      <c r="B3520" s="25" t="s">
        <v>440</v>
      </c>
      <c r="C3520" s="25" t="s">
        <v>89</v>
      </c>
      <c r="D3520" s="25">
        <v>66286.84</v>
      </c>
      <c r="E3520" s="25">
        <v>0</v>
      </c>
      <c r="F3520" s="25">
        <v>3234.94</v>
      </c>
      <c r="G3520" s="25">
        <v>0</v>
      </c>
    </row>
    <row r="3521" spans="1:7" x14ac:dyDescent="0.4">
      <c r="A3521" s="25">
        <v>5614</v>
      </c>
      <c r="B3521" s="25" t="s">
        <v>440</v>
      </c>
      <c r="C3521" s="25" t="s">
        <v>82</v>
      </c>
      <c r="D3521" s="25">
        <v>6987.8</v>
      </c>
      <c r="E3521" s="25">
        <v>0</v>
      </c>
      <c r="F3521" s="25">
        <v>0</v>
      </c>
      <c r="G3521" s="25">
        <v>0</v>
      </c>
    </row>
    <row r="3522" spans="1:7" x14ac:dyDescent="0.4">
      <c r="A3522" s="25">
        <v>5614</v>
      </c>
      <c r="B3522" s="25" t="s">
        <v>440</v>
      </c>
      <c r="C3522" s="25" t="s">
        <v>84</v>
      </c>
      <c r="D3522" s="25">
        <v>9133.19</v>
      </c>
      <c r="E3522" s="25">
        <v>0</v>
      </c>
      <c r="F3522" s="25">
        <v>2019.6</v>
      </c>
      <c r="G3522" s="25">
        <v>0</v>
      </c>
    </row>
    <row r="3523" spans="1:7" x14ac:dyDescent="0.4">
      <c r="A3523" s="25">
        <v>5614</v>
      </c>
      <c r="B3523" s="25" t="s">
        <v>440</v>
      </c>
      <c r="C3523" s="25" t="s">
        <v>85</v>
      </c>
      <c r="D3523" s="25">
        <v>1785.08</v>
      </c>
      <c r="E3523" s="25">
        <v>0</v>
      </c>
      <c r="F3523" s="25">
        <v>0</v>
      </c>
      <c r="G3523" s="25">
        <v>0</v>
      </c>
    </row>
    <row r="3524" spans="1:7" x14ac:dyDescent="0.4">
      <c r="A3524" s="25">
        <v>5614</v>
      </c>
      <c r="B3524" s="25" t="s">
        <v>440</v>
      </c>
      <c r="C3524" s="25" t="s">
        <v>86</v>
      </c>
      <c r="D3524" s="25">
        <v>0</v>
      </c>
      <c r="E3524" s="25">
        <v>37527.53</v>
      </c>
      <c r="F3524" s="25">
        <v>0</v>
      </c>
      <c r="G3524" s="25">
        <v>0</v>
      </c>
    </row>
    <row r="3525" spans="1:7" x14ac:dyDescent="0.4">
      <c r="A3525" s="25">
        <v>3542</v>
      </c>
      <c r="B3525" s="25" t="s">
        <v>441</v>
      </c>
      <c r="C3525" s="25" t="s">
        <v>88</v>
      </c>
      <c r="D3525" s="25">
        <v>0</v>
      </c>
      <c r="E3525" s="25">
        <v>0</v>
      </c>
      <c r="F3525" s="25">
        <v>0</v>
      </c>
      <c r="G3525" s="25">
        <v>3005.81</v>
      </c>
    </row>
    <row r="3526" spans="1:7" x14ac:dyDescent="0.4">
      <c r="A3526" s="25">
        <v>3542</v>
      </c>
      <c r="B3526" s="25" t="s">
        <v>441</v>
      </c>
      <c r="C3526" s="25" t="s">
        <v>80</v>
      </c>
      <c r="D3526" s="25">
        <v>95226.9</v>
      </c>
      <c r="E3526" s="25">
        <v>0</v>
      </c>
      <c r="F3526" s="25">
        <v>0</v>
      </c>
      <c r="G3526" s="25">
        <v>1933.67</v>
      </c>
    </row>
    <row r="3527" spans="1:7" x14ac:dyDescent="0.4">
      <c r="A3527" s="25">
        <v>3542</v>
      </c>
      <c r="B3527" s="25" t="s">
        <v>441</v>
      </c>
      <c r="C3527" s="25" t="s">
        <v>81</v>
      </c>
      <c r="D3527" s="25">
        <v>139706.28</v>
      </c>
      <c r="E3527" s="25">
        <v>0</v>
      </c>
      <c r="F3527" s="25">
        <v>0</v>
      </c>
      <c r="G3527" s="25">
        <v>2605.0700000000002</v>
      </c>
    </row>
    <row r="3528" spans="1:7" x14ac:dyDescent="0.4">
      <c r="A3528" s="25">
        <v>3542</v>
      </c>
      <c r="B3528" s="25" t="s">
        <v>441</v>
      </c>
      <c r="C3528" s="25" t="s">
        <v>89</v>
      </c>
      <c r="D3528" s="25">
        <v>34318.85</v>
      </c>
      <c r="E3528" s="25">
        <v>0</v>
      </c>
      <c r="F3528" s="25">
        <v>0</v>
      </c>
      <c r="G3528" s="25">
        <v>12284.04</v>
      </c>
    </row>
    <row r="3529" spans="1:7" x14ac:dyDescent="0.4">
      <c r="A3529" s="25">
        <v>3542</v>
      </c>
      <c r="B3529" s="25" t="s">
        <v>441</v>
      </c>
      <c r="C3529" s="25" t="s">
        <v>82</v>
      </c>
      <c r="D3529" s="25">
        <v>5426.27</v>
      </c>
      <c r="E3529" s="25">
        <v>0</v>
      </c>
      <c r="F3529" s="25">
        <v>0</v>
      </c>
      <c r="G3529" s="25">
        <v>0</v>
      </c>
    </row>
    <row r="3530" spans="1:7" x14ac:dyDescent="0.4">
      <c r="A3530" s="25">
        <v>3542</v>
      </c>
      <c r="B3530" s="25" t="s">
        <v>441</v>
      </c>
      <c r="C3530" s="25" t="s">
        <v>83</v>
      </c>
      <c r="D3530" s="25">
        <v>667.28</v>
      </c>
      <c r="E3530" s="25">
        <v>0</v>
      </c>
      <c r="F3530" s="25">
        <v>0</v>
      </c>
      <c r="G3530" s="25">
        <v>0</v>
      </c>
    </row>
    <row r="3531" spans="1:7" x14ac:dyDescent="0.4">
      <c r="A3531" s="25">
        <v>3542</v>
      </c>
      <c r="B3531" s="25" t="s">
        <v>441</v>
      </c>
      <c r="C3531" s="25" t="s">
        <v>84</v>
      </c>
      <c r="D3531" s="25">
        <v>0</v>
      </c>
      <c r="E3531" s="25">
        <v>25928</v>
      </c>
      <c r="F3531" s="25">
        <v>0</v>
      </c>
      <c r="G3531" s="25">
        <v>19000</v>
      </c>
    </row>
    <row r="3532" spans="1:7" x14ac:dyDescent="0.4">
      <c r="A3532" s="25">
        <v>3542</v>
      </c>
      <c r="B3532" s="25" t="s">
        <v>441</v>
      </c>
      <c r="C3532" s="25" t="s">
        <v>91</v>
      </c>
      <c r="D3532" s="25">
        <v>126566.36</v>
      </c>
      <c r="E3532" s="25">
        <v>0</v>
      </c>
      <c r="F3532" s="25">
        <v>813.6</v>
      </c>
      <c r="G3532" s="25">
        <v>617.78</v>
      </c>
    </row>
    <row r="3533" spans="1:7" x14ac:dyDescent="0.4">
      <c r="A3533" s="25">
        <v>3542</v>
      </c>
      <c r="B3533" s="25" t="s">
        <v>441</v>
      </c>
      <c r="C3533" s="25" t="s">
        <v>85</v>
      </c>
      <c r="D3533" s="25">
        <v>0</v>
      </c>
      <c r="E3533" s="25">
        <v>0</v>
      </c>
      <c r="F3533" s="25">
        <v>11927.29</v>
      </c>
      <c r="G3533" s="25">
        <v>0</v>
      </c>
    </row>
    <row r="3534" spans="1:7" x14ac:dyDescent="0.4">
      <c r="A3534" s="25">
        <v>3542</v>
      </c>
      <c r="B3534" s="25" t="s">
        <v>441</v>
      </c>
      <c r="C3534" s="25" t="s">
        <v>86</v>
      </c>
      <c r="D3534" s="25">
        <v>8072.98</v>
      </c>
      <c r="E3534" s="25">
        <v>33809.94</v>
      </c>
      <c r="F3534" s="25">
        <v>0</v>
      </c>
      <c r="G3534" s="25">
        <v>601.11</v>
      </c>
    </row>
    <row r="3535" spans="1:7" x14ac:dyDescent="0.4">
      <c r="A3535" s="25">
        <v>5621</v>
      </c>
      <c r="B3535" s="25" t="s">
        <v>442</v>
      </c>
      <c r="C3535" s="25" t="s">
        <v>88</v>
      </c>
      <c r="D3535" s="25">
        <v>170208.02</v>
      </c>
      <c r="E3535" s="25">
        <v>0</v>
      </c>
      <c r="F3535" s="25">
        <v>0</v>
      </c>
      <c r="G3535" s="25">
        <v>18443.21</v>
      </c>
    </row>
    <row r="3536" spans="1:7" x14ac:dyDescent="0.4">
      <c r="A3536" s="25">
        <v>5621</v>
      </c>
      <c r="B3536" s="25" t="s">
        <v>442</v>
      </c>
      <c r="C3536" s="25" t="s">
        <v>80</v>
      </c>
      <c r="D3536" s="25">
        <v>600237.86</v>
      </c>
      <c r="E3536" s="25">
        <v>0</v>
      </c>
      <c r="F3536" s="25">
        <v>0</v>
      </c>
      <c r="G3536" s="25">
        <v>103426.84</v>
      </c>
    </row>
    <row r="3537" spans="1:7" x14ac:dyDescent="0.4">
      <c r="A3537" s="25">
        <v>5621</v>
      </c>
      <c r="B3537" s="25" t="s">
        <v>442</v>
      </c>
      <c r="C3537" s="25" t="s">
        <v>81</v>
      </c>
      <c r="D3537" s="25">
        <v>1896428.83</v>
      </c>
      <c r="E3537" s="25">
        <v>0</v>
      </c>
      <c r="F3537" s="25">
        <v>8074.46</v>
      </c>
      <c r="G3537" s="25">
        <v>361795.2</v>
      </c>
    </row>
    <row r="3538" spans="1:7" x14ac:dyDescent="0.4">
      <c r="A3538" s="25">
        <v>5621</v>
      </c>
      <c r="B3538" s="25" t="s">
        <v>442</v>
      </c>
      <c r="C3538" s="25" t="s">
        <v>89</v>
      </c>
      <c r="D3538" s="25">
        <v>1812904.81</v>
      </c>
      <c r="E3538" s="25">
        <v>0</v>
      </c>
      <c r="F3538" s="25">
        <v>0</v>
      </c>
      <c r="G3538" s="25">
        <v>1199.54</v>
      </c>
    </row>
    <row r="3539" spans="1:7" x14ac:dyDescent="0.4">
      <c r="A3539" s="25">
        <v>5621</v>
      </c>
      <c r="B3539" s="25" t="s">
        <v>442</v>
      </c>
      <c r="C3539" s="25" t="s">
        <v>90</v>
      </c>
      <c r="D3539" s="25">
        <v>153918.60999999999</v>
      </c>
      <c r="E3539" s="25">
        <v>0</v>
      </c>
      <c r="F3539" s="25">
        <v>0</v>
      </c>
      <c r="G3539" s="25">
        <v>0</v>
      </c>
    </row>
    <row r="3540" spans="1:7" x14ac:dyDescent="0.4">
      <c r="A3540" s="25">
        <v>5621</v>
      </c>
      <c r="B3540" s="25" t="s">
        <v>442</v>
      </c>
      <c r="C3540" s="25" t="s">
        <v>82</v>
      </c>
      <c r="D3540" s="25">
        <v>59026.400000000001</v>
      </c>
      <c r="E3540" s="25">
        <v>0</v>
      </c>
      <c r="F3540" s="25">
        <v>0</v>
      </c>
      <c r="G3540" s="25">
        <v>0</v>
      </c>
    </row>
    <row r="3541" spans="1:7" x14ac:dyDescent="0.4">
      <c r="A3541" s="25">
        <v>5621</v>
      </c>
      <c r="B3541" s="25" t="s">
        <v>442</v>
      </c>
      <c r="C3541" s="25" t="s">
        <v>83</v>
      </c>
      <c r="D3541" s="25">
        <v>50175.62</v>
      </c>
      <c r="E3541" s="25">
        <v>0</v>
      </c>
      <c r="F3541" s="25">
        <v>57792.6</v>
      </c>
      <c r="G3541" s="25">
        <v>0</v>
      </c>
    </row>
    <row r="3542" spans="1:7" x14ac:dyDescent="0.4">
      <c r="A3542" s="25">
        <v>5621</v>
      </c>
      <c r="B3542" s="25" t="s">
        <v>442</v>
      </c>
      <c r="C3542" s="25" t="s">
        <v>84</v>
      </c>
      <c r="D3542" s="25">
        <v>326148.86</v>
      </c>
      <c r="E3542" s="25">
        <v>0</v>
      </c>
      <c r="F3542" s="25">
        <v>0</v>
      </c>
      <c r="G3542" s="25">
        <v>0</v>
      </c>
    </row>
    <row r="3543" spans="1:7" x14ac:dyDescent="0.4">
      <c r="A3543" s="25">
        <v>5621</v>
      </c>
      <c r="B3543" s="25" t="s">
        <v>442</v>
      </c>
      <c r="C3543" s="25" t="s">
        <v>91</v>
      </c>
      <c r="D3543" s="25">
        <v>256263.63</v>
      </c>
      <c r="E3543" s="25">
        <v>0</v>
      </c>
      <c r="F3543" s="25">
        <v>0</v>
      </c>
      <c r="G3543" s="25">
        <v>1619.43</v>
      </c>
    </row>
    <row r="3544" spans="1:7" x14ac:dyDescent="0.4">
      <c r="A3544" s="25">
        <v>5621</v>
      </c>
      <c r="B3544" s="25" t="s">
        <v>442</v>
      </c>
      <c r="C3544" s="25" t="s">
        <v>85</v>
      </c>
      <c r="D3544" s="25">
        <v>38554.57</v>
      </c>
      <c r="E3544" s="25">
        <v>0</v>
      </c>
      <c r="F3544" s="25">
        <v>0</v>
      </c>
      <c r="G3544" s="25">
        <v>0</v>
      </c>
    </row>
    <row r="3545" spans="1:7" x14ac:dyDescent="0.4">
      <c r="A3545" s="25">
        <v>5621</v>
      </c>
      <c r="B3545" s="25" t="s">
        <v>442</v>
      </c>
      <c r="C3545" s="25" t="s">
        <v>86</v>
      </c>
      <c r="D3545" s="25">
        <v>0</v>
      </c>
      <c r="E3545" s="25">
        <v>0</v>
      </c>
      <c r="F3545" s="25">
        <v>31332.5</v>
      </c>
      <c r="G3545" s="25">
        <v>118069.53</v>
      </c>
    </row>
    <row r="3546" spans="1:7" x14ac:dyDescent="0.4">
      <c r="A3546" s="25">
        <v>5628</v>
      </c>
      <c r="B3546" s="25" t="s">
        <v>443</v>
      </c>
      <c r="C3546" s="25" t="s">
        <v>88</v>
      </c>
      <c r="D3546" s="25">
        <v>5071.75</v>
      </c>
      <c r="E3546" s="25">
        <v>0</v>
      </c>
      <c r="F3546" s="25">
        <v>0</v>
      </c>
      <c r="G3546" s="25">
        <v>10000</v>
      </c>
    </row>
    <row r="3547" spans="1:7" x14ac:dyDescent="0.4">
      <c r="A3547" s="25">
        <v>5628</v>
      </c>
      <c r="B3547" s="25" t="s">
        <v>443</v>
      </c>
      <c r="C3547" s="25" t="s">
        <v>80</v>
      </c>
      <c r="D3547" s="25">
        <v>88375.47</v>
      </c>
      <c r="E3547" s="25">
        <v>0</v>
      </c>
      <c r="F3547" s="25">
        <v>0</v>
      </c>
      <c r="G3547" s="25">
        <v>17525.900000000001</v>
      </c>
    </row>
    <row r="3548" spans="1:7" x14ac:dyDescent="0.4">
      <c r="A3548" s="25">
        <v>5628</v>
      </c>
      <c r="B3548" s="25" t="s">
        <v>443</v>
      </c>
      <c r="C3548" s="25" t="s">
        <v>81</v>
      </c>
      <c r="D3548" s="25">
        <v>645723.16</v>
      </c>
      <c r="E3548" s="25">
        <v>0</v>
      </c>
      <c r="F3548" s="25">
        <v>0</v>
      </c>
      <c r="G3548" s="25">
        <v>22209.33</v>
      </c>
    </row>
    <row r="3549" spans="1:7" x14ac:dyDescent="0.4">
      <c r="A3549" s="25">
        <v>5628</v>
      </c>
      <c r="B3549" s="25" t="s">
        <v>443</v>
      </c>
      <c r="C3549" s="25" t="s">
        <v>89</v>
      </c>
      <c r="D3549" s="25">
        <v>191168.72</v>
      </c>
      <c r="E3549" s="25">
        <v>0</v>
      </c>
      <c r="F3549" s="25">
        <v>0</v>
      </c>
      <c r="G3549" s="25">
        <v>19542.48</v>
      </c>
    </row>
    <row r="3550" spans="1:7" x14ac:dyDescent="0.4">
      <c r="A3550" s="25">
        <v>5628</v>
      </c>
      <c r="B3550" s="25" t="s">
        <v>443</v>
      </c>
      <c r="C3550" s="25" t="s">
        <v>82</v>
      </c>
      <c r="D3550" s="25">
        <v>25837.98</v>
      </c>
      <c r="E3550" s="25">
        <v>0</v>
      </c>
      <c r="F3550" s="25">
        <v>0</v>
      </c>
      <c r="G3550" s="25">
        <v>265.04000000000002</v>
      </c>
    </row>
    <row r="3551" spans="1:7" x14ac:dyDescent="0.4">
      <c r="A3551" s="25">
        <v>5628</v>
      </c>
      <c r="B3551" s="25" t="s">
        <v>443</v>
      </c>
      <c r="C3551" s="25" t="s">
        <v>83</v>
      </c>
      <c r="D3551" s="25">
        <v>6139.55</v>
      </c>
      <c r="E3551" s="25">
        <v>0</v>
      </c>
      <c r="F3551" s="25">
        <v>0</v>
      </c>
      <c r="G3551" s="25">
        <v>200.29</v>
      </c>
    </row>
    <row r="3552" spans="1:7" x14ac:dyDescent="0.4">
      <c r="A3552" s="25">
        <v>5628</v>
      </c>
      <c r="B3552" s="25" t="s">
        <v>443</v>
      </c>
      <c r="C3552" s="25" t="s">
        <v>84</v>
      </c>
      <c r="D3552" s="25">
        <v>63921.77</v>
      </c>
      <c r="E3552" s="25">
        <v>0</v>
      </c>
      <c r="F3552" s="25">
        <v>0</v>
      </c>
      <c r="G3552" s="25">
        <v>58781.67</v>
      </c>
    </row>
    <row r="3553" spans="1:7" x14ac:dyDescent="0.4">
      <c r="A3553" s="25">
        <v>5628</v>
      </c>
      <c r="B3553" s="25" t="s">
        <v>443</v>
      </c>
      <c r="C3553" s="25" t="s">
        <v>91</v>
      </c>
      <c r="D3553" s="25">
        <v>49083.07</v>
      </c>
      <c r="E3553" s="25">
        <v>0</v>
      </c>
      <c r="F3553" s="25">
        <v>0</v>
      </c>
      <c r="G3553" s="25">
        <v>572.27</v>
      </c>
    </row>
    <row r="3554" spans="1:7" x14ac:dyDescent="0.4">
      <c r="A3554" s="25">
        <v>5628</v>
      </c>
      <c r="B3554" s="25" t="s">
        <v>443</v>
      </c>
      <c r="C3554" s="25" t="s">
        <v>85</v>
      </c>
      <c r="D3554" s="25">
        <v>0</v>
      </c>
      <c r="E3554" s="25">
        <v>0</v>
      </c>
      <c r="F3554" s="25">
        <v>0</v>
      </c>
      <c r="G3554" s="25">
        <v>1252.58</v>
      </c>
    </row>
    <row r="3555" spans="1:7" x14ac:dyDescent="0.4">
      <c r="A3555" s="25">
        <v>5642</v>
      </c>
      <c r="B3555" s="25" t="s">
        <v>444</v>
      </c>
      <c r="C3555" s="25" t="s">
        <v>88</v>
      </c>
      <c r="D3555" s="25">
        <v>109821.81</v>
      </c>
      <c r="E3555" s="25">
        <v>0</v>
      </c>
      <c r="F3555" s="25">
        <v>0</v>
      </c>
      <c r="G3555" s="25">
        <v>20686.580000000002</v>
      </c>
    </row>
    <row r="3556" spans="1:7" x14ac:dyDescent="0.4">
      <c r="A3556" s="25">
        <v>5642</v>
      </c>
      <c r="B3556" s="25" t="s">
        <v>444</v>
      </c>
      <c r="C3556" s="25" t="s">
        <v>80</v>
      </c>
      <c r="D3556" s="25">
        <v>197550.78</v>
      </c>
      <c r="E3556" s="25">
        <v>0</v>
      </c>
      <c r="F3556" s="25">
        <v>5632.92</v>
      </c>
      <c r="G3556" s="25">
        <v>23473.98</v>
      </c>
    </row>
    <row r="3557" spans="1:7" x14ac:dyDescent="0.4">
      <c r="A3557" s="25">
        <v>5642</v>
      </c>
      <c r="B3557" s="25" t="s">
        <v>444</v>
      </c>
      <c r="C3557" s="25" t="s">
        <v>81</v>
      </c>
      <c r="D3557" s="25">
        <v>850436.54</v>
      </c>
      <c r="E3557" s="25">
        <v>0</v>
      </c>
      <c r="F3557" s="25">
        <v>116.08</v>
      </c>
      <c r="G3557" s="25">
        <v>232770.69</v>
      </c>
    </row>
    <row r="3558" spans="1:7" x14ac:dyDescent="0.4">
      <c r="A3558" s="25">
        <v>5642</v>
      </c>
      <c r="B3558" s="25" t="s">
        <v>444</v>
      </c>
      <c r="C3558" s="25" t="s">
        <v>89</v>
      </c>
      <c r="D3558" s="25">
        <v>864224.41</v>
      </c>
      <c r="E3558" s="25">
        <v>0</v>
      </c>
      <c r="F3558" s="25">
        <v>29814.34</v>
      </c>
      <c r="G3558" s="25">
        <v>1170</v>
      </c>
    </row>
    <row r="3559" spans="1:7" x14ac:dyDescent="0.4">
      <c r="A3559" s="25">
        <v>5642</v>
      </c>
      <c r="B3559" s="25" t="s">
        <v>444</v>
      </c>
      <c r="C3559" s="25" t="s">
        <v>82</v>
      </c>
      <c r="D3559" s="25">
        <v>30675.39</v>
      </c>
      <c r="E3559" s="25">
        <v>0</v>
      </c>
      <c r="F3559" s="25">
        <v>158.22</v>
      </c>
      <c r="G3559" s="25">
        <v>0</v>
      </c>
    </row>
    <row r="3560" spans="1:7" x14ac:dyDescent="0.4">
      <c r="A3560" s="25">
        <v>5642</v>
      </c>
      <c r="B3560" s="25" t="s">
        <v>444</v>
      </c>
      <c r="C3560" s="25" t="s">
        <v>83</v>
      </c>
      <c r="D3560" s="25">
        <v>0</v>
      </c>
      <c r="E3560" s="25">
        <v>0</v>
      </c>
      <c r="F3560" s="25">
        <v>22150</v>
      </c>
      <c r="G3560" s="25">
        <v>0</v>
      </c>
    </row>
    <row r="3561" spans="1:7" x14ac:dyDescent="0.4">
      <c r="A3561" s="25">
        <v>5642</v>
      </c>
      <c r="B3561" s="25" t="s">
        <v>444</v>
      </c>
      <c r="C3561" s="25" t="s">
        <v>84</v>
      </c>
      <c r="D3561" s="25">
        <v>72852.25</v>
      </c>
      <c r="E3561" s="25">
        <v>0</v>
      </c>
      <c r="F3561" s="25">
        <v>11.51</v>
      </c>
      <c r="G3561" s="25">
        <v>0</v>
      </c>
    </row>
    <row r="3562" spans="1:7" x14ac:dyDescent="0.4">
      <c r="A3562" s="25">
        <v>5642</v>
      </c>
      <c r="B3562" s="25" t="s">
        <v>444</v>
      </c>
      <c r="C3562" s="25" t="s">
        <v>91</v>
      </c>
      <c r="D3562" s="25">
        <v>138441.35999999999</v>
      </c>
      <c r="E3562" s="25">
        <v>0</v>
      </c>
      <c r="F3562" s="25">
        <v>0</v>
      </c>
      <c r="G3562" s="25">
        <v>569.48</v>
      </c>
    </row>
    <row r="3563" spans="1:7" x14ac:dyDescent="0.4">
      <c r="A3563" s="25">
        <v>5642</v>
      </c>
      <c r="B3563" s="25" t="s">
        <v>444</v>
      </c>
      <c r="C3563" s="25" t="s">
        <v>85</v>
      </c>
      <c r="D3563" s="25">
        <v>18143.46</v>
      </c>
      <c r="E3563" s="25">
        <v>0</v>
      </c>
      <c r="F3563" s="25">
        <v>0</v>
      </c>
      <c r="G3563" s="25">
        <v>358.01</v>
      </c>
    </row>
    <row r="3564" spans="1:7" x14ac:dyDescent="0.4">
      <c r="A3564" s="25">
        <v>5642</v>
      </c>
      <c r="B3564" s="25" t="s">
        <v>444</v>
      </c>
      <c r="C3564" s="25" t="s">
        <v>86</v>
      </c>
      <c r="D3564" s="25">
        <v>0</v>
      </c>
      <c r="E3564" s="25">
        <v>12350.9</v>
      </c>
      <c r="F3564" s="25">
        <v>0</v>
      </c>
      <c r="G3564" s="25">
        <v>57455.47</v>
      </c>
    </row>
    <row r="3565" spans="1:7" x14ac:dyDescent="0.4">
      <c r="A3565" s="25">
        <v>5656</v>
      </c>
      <c r="B3565" s="25" t="s">
        <v>445</v>
      </c>
      <c r="C3565" s="25" t="s">
        <v>88</v>
      </c>
      <c r="D3565" s="25">
        <v>514469.98</v>
      </c>
      <c r="E3565" s="25">
        <v>0</v>
      </c>
      <c r="F3565" s="25">
        <v>1806.3</v>
      </c>
      <c r="G3565" s="25">
        <v>33462.949999999997</v>
      </c>
    </row>
    <row r="3566" spans="1:7" x14ac:dyDescent="0.4">
      <c r="A3566" s="25">
        <v>5656</v>
      </c>
      <c r="B3566" s="25" t="s">
        <v>445</v>
      </c>
      <c r="C3566" s="25" t="s">
        <v>80</v>
      </c>
      <c r="D3566" s="25">
        <v>1588512.41</v>
      </c>
      <c r="E3566" s="25">
        <v>0</v>
      </c>
      <c r="F3566" s="25">
        <v>36919.56</v>
      </c>
      <c r="G3566" s="25">
        <v>28274.7</v>
      </c>
    </row>
    <row r="3567" spans="1:7" x14ac:dyDescent="0.4">
      <c r="A3567" s="25">
        <v>5656</v>
      </c>
      <c r="B3567" s="25" t="s">
        <v>445</v>
      </c>
      <c r="C3567" s="25" t="s">
        <v>81</v>
      </c>
      <c r="D3567" s="25">
        <v>6865612.0800000001</v>
      </c>
      <c r="E3567" s="25">
        <v>0</v>
      </c>
      <c r="F3567" s="25">
        <v>33122.370000000003</v>
      </c>
      <c r="G3567" s="25">
        <v>41592.35</v>
      </c>
    </row>
    <row r="3568" spans="1:7" x14ac:dyDescent="0.4">
      <c r="A3568" s="25">
        <v>5656</v>
      </c>
      <c r="B3568" s="25" t="s">
        <v>445</v>
      </c>
      <c r="C3568" s="25" t="s">
        <v>89</v>
      </c>
      <c r="D3568" s="25">
        <v>5716624.9100000001</v>
      </c>
      <c r="E3568" s="25">
        <v>0</v>
      </c>
      <c r="F3568" s="25">
        <v>47005.7</v>
      </c>
      <c r="G3568" s="25">
        <v>22272.76</v>
      </c>
    </row>
    <row r="3569" spans="1:7" x14ac:dyDescent="0.4">
      <c r="A3569" s="25">
        <v>5656</v>
      </c>
      <c r="B3569" s="25" t="s">
        <v>445</v>
      </c>
      <c r="C3569" s="25" t="s">
        <v>90</v>
      </c>
      <c r="D3569" s="25">
        <v>651250.52</v>
      </c>
      <c r="E3569" s="25">
        <v>0</v>
      </c>
      <c r="F3569" s="25">
        <v>60</v>
      </c>
      <c r="G3569" s="25">
        <v>0</v>
      </c>
    </row>
    <row r="3570" spans="1:7" x14ac:dyDescent="0.4">
      <c r="A3570" s="25">
        <v>5656</v>
      </c>
      <c r="B3570" s="25" t="s">
        <v>445</v>
      </c>
      <c r="C3570" s="25" t="s">
        <v>82</v>
      </c>
      <c r="D3570" s="25">
        <v>173945.12</v>
      </c>
      <c r="E3570" s="25">
        <v>0</v>
      </c>
      <c r="F3570" s="25">
        <v>0</v>
      </c>
      <c r="G3570" s="25">
        <v>0</v>
      </c>
    </row>
    <row r="3571" spans="1:7" x14ac:dyDescent="0.4">
      <c r="A3571" s="25">
        <v>5656</v>
      </c>
      <c r="B3571" s="25" t="s">
        <v>445</v>
      </c>
      <c r="C3571" s="25" t="s">
        <v>83</v>
      </c>
      <c r="D3571" s="25">
        <v>61994.33</v>
      </c>
      <c r="E3571" s="25">
        <v>0</v>
      </c>
      <c r="F3571" s="25">
        <v>13915.46</v>
      </c>
      <c r="G3571" s="25">
        <v>0</v>
      </c>
    </row>
    <row r="3572" spans="1:7" x14ac:dyDescent="0.4">
      <c r="A3572" s="25">
        <v>5656</v>
      </c>
      <c r="B3572" s="25" t="s">
        <v>445</v>
      </c>
      <c r="C3572" s="25" t="s">
        <v>84</v>
      </c>
      <c r="D3572" s="25">
        <v>586389.72</v>
      </c>
      <c r="E3572" s="25">
        <v>0</v>
      </c>
      <c r="F3572" s="25">
        <v>16844.419999999998</v>
      </c>
      <c r="G3572" s="25">
        <v>0</v>
      </c>
    </row>
    <row r="3573" spans="1:7" x14ac:dyDescent="0.4">
      <c r="A3573" s="25">
        <v>5656</v>
      </c>
      <c r="B3573" s="25" t="s">
        <v>445</v>
      </c>
      <c r="C3573" s="25" t="s">
        <v>91</v>
      </c>
      <c r="D3573" s="25">
        <v>1072263.21</v>
      </c>
      <c r="E3573" s="25">
        <v>0</v>
      </c>
      <c r="F3573" s="25">
        <v>3392.68</v>
      </c>
      <c r="G3573" s="25">
        <v>29637.42</v>
      </c>
    </row>
    <row r="3574" spans="1:7" x14ac:dyDescent="0.4">
      <c r="A3574" s="25">
        <v>5656</v>
      </c>
      <c r="B3574" s="25" t="s">
        <v>445</v>
      </c>
      <c r="C3574" s="25" t="s">
        <v>85</v>
      </c>
      <c r="D3574" s="25">
        <v>965549.55</v>
      </c>
      <c r="E3574" s="25">
        <v>0</v>
      </c>
      <c r="F3574" s="25">
        <v>40960.870000000003</v>
      </c>
      <c r="G3574" s="25">
        <v>0</v>
      </c>
    </row>
    <row r="3575" spans="1:7" x14ac:dyDescent="0.4">
      <c r="A3575" s="25">
        <v>5656</v>
      </c>
      <c r="B3575" s="25" t="s">
        <v>445</v>
      </c>
      <c r="C3575" s="25" t="s">
        <v>86</v>
      </c>
      <c r="D3575" s="25">
        <v>17507.8</v>
      </c>
      <c r="E3575" s="25">
        <v>0</v>
      </c>
      <c r="F3575" s="25">
        <v>29362.3</v>
      </c>
      <c r="G3575" s="25">
        <v>182042</v>
      </c>
    </row>
    <row r="3576" spans="1:7" x14ac:dyDescent="0.4">
      <c r="A3576" s="25">
        <v>5663</v>
      </c>
      <c r="B3576" s="25" t="s">
        <v>446</v>
      </c>
      <c r="C3576" s="25" t="s">
        <v>88</v>
      </c>
      <c r="D3576" s="25">
        <v>359906.13</v>
      </c>
      <c r="E3576" s="25">
        <v>0</v>
      </c>
      <c r="F3576" s="25">
        <v>0</v>
      </c>
      <c r="G3576" s="25">
        <v>21271.75</v>
      </c>
    </row>
    <row r="3577" spans="1:7" x14ac:dyDescent="0.4">
      <c r="A3577" s="25">
        <v>5663</v>
      </c>
      <c r="B3577" s="25" t="s">
        <v>446</v>
      </c>
      <c r="C3577" s="25" t="s">
        <v>80</v>
      </c>
      <c r="D3577" s="25">
        <v>1078934.24</v>
      </c>
      <c r="E3577" s="25">
        <v>0</v>
      </c>
      <c r="F3577" s="25">
        <v>73017.98</v>
      </c>
      <c r="G3577" s="25">
        <v>186160.43</v>
      </c>
    </row>
    <row r="3578" spans="1:7" x14ac:dyDescent="0.4">
      <c r="A3578" s="25">
        <v>5663</v>
      </c>
      <c r="B3578" s="25" t="s">
        <v>446</v>
      </c>
      <c r="C3578" s="25" t="s">
        <v>81</v>
      </c>
      <c r="D3578" s="25">
        <v>3280539.68</v>
      </c>
      <c r="E3578" s="25">
        <v>0</v>
      </c>
      <c r="F3578" s="25">
        <v>22783.38</v>
      </c>
      <c r="G3578" s="25">
        <v>427959.73</v>
      </c>
    </row>
    <row r="3579" spans="1:7" x14ac:dyDescent="0.4">
      <c r="A3579" s="25">
        <v>5663</v>
      </c>
      <c r="B3579" s="25" t="s">
        <v>446</v>
      </c>
      <c r="C3579" s="25" t="s">
        <v>89</v>
      </c>
      <c r="D3579" s="25">
        <v>2221041.89</v>
      </c>
      <c r="E3579" s="25">
        <v>0</v>
      </c>
      <c r="F3579" s="25">
        <v>0</v>
      </c>
      <c r="G3579" s="25">
        <v>46611.48</v>
      </c>
    </row>
    <row r="3580" spans="1:7" x14ac:dyDescent="0.4">
      <c r="A3580" s="25">
        <v>5663</v>
      </c>
      <c r="B3580" s="25" t="s">
        <v>446</v>
      </c>
      <c r="C3580" s="25" t="s">
        <v>90</v>
      </c>
      <c r="D3580" s="25">
        <v>0</v>
      </c>
      <c r="E3580" s="25">
        <v>0</v>
      </c>
      <c r="F3580" s="25">
        <v>54295.85</v>
      </c>
      <c r="G3580" s="25">
        <v>0</v>
      </c>
    </row>
    <row r="3581" spans="1:7" x14ac:dyDescent="0.4">
      <c r="A3581" s="25">
        <v>5663</v>
      </c>
      <c r="B3581" s="25" t="s">
        <v>446</v>
      </c>
      <c r="C3581" s="25" t="s">
        <v>82</v>
      </c>
      <c r="D3581" s="25">
        <v>0</v>
      </c>
      <c r="E3581" s="25">
        <v>0</v>
      </c>
      <c r="F3581" s="25">
        <v>125382.02</v>
      </c>
      <c r="G3581" s="25">
        <v>0</v>
      </c>
    </row>
    <row r="3582" spans="1:7" x14ac:dyDescent="0.4">
      <c r="A3582" s="25">
        <v>5663</v>
      </c>
      <c r="B3582" s="25" t="s">
        <v>446</v>
      </c>
      <c r="C3582" s="25" t="s">
        <v>83</v>
      </c>
      <c r="D3582" s="25">
        <v>0</v>
      </c>
      <c r="E3582" s="25">
        <v>0</v>
      </c>
      <c r="F3582" s="25">
        <v>108400.05</v>
      </c>
      <c r="G3582" s="25">
        <v>0</v>
      </c>
    </row>
    <row r="3583" spans="1:7" x14ac:dyDescent="0.4">
      <c r="A3583" s="25">
        <v>5663</v>
      </c>
      <c r="B3583" s="25" t="s">
        <v>446</v>
      </c>
      <c r="C3583" s="25" t="s">
        <v>84</v>
      </c>
      <c r="D3583" s="25">
        <v>0</v>
      </c>
      <c r="E3583" s="25">
        <v>0</v>
      </c>
      <c r="F3583" s="25">
        <v>338685.04</v>
      </c>
      <c r="G3583" s="25">
        <v>13179.14</v>
      </c>
    </row>
    <row r="3584" spans="1:7" x14ac:dyDescent="0.4">
      <c r="A3584" s="25">
        <v>5663</v>
      </c>
      <c r="B3584" s="25" t="s">
        <v>446</v>
      </c>
      <c r="C3584" s="25" t="s">
        <v>91</v>
      </c>
      <c r="D3584" s="25">
        <v>544965.57999999996</v>
      </c>
      <c r="E3584" s="25">
        <v>0</v>
      </c>
      <c r="F3584" s="25">
        <v>0</v>
      </c>
      <c r="G3584" s="25">
        <v>129694.56</v>
      </c>
    </row>
    <row r="3585" spans="1:7" x14ac:dyDescent="0.4">
      <c r="A3585" s="25">
        <v>5663</v>
      </c>
      <c r="B3585" s="25" t="s">
        <v>446</v>
      </c>
      <c r="C3585" s="25" t="s">
        <v>85</v>
      </c>
      <c r="D3585" s="25">
        <v>280563.08</v>
      </c>
      <c r="E3585" s="25">
        <v>0</v>
      </c>
      <c r="F3585" s="25">
        <v>0</v>
      </c>
      <c r="G3585" s="25">
        <v>37348.75</v>
      </c>
    </row>
    <row r="3586" spans="1:7" x14ac:dyDescent="0.4">
      <c r="A3586" s="25">
        <v>5663</v>
      </c>
      <c r="B3586" s="25" t="s">
        <v>446</v>
      </c>
      <c r="C3586" s="25" t="s">
        <v>86</v>
      </c>
      <c r="D3586" s="25">
        <v>0</v>
      </c>
      <c r="E3586" s="25">
        <v>74569.34</v>
      </c>
      <c r="F3586" s="25">
        <v>0</v>
      </c>
      <c r="G3586" s="25">
        <v>8504</v>
      </c>
    </row>
    <row r="3587" spans="1:7" x14ac:dyDescent="0.4">
      <c r="A3587" s="25">
        <v>5670</v>
      </c>
      <c r="B3587" s="25" t="s">
        <v>447</v>
      </c>
      <c r="C3587" s="25" t="s">
        <v>88</v>
      </c>
      <c r="D3587" s="25">
        <v>48709.66</v>
      </c>
      <c r="E3587" s="25">
        <v>0</v>
      </c>
      <c r="F3587" s="25">
        <v>0</v>
      </c>
      <c r="G3587" s="25">
        <v>6877.23</v>
      </c>
    </row>
    <row r="3588" spans="1:7" x14ac:dyDescent="0.4">
      <c r="A3588" s="25">
        <v>5670</v>
      </c>
      <c r="B3588" s="25" t="s">
        <v>447</v>
      </c>
      <c r="C3588" s="25" t="s">
        <v>80</v>
      </c>
      <c r="D3588" s="25">
        <v>95467.12</v>
      </c>
      <c r="E3588" s="25">
        <v>0</v>
      </c>
      <c r="F3588" s="25">
        <v>443</v>
      </c>
      <c r="G3588" s="25">
        <v>15939.76</v>
      </c>
    </row>
    <row r="3589" spans="1:7" x14ac:dyDescent="0.4">
      <c r="A3589" s="25">
        <v>5670</v>
      </c>
      <c r="B3589" s="25" t="s">
        <v>447</v>
      </c>
      <c r="C3589" s="25" t="s">
        <v>81</v>
      </c>
      <c r="D3589" s="25">
        <v>392089.71</v>
      </c>
      <c r="E3589" s="25">
        <v>0</v>
      </c>
      <c r="F3589" s="25">
        <v>5355.53</v>
      </c>
      <c r="G3589" s="25">
        <v>4017.48</v>
      </c>
    </row>
    <row r="3590" spans="1:7" x14ac:dyDescent="0.4">
      <c r="A3590" s="25">
        <v>5670</v>
      </c>
      <c r="B3590" s="25" t="s">
        <v>447</v>
      </c>
      <c r="C3590" s="25" t="s">
        <v>89</v>
      </c>
      <c r="D3590" s="25">
        <v>88499.23</v>
      </c>
      <c r="E3590" s="25">
        <v>0</v>
      </c>
      <c r="F3590" s="25">
        <v>2578.77</v>
      </c>
      <c r="G3590" s="25">
        <v>48166.7</v>
      </c>
    </row>
    <row r="3591" spans="1:7" x14ac:dyDescent="0.4">
      <c r="A3591" s="25">
        <v>5670</v>
      </c>
      <c r="B3591" s="25" t="s">
        <v>447</v>
      </c>
      <c r="C3591" s="25" t="s">
        <v>82</v>
      </c>
      <c r="D3591" s="25">
        <v>5879.86</v>
      </c>
      <c r="E3591" s="25">
        <v>0</v>
      </c>
      <c r="F3591" s="25">
        <v>0</v>
      </c>
      <c r="G3591" s="25">
        <v>0</v>
      </c>
    </row>
    <row r="3592" spans="1:7" x14ac:dyDescent="0.4">
      <c r="A3592" s="25">
        <v>5670</v>
      </c>
      <c r="B3592" s="25" t="s">
        <v>447</v>
      </c>
      <c r="C3592" s="25" t="s">
        <v>84</v>
      </c>
      <c r="D3592" s="25">
        <v>0</v>
      </c>
      <c r="E3592" s="25">
        <v>20575.169999999998</v>
      </c>
      <c r="F3592" s="25">
        <v>0</v>
      </c>
      <c r="G3592" s="25">
        <v>0</v>
      </c>
    </row>
    <row r="3593" spans="1:7" x14ac:dyDescent="0.4">
      <c r="A3593" s="25">
        <v>5670</v>
      </c>
      <c r="B3593" s="25" t="s">
        <v>447</v>
      </c>
      <c r="C3593" s="25" t="s">
        <v>91</v>
      </c>
      <c r="D3593" s="25">
        <v>0</v>
      </c>
      <c r="E3593" s="25">
        <v>89751.26</v>
      </c>
      <c r="F3593" s="25">
        <v>0</v>
      </c>
      <c r="G3593" s="25">
        <v>0</v>
      </c>
    </row>
    <row r="3594" spans="1:7" x14ac:dyDescent="0.4">
      <c r="A3594" s="25">
        <v>5670</v>
      </c>
      <c r="B3594" s="25" t="s">
        <v>447</v>
      </c>
      <c r="C3594" s="25" t="s">
        <v>85</v>
      </c>
      <c r="D3594" s="25">
        <v>12024.14</v>
      </c>
      <c r="E3594" s="25">
        <v>0</v>
      </c>
      <c r="F3594" s="25">
        <v>0</v>
      </c>
      <c r="G3594" s="25">
        <v>0</v>
      </c>
    </row>
    <row r="3595" spans="1:7" x14ac:dyDescent="0.4">
      <c r="A3595" s="25">
        <v>5670</v>
      </c>
      <c r="B3595" s="25" t="s">
        <v>447</v>
      </c>
      <c r="C3595" s="25" t="s">
        <v>86</v>
      </c>
      <c r="D3595" s="25">
        <v>0</v>
      </c>
      <c r="E3595" s="25">
        <v>0</v>
      </c>
      <c r="F3595" s="25">
        <v>0</v>
      </c>
      <c r="G3595" s="25">
        <v>19642.66</v>
      </c>
    </row>
    <row r="3596" spans="1:7" x14ac:dyDescent="0.4">
      <c r="A3596" s="25">
        <v>3510</v>
      </c>
      <c r="B3596" s="25" t="s">
        <v>448</v>
      </c>
      <c r="C3596" s="25" t="s">
        <v>80</v>
      </c>
      <c r="D3596" s="25">
        <v>67933.350000000006</v>
      </c>
      <c r="E3596" s="25">
        <v>0</v>
      </c>
      <c r="F3596" s="25">
        <v>10432</v>
      </c>
      <c r="G3596" s="25">
        <v>1649.29</v>
      </c>
    </row>
    <row r="3597" spans="1:7" x14ac:dyDescent="0.4">
      <c r="A3597" s="25">
        <v>3510</v>
      </c>
      <c r="B3597" s="25" t="s">
        <v>448</v>
      </c>
      <c r="C3597" s="25" t="s">
        <v>81</v>
      </c>
      <c r="D3597" s="25">
        <v>9395.82</v>
      </c>
      <c r="E3597" s="25">
        <v>0</v>
      </c>
      <c r="F3597" s="25">
        <v>0</v>
      </c>
      <c r="G3597" s="25">
        <v>142933.75</v>
      </c>
    </row>
    <row r="3598" spans="1:7" x14ac:dyDescent="0.4">
      <c r="A3598" s="25">
        <v>3510</v>
      </c>
      <c r="B3598" s="25" t="s">
        <v>448</v>
      </c>
      <c r="C3598" s="25" t="s">
        <v>89</v>
      </c>
      <c r="D3598" s="25">
        <v>125380.74</v>
      </c>
      <c r="E3598" s="25">
        <v>0</v>
      </c>
      <c r="F3598" s="25">
        <v>0</v>
      </c>
      <c r="G3598" s="25">
        <v>0</v>
      </c>
    </row>
    <row r="3599" spans="1:7" x14ac:dyDescent="0.4">
      <c r="A3599" s="25">
        <v>3510</v>
      </c>
      <c r="B3599" s="25" t="s">
        <v>448</v>
      </c>
      <c r="C3599" s="25" t="s">
        <v>82</v>
      </c>
      <c r="D3599" s="25">
        <v>8040.31</v>
      </c>
      <c r="E3599" s="25">
        <v>0</v>
      </c>
      <c r="F3599" s="25">
        <v>0</v>
      </c>
      <c r="G3599" s="25">
        <v>0</v>
      </c>
    </row>
    <row r="3600" spans="1:7" x14ac:dyDescent="0.4">
      <c r="A3600" s="25">
        <v>3510</v>
      </c>
      <c r="B3600" s="25" t="s">
        <v>448</v>
      </c>
      <c r="C3600" s="25" t="s">
        <v>91</v>
      </c>
      <c r="D3600" s="25">
        <v>32716.35</v>
      </c>
      <c r="E3600" s="25">
        <v>0</v>
      </c>
      <c r="F3600" s="25">
        <v>0</v>
      </c>
      <c r="G3600" s="25">
        <v>186.13</v>
      </c>
    </row>
    <row r="3601" spans="1:7" x14ac:dyDescent="0.4">
      <c r="A3601" s="25">
        <v>3510</v>
      </c>
      <c r="B3601" s="25" t="s">
        <v>448</v>
      </c>
      <c r="C3601" s="25" t="s">
        <v>85</v>
      </c>
      <c r="D3601" s="25">
        <v>8721</v>
      </c>
      <c r="E3601" s="25">
        <v>0</v>
      </c>
      <c r="F3601" s="25">
        <v>0</v>
      </c>
      <c r="G3601" s="25">
        <v>0</v>
      </c>
    </row>
    <row r="3602" spans="1:7" x14ac:dyDescent="0.4">
      <c r="A3602" s="25">
        <v>3510</v>
      </c>
      <c r="B3602" s="25" t="s">
        <v>448</v>
      </c>
      <c r="C3602" s="25" t="s">
        <v>86</v>
      </c>
      <c r="D3602" s="25">
        <v>0</v>
      </c>
      <c r="E3602" s="25">
        <v>20875.189999999999</v>
      </c>
      <c r="F3602" s="25">
        <v>0</v>
      </c>
      <c r="G3602" s="25">
        <v>2131.06</v>
      </c>
    </row>
    <row r="3603" spans="1:7" x14ac:dyDescent="0.4">
      <c r="A3603" s="25">
        <v>5726</v>
      </c>
      <c r="B3603" s="25" t="s">
        <v>449</v>
      </c>
      <c r="C3603" s="25" t="s">
        <v>88</v>
      </c>
      <c r="D3603" s="25">
        <v>0</v>
      </c>
      <c r="E3603" s="25">
        <v>0</v>
      </c>
      <c r="F3603" s="25">
        <v>0</v>
      </c>
      <c r="G3603" s="25">
        <v>315.57</v>
      </c>
    </row>
    <row r="3604" spans="1:7" x14ac:dyDescent="0.4">
      <c r="A3604" s="25">
        <v>5726</v>
      </c>
      <c r="B3604" s="25" t="s">
        <v>449</v>
      </c>
      <c r="C3604" s="25" t="s">
        <v>80</v>
      </c>
      <c r="D3604" s="25">
        <v>107340.59</v>
      </c>
      <c r="E3604" s="25">
        <v>0</v>
      </c>
      <c r="F3604" s="25">
        <v>0</v>
      </c>
      <c r="G3604" s="25">
        <v>23957.48</v>
      </c>
    </row>
    <row r="3605" spans="1:7" x14ac:dyDescent="0.4">
      <c r="A3605" s="25">
        <v>5726</v>
      </c>
      <c r="B3605" s="25" t="s">
        <v>449</v>
      </c>
      <c r="C3605" s="25" t="s">
        <v>81</v>
      </c>
      <c r="D3605" s="25">
        <v>453796.02</v>
      </c>
      <c r="E3605" s="25">
        <v>0</v>
      </c>
      <c r="F3605" s="25">
        <v>0</v>
      </c>
      <c r="G3605" s="25">
        <v>18308.759999999998</v>
      </c>
    </row>
    <row r="3606" spans="1:7" x14ac:dyDescent="0.4">
      <c r="A3606" s="25">
        <v>5726</v>
      </c>
      <c r="B3606" s="25" t="s">
        <v>449</v>
      </c>
      <c r="C3606" s="25" t="s">
        <v>89</v>
      </c>
      <c r="D3606" s="25">
        <v>271013.09999999998</v>
      </c>
      <c r="E3606" s="25">
        <v>0</v>
      </c>
      <c r="F3606" s="25">
        <v>0</v>
      </c>
      <c r="G3606" s="25">
        <v>97.56</v>
      </c>
    </row>
    <row r="3607" spans="1:7" x14ac:dyDescent="0.4">
      <c r="A3607" s="25">
        <v>5726</v>
      </c>
      <c r="B3607" s="25" t="s">
        <v>449</v>
      </c>
      <c r="C3607" s="25" t="s">
        <v>82</v>
      </c>
      <c r="D3607" s="25">
        <v>18862.93</v>
      </c>
      <c r="E3607" s="25">
        <v>0</v>
      </c>
      <c r="F3607" s="25">
        <v>0</v>
      </c>
      <c r="G3607" s="25">
        <v>0</v>
      </c>
    </row>
    <row r="3608" spans="1:7" x14ac:dyDescent="0.4">
      <c r="A3608" s="25">
        <v>5726</v>
      </c>
      <c r="B3608" s="25" t="s">
        <v>449</v>
      </c>
      <c r="C3608" s="25" t="s">
        <v>83</v>
      </c>
      <c r="D3608" s="25">
        <v>1974.34</v>
      </c>
      <c r="E3608" s="25">
        <v>0</v>
      </c>
      <c r="F3608" s="25">
        <v>0</v>
      </c>
      <c r="G3608" s="25">
        <v>0</v>
      </c>
    </row>
    <row r="3609" spans="1:7" x14ac:dyDescent="0.4">
      <c r="A3609" s="25">
        <v>5726</v>
      </c>
      <c r="B3609" s="25" t="s">
        <v>449</v>
      </c>
      <c r="C3609" s="25" t="s">
        <v>84</v>
      </c>
      <c r="D3609" s="25">
        <v>45750.79</v>
      </c>
      <c r="E3609" s="25">
        <v>0</v>
      </c>
      <c r="F3609" s="25">
        <v>700.26</v>
      </c>
      <c r="G3609" s="25">
        <v>23449</v>
      </c>
    </row>
    <row r="3610" spans="1:7" x14ac:dyDescent="0.4">
      <c r="A3610" s="25">
        <v>5726</v>
      </c>
      <c r="B3610" s="25" t="s">
        <v>449</v>
      </c>
      <c r="C3610" s="25" t="s">
        <v>91</v>
      </c>
      <c r="D3610" s="25">
        <v>0</v>
      </c>
      <c r="E3610" s="25">
        <v>46168</v>
      </c>
      <c r="F3610" s="25">
        <v>0</v>
      </c>
      <c r="G3610" s="25">
        <v>10429</v>
      </c>
    </row>
    <row r="3611" spans="1:7" x14ac:dyDescent="0.4">
      <c r="A3611" s="25">
        <v>5726</v>
      </c>
      <c r="B3611" s="25" t="s">
        <v>449</v>
      </c>
      <c r="C3611" s="25" t="s">
        <v>85</v>
      </c>
      <c r="D3611" s="25">
        <v>0</v>
      </c>
      <c r="E3611" s="25">
        <v>0</v>
      </c>
      <c r="F3611" s="25">
        <v>337.55</v>
      </c>
      <c r="G3611" s="25">
        <v>0</v>
      </c>
    </row>
    <row r="3612" spans="1:7" x14ac:dyDescent="0.4">
      <c r="A3612" s="25">
        <v>5726</v>
      </c>
      <c r="B3612" s="25" t="s">
        <v>449</v>
      </c>
      <c r="C3612" s="25" t="s">
        <v>86</v>
      </c>
      <c r="D3612" s="25">
        <v>0</v>
      </c>
      <c r="E3612" s="25">
        <v>23706.2</v>
      </c>
      <c r="F3612" s="25">
        <v>0</v>
      </c>
      <c r="G3612" s="25">
        <v>2000</v>
      </c>
    </row>
    <row r="3613" spans="1:7" x14ac:dyDescent="0.4">
      <c r="A3613" s="25">
        <v>5733</v>
      </c>
      <c r="B3613" s="25" t="s">
        <v>450</v>
      </c>
      <c r="C3613" s="25" t="s">
        <v>88</v>
      </c>
      <c r="D3613" s="25">
        <v>33577.360000000001</v>
      </c>
      <c r="E3613" s="25">
        <v>0</v>
      </c>
      <c r="F3613" s="25">
        <v>0</v>
      </c>
      <c r="G3613" s="25">
        <v>5555.2</v>
      </c>
    </row>
    <row r="3614" spans="1:7" x14ac:dyDescent="0.4">
      <c r="A3614" s="25">
        <v>5733</v>
      </c>
      <c r="B3614" s="25" t="s">
        <v>450</v>
      </c>
      <c r="C3614" s="25" t="s">
        <v>80</v>
      </c>
      <c r="D3614" s="25">
        <v>132311.19</v>
      </c>
      <c r="E3614" s="25">
        <v>0</v>
      </c>
      <c r="F3614" s="25">
        <v>56.72</v>
      </c>
      <c r="G3614" s="25">
        <v>1833.54</v>
      </c>
    </row>
    <row r="3615" spans="1:7" x14ac:dyDescent="0.4">
      <c r="A3615" s="25">
        <v>5733</v>
      </c>
      <c r="B3615" s="25" t="s">
        <v>450</v>
      </c>
      <c r="C3615" s="25" t="s">
        <v>81</v>
      </c>
      <c r="D3615" s="25">
        <v>565770.67000000004</v>
      </c>
      <c r="E3615" s="25">
        <v>0</v>
      </c>
      <c r="F3615" s="25">
        <v>155.15</v>
      </c>
      <c r="G3615" s="25">
        <v>19986.740000000002</v>
      </c>
    </row>
    <row r="3616" spans="1:7" x14ac:dyDescent="0.4">
      <c r="A3616" s="25">
        <v>5733</v>
      </c>
      <c r="B3616" s="25" t="s">
        <v>450</v>
      </c>
      <c r="C3616" s="25" t="s">
        <v>89</v>
      </c>
      <c r="D3616" s="25">
        <v>487660.26</v>
      </c>
      <c r="E3616" s="25">
        <v>0</v>
      </c>
      <c r="F3616" s="25">
        <v>200</v>
      </c>
      <c r="G3616" s="25">
        <v>500.1</v>
      </c>
    </row>
    <row r="3617" spans="1:7" x14ac:dyDescent="0.4">
      <c r="A3617" s="25">
        <v>5733</v>
      </c>
      <c r="B3617" s="25" t="s">
        <v>450</v>
      </c>
      <c r="C3617" s="25" t="s">
        <v>82</v>
      </c>
      <c r="D3617" s="25">
        <v>28580.22</v>
      </c>
      <c r="E3617" s="25">
        <v>0</v>
      </c>
      <c r="F3617" s="25">
        <v>0</v>
      </c>
      <c r="G3617" s="25">
        <v>0</v>
      </c>
    </row>
    <row r="3618" spans="1:7" x14ac:dyDescent="0.4">
      <c r="A3618" s="25">
        <v>5733</v>
      </c>
      <c r="B3618" s="25" t="s">
        <v>450</v>
      </c>
      <c r="C3618" s="25" t="s">
        <v>84</v>
      </c>
      <c r="D3618" s="25">
        <v>45224.25</v>
      </c>
      <c r="E3618" s="25">
        <v>0</v>
      </c>
      <c r="F3618" s="25">
        <v>8772.2900000000009</v>
      </c>
      <c r="G3618" s="25">
        <v>2290</v>
      </c>
    </row>
    <row r="3619" spans="1:7" x14ac:dyDescent="0.4">
      <c r="A3619" s="25">
        <v>5733</v>
      </c>
      <c r="B3619" s="25" t="s">
        <v>450</v>
      </c>
      <c r="C3619" s="25" t="s">
        <v>91</v>
      </c>
      <c r="D3619" s="25">
        <v>22376.25</v>
      </c>
      <c r="E3619" s="25">
        <v>2154</v>
      </c>
      <c r="F3619" s="25">
        <v>209.95</v>
      </c>
      <c r="G3619" s="25">
        <v>65000</v>
      </c>
    </row>
    <row r="3620" spans="1:7" x14ac:dyDescent="0.4">
      <c r="A3620" s="25">
        <v>5733</v>
      </c>
      <c r="B3620" s="25" t="s">
        <v>450</v>
      </c>
      <c r="C3620" s="25" t="s">
        <v>85</v>
      </c>
      <c r="D3620" s="25">
        <v>33369.33</v>
      </c>
      <c r="E3620" s="25">
        <v>0</v>
      </c>
      <c r="F3620" s="25">
        <v>0</v>
      </c>
      <c r="G3620" s="25">
        <v>772.94</v>
      </c>
    </row>
    <row r="3621" spans="1:7" x14ac:dyDescent="0.4">
      <c r="A3621" s="25">
        <v>5733</v>
      </c>
      <c r="B3621" s="25" t="s">
        <v>450</v>
      </c>
      <c r="C3621" s="25" t="s">
        <v>86</v>
      </c>
      <c r="D3621" s="25">
        <v>0</v>
      </c>
      <c r="E3621" s="25">
        <v>5670.01</v>
      </c>
      <c r="F3621" s="25">
        <v>0</v>
      </c>
      <c r="G3621" s="25">
        <v>0</v>
      </c>
    </row>
    <row r="3622" spans="1:7" x14ac:dyDescent="0.4">
      <c r="A3622" s="25">
        <v>5740</v>
      </c>
      <c r="B3622" s="25" t="s">
        <v>451</v>
      </c>
      <c r="C3622" s="25" t="s">
        <v>88</v>
      </c>
      <c r="D3622" s="25">
        <v>0</v>
      </c>
      <c r="E3622" s="25">
        <v>0</v>
      </c>
      <c r="F3622" s="25">
        <v>0</v>
      </c>
      <c r="G3622" s="25">
        <v>3960.72</v>
      </c>
    </row>
    <row r="3623" spans="1:7" x14ac:dyDescent="0.4">
      <c r="A3623" s="25">
        <v>5740</v>
      </c>
      <c r="B3623" s="25" t="s">
        <v>451</v>
      </c>
      <c r="C3623" s="25" t="s">
        <v>80</v>
      </c>
      <c r="D3623" s="25">
        <v>55148.2</v>
      </c>
      <c r="E3623" s="25">
        <v>0</v>
      </c>
      <c r="F3623" s="25">
        <v>0</v>
      </c>
      <c r="G3623" s="25">
        <v>1868.99</v>
      </c>
    </row>
    <row r="3624" spans="1:7" x14ac:dyDescent="0.4">
      <c r="A3624" s="25">
        <v>5740</v>
      </c>
      <c r="B3624" s="25" t="s">
        <v>451</v>
      </c>
      <c r="C3624" s="25" t="s">
        <v>81</v>
      </c>
      <c r="D3624" s="25">
        <v>104231.85</v>
      </c>
      <c r="E3624" s="25">
        <v>0</v>
      </c>
      <c r="F3624" s="25">
        <v>0</v>
      </c>
      <c r="G3624" s="25">
        <v>6257.23</v>
      </c>
    </row>
    <row r="3625" spans="1:7" x14ac:dyDescent="0.4">
      <c r="A3625" s="25">
        <v>5740</v>
      </c>
      <c r="B3625" s="25" t="s">
        <v>451</v>
      </c>
      <c r="C3625" s="25" t="s">
        <v>89</v>
      </c>
      <c r="D3625" s="25">
        <v>38688.720000000001</v>
      </c>
      <c r="E3625" s="25">
        <v>0</v>
      </c>
      <c r="F3625" s="25">
        <v>0</v>
      </c>
      <c r="G3625" s="25">
        <v>45397.31</v>
      </c>
    </row>
    <row r="3626" spans="1:7" x14ac:dyDescent="0.4">
      <c r="A3626" s="25">
        <v>5740</v>
      </c>
      <c r="B3626" s="25" t="s">
        <v>451</v>
      </c>
      <c r="C3626" s="25" t="s">
        <v>82</v>
      </c>
      <c r="D3626" s="25">
        <v>5313.91</v>
      </c>
      <c r="E3626" s="25">
        <v>0</v>
      </c>
      <c r="F3626" s="25">
        <v>0</v>
      </c>
      <c r="G3626" s="25">
        <v>0</v>
      </c>
    </row>
    <row r="3627" spans="1:7" x14ac:dyDescent="0.4">
      <c r="A3627" s="25">
        <v>5740</v>
      </c>
      <c r="B3627" s="25" t="s">
        <v>451</v>
      </c>
      <c r="C3627" s="25" t="s">
        <v>83</v>
      </c>
      <c r="D3627" s="25">
        <v>0</v>
      </c>
      <c r="E3627" s="25">
        <v>0</v>
      </c>
      <c r="F3627" s="25">
        <v>0</v>
      </c>
      <c r="G3627" s="25">
        <v>3004.62</v>
      </c>
    </row>
    <row r="3628" spans="1:7" x14ac:dyDescent="0.4">
      <c r="A3628" s="25">
        <v>5740</v>
      </c>
      <c r="B3628" s="25" t="s">
        <v>451</v>
      </c>
      <c r="C3628" s="25" t="s">
        <v>84</v>
      </c>
      <c r="D3628" s="25">
        <v>0</v>
      </c>
      <c r="E3628" s="25">
        <v>5717.52</v>
      </c>
      <c r="F3628" s="25">
        <v>0</v>
      </c>
      <c r="G3628" s="25">
        <v>0</v>
      </c>
    </row>
    <row r="3629" spans="1:7" x14ac:dyDescent="0.4">
      <c r="A3629" s="25">
        <v>5740</v>
      </c>
      <c r="B3629" s="25" t="s">
        <v>451</v>
      </c>
      <c r="C3629" s="25" t="s">
        <v>91</v>
      </c>
      <c r="D3629" s="25">
        <v>0</v>
      </c>
      <c r="E3629" s="25">
        <v>26655.38</v>
      </c>
      <c r="F3629" s="25">
        <v>0</v>
      </c>
      <c r="G3629" s="25">
        <v>1048</v>
      </c>
    </row>
    <row r="3630" spans="1:7" x14ac:dyDescent="0.4">
      <c r="A3630" s="25">
        <v>5740</v>
      </c>
      <c r="B3630" s="25" t="s">
        <v>451</v>
      </c>
      <c r="C3630" s="25" t="s">
        <v>85</v>
      </c>
      <c r="D3630" s="25">
        <v>0</v>
      </c>
      <c r="E3630" s="25">
        <v>0</v>
      </c>
      <c r="F3630" s="25">
        <v>0</v>
      </c>
      <c r="G3630" s="25">
        <v>308.58999999999997</v>
      </c>
    </row>
    <row r="3631" spans="1:7" x14ac:dyDescent="0.4">
      <c r="A3631" s="25">
        <v>5740</v>
      </c>
      <c r="B3631" s="25" t="s">
        <v>451</v>
      </c>
      <c r="C3631" s="25" t="s">
        <v>86</v>
      </c>
      <c r="D3631" s="25">
        <v>0</v>
      </c>
      <c r="E3631" s="25">
        <v>6695.7</v>
      </c>
      <c r="F3631" s="25">
        <v>0</v>
      </c>
      <c r="G3631" s="25">
        <v>0</v>
      </c>
    </row>
    <row r="3632" spans="1:7" x14ac:dyDescent="0.4">
      <c r="A3632" s="25">
        <v>5747</v>
      </c>
      <c r="B3632" s="25" t="s">
        <v>452</v>
      </c>
      <c r="C3632" s="25" t="s">
        <v>88</v>
      </c>
      <c r="D3632" s="25">
        <v>278234.3</v>
      </c>
      <c r="E3632" s="25">
        <v>0</v>
      </c>
      <c r="F3632" s="25">
        <v>0</v>
      </c>
      <c r="G3632" s="25">
        <v>12346.31</v>
      </c>
    </row>
    <row r="3633" spans="1:7" x14ac:dyDescent="0.4">
      <c r="A3633" s="25">
        <v>5747</v>
      </c>
      <c r="B3633" s="25" t="s">
        <v>452</v>
      </c>
      <c r="C3633" s="25" t="s">
        <v>80</v>
      </c>
      <c r="D3633" s="25">
        <v>419543.37</v>
      </c>
      <c r="E3633" s="25">
        <v>0</v>
      </c>
      <c r="F3633" s="25">
        <v>0</v>
      </c>
      <c r="G3633" s="25">
        <v>22037.8</v>
      </c>
    </row>
    <row r="3634" spans="1:7" x14ac:dyDescent="0.4">
      <c r="A3634" s="25">
        <v>5747</v>
      </c>
      <c r="B3634" s="25" t="s">
        <v>452</v>
      </c>
      <c r="C3634" s="25" t="s">
        <v>81</v>
      </c>
      <c r="D3634" s="25">
        <v>2070598.68</v>
      </c>
      <c r="E3634" s="25">
        <v>0</v>
      </c>
      <c r="F3634" s="25">
        <v>0</v>
      </c>
      <c r="G3634" s="25">
        <v>267541.77</v>
      </c>
    </row>
    <row r="3635" spans="1:7" x14ac:dyDescent="0.4">
      <c r="A3635" s="25">
        <v>5747</v>
      </c>
      <c r="B3635" s="25" t="s">
        <v>452</v>
      </c>
      <c r="C3635" s="25" t="s">
        <v>89</v>
      </c>
      <c r="D3635" s="25">
        <v>1608054.23</v>
      </c>
      <c r="E3635" s="25">
        <v>0</v>
      </c>
      <c r="F3635" s="25">
        <v>0</v>
      </c>
      <c r="G3635" s="25">
        <v>31567.38</v>
      </c>
    </row>
    <row r="3636" spans="1:7" x14ac:dyDescent="0.4">
      <c r="A3636" s="25">
        <v>5747</v>
      </c>
      <c r="B3636" s="25" t="s">
        <v>452</v>
      </c>
      <c r="C3636" s="25" t="s">
        <v>90</v>
      </c>
      <c r="D3636" s="25">
        <v>53771.14</v>
      </c>
      <c r="E3636" s="25">
        <v>0</v>
      </c>
      <c r="F3636" s="25">
        <v>548.4</v>
      </c>
      <c r="G3636" s="25">
        <v>189.15</v>
      </c>
    </row>
    <row r="3637" spans="1:7" x14ac:dyDescent="0.4">
      <c r="A3637" s="25">
        <v>5747</v>
      </c>
      <c r="B3637" s="25" t="s">
        <v>452</v>
      </c>
      <c r="C3637" s="25" t="s">
        <v>82</v>
      </c>
      <c r="D3637" s="25">
        <v>66832.929999999993</v>
      </c>
      <c r="E3637" s="25">
        <v>0</v>
      </c>
      <c r="F3637" s="25">
        <v>0</v>
      </c>
      <c r="G3637" s="25">
        <v>0</v>
      </c>
    </row>
    <row r="3638" spans="1:7" x14ac:dyDescent="0.4">
      <c r="A3638" s="25">
        <v>5747</v>
      </c>
      <c r="B3638" s="25" t="s">
        <v>452</v>
      </c>
      <c r="C3638" s="25" t="s">
        <v>83</v>
      </c>
      <c r="D3638" s="25">
        <v>17980.509999999998</v>
      </c>
      <c r="E3638" s="25">
        <v>0</v>
      </c>
      <c r="F3638" s="25">
        <v>0</v>
      </c>
      <c r="G3638" s="25">
        <v>11923.27</v>
      </c>
    </row>
    <row r="3639" spans="1:7" x14ac:dyDescent="0.4">
      <c r="A3639" s="25">
        <v>5747</v>
      </c>
      <c r="B3639" s="25" t="s">
        <v>452</v>
      </c>
      <c r="C3639" s="25" t="s">
        <v>84</v>
      </c>
      <c r="D3639" s="25">
        <v>218459.56</v>
      </c>
      <c r="E3639" s="25">
        <v>0</v>
      </c>
      <c r="F3639" s="25">
        <v>2856.63</v>
      </c>
      <c r="G3639" s="25">
        <v>3404.89</v>
      </c>
    </row>
    <row r="3640" spans="1:7" x14ac:dyDescent="0.4">
      <c r="A3640" s="25">
        <v>5747</v>
      </c>
      <c r="B3640" s="25" t="s">
        <v>452</v>
      </c>
      <c r="C3640" s="25" t="s">
        <v>91</v>
      </c>
      <c r="D3640" s="25">
        <v>191673.39</v>
      </c>
      <c r="E3640" s="25">
        <v>0</v>
      </c>
      <c r="F3640" s="25">
        <v>0</v>
      </c>
      <c r="G3640" s="25">
        <v>8579.67</v>
      </c>
    </row>
    <row r="3641" spans="1:7" x14ac:dyDescent="0.4">
      <c r="A3641" s="25">
        <v>5747</v>
      </c>
      <c r="B3641" s="25" t="s">
        <v>452</v>
      </c>
      <c r="C3641" s="25" t="s">
        <v>85</v>
      </c>
      <c r="D3641" s="25">
        <v>242097.15</v>
      </c>
      <c r="E3641" s="25">
        <v>0</v>
      </c>
      <c r="F3641" s="25">
        <v>0</v>
      </c>
      <c r="G3641" s="25">
        <v>0</v>
      </c>
    </row>
    <row r="3642" spans="1:7" x14ac:dyDescent="0.4">
      <c r="A3642" s="25">
        <v>5747</v>
      </c>
      <c r="B3642" s="25" t="s">
        <v>452</v>
      </c>
      <c r="C3642" s="25" t="s">
        <v>86</v>
      </c>
      <c r="D3642" s="25">
        <v>0</v>
      </c>
      <c r="E3642" s="25">
        <v>0</v>
      </c>
      <c r="F3642" s="25">
        <v>0</v>
      </c>
      <c r="G3642" s="25">
        <v>325266.09000000003</v>
      </c>
    </row>
    <row r="3643" spans="1:7" x14ac:dyDescent="0.4">
      <c r="A3643" s="25">
        <v>5754</v>
      </c>
      <c r="B3643" s="25" t="s">
        <v>453</v>
      </c>
      <c r="C3643" s="25" t="s">
        <v>88</v>
      </c>
      <c r="D3643" s="25">
        <v>55179.85</v>
      </c>
      <c r="E3643" s="25">
        <v>0</v>
      </c>
      <c r="F3643" s="25">
        <v>0</v>
      </c>
      <c r="G3643" s="25">
        <v>0</v>
      </c>
    </row>
    <row r="3644" spans="1:7" x14ac:dyDescent="0.4">
      <c r="A3644" s="25">
        <v>5754</v>
      </c>
      <c r="B3644" s="25" t="s">
        <v>453</v>
      </c>
      <c r="C3644" s="25" t="s">
        <v>80</v>
      </c>
      <c r="D3644" s="25">
        <v>173268.08</v>
      </c>
      <c r="E3644" s="25">
        <v>0</v>
      </c>
      <c r="F3644" s="25">
        <v>0</v>
      </c>
      <c r="G3644" s="25">
        <v>4852.03</v>
      </c>
    </row>
    <row r="3645" spans="1:7" x14ac:dyDescent="0.4">
      <c r="A3645" s="25">
        <v>5754</v>
      </c>
      <c r="B3645" s="25" t="s">
        <v>453</v>
      </c>
      <c r="C3645" s="25" t="s">
        <v>81</v>
      </c>
      <c r="D3645" s="25">
        <v>819875.87</v>
      </c>
      <c r="E3645" s="25">
        <v>0</v>
      </c>
      <c r="F3645" s="25">
        <v>0</v>
      </c>
      <c r="G3645" s="25">
        <v>24563.98</v>
      </c>
    </row>
    <row r="3646" spans="1:7" x14ac:dyDescent="0.4">
      <c r="A3646" s="25">
        <v>5754</v>
      </c>
      <c r="B3646" s="25" t="s">
        <v>453</v>
      </c>
      <c r="C3646" s="25" t="s">
        <v>89</v>
      </c>
      <c r="D3646" s="25">
        <v>790475.73</v>
      </c>
      <c r="E3646" s="25">
        <v>0</v>
      </c>
      <c r="F3646" s="25">
        <v>0</v>
      </c>
      <c r="G3646" s="25">
        <v>90435.82</v>
      </c>
    </row>
    <row r="3647" spans="1:7" x14ac:dyDescent="0.4">
      <c r="A3647" s="25">
        <v>5754</v>
      </c>
      <c r="B3647" s="25" t="s">
        <v>453</v>
      </c>
      <c r="C3647" s="25" t="s">
        <v>90</v>
      </c>
      <c r="D3647" s="25">
        <v>39238.370000000003</v>
      </c>
      <c r="E3647" s="25">
        <v>0</v>
      </c>
      <c r="F3647" s="25">
        <v>0</v>
      </c>
      <c r="G3647" s="25">
        <v>0</v>
      </c>
    </row>
    <row r="3648" spans="1:7" x14ac:dyDescent="0.4">
      <c r="A3648" s="25">
        <v>5754</v>
      </c>
      <c r="B3648" s="25" t="s">
        <v>453</v>
      </c>
      <c r="C3648" s="25" t="s">
        <v>82</v>
      </c>
      <c r="D3648" s="25">
        <v>34033.870000000003</v>
      </c>
      <c r="E3648" s="25">
        <v>0</v>
      </c>
      <c r="F3648" s="25">
        <v>0</v>
      </c>
      <c r="G3648" s="25">
        <v>0</v>
      </c>
    </row>
    <row r="3649" spans="1:7" x14ac:dyDescent="0.4">
      <c r="A3649" s="25">
        <v>5754</v>
      </c>
      <c r="B3649" s="25" t="s">
        <v>453</v>
      </c>
      <c r="C3649" s="25" t="s">
        <v>83</v>
      </c>
      <c r="D3649" s="25">
        <v>29994.81</v>
      </c>
      <c r="E3649" s="25">
        <v>0</v>
      </c>
      <c r="F3649" s="25">
        <v>0</v>
      </c>
      <c r="G3649" s="25">
        <v>0</v>
      </c>
    </row>
    <row r="3650" spans="1:7" x14ac:dyDescent="0.4">
      <c r="A3650" s="25">
        <v>5754</v>
      </c>
      <c r="B3650" s="25" t="s">
        <v>453</v>
      </c>
      <c r="C3650" s="25" t="s">
        <v>84</v>
      </c>
      <c r="D3650" s="25">
        <v>70863.929999999993</v>
      </c>
      <c r="E3650" s="25">
        <v>0</v>
      </c>
      <c r="F3650" s="25">
        <v>13476.8</v>
      </c>
      <c r="G3650" s="25">
        <v>2869.29</v>
      </c>
    </row>
    <row r="3651" spans="1:7" x14ac:dyDescent="0.4">
      <c r="A3651" s="25">
        <v>5754</v>
      </c>
      <c r="B3651" s="25" t="s">
        <v>453</v>
      </c>
      <c r="C3651" s="25" t="s">
        <v>109</v>
      </c>
      <c r="D3651" s="25">
        <v>0</v>
      </c>
      <c r="E3651" s="25">
        <v>0</v>
      </c>
      <c r="F3651" s="25">
        <v>0</v>
      </c>
      <c r="G3651" s="25">
        <v>1235.48</v>
      </c>
    </row>
    <row r="3652" spans="1:7" x14ac:dyDescent="0.4">
      <c r="A3652" s="25">
        <v>5754</v>
      </c>
      <c r="B3652" s="25" t="s">
        <v>453</v>
      </c>
      <c r="C3652" s="25" t="s">
        <v>91</v>
      </c>
      <c r="D3652" s="25">
        <v>105488.64</v>
      </c>
      <c r="E3652" s="25">
        <v>0</v>
      </c>
      <c r="F3652" s="25">
        <v>0</v>
      </c>
      <c r="G3652" s="25">
        <v>7004.03</v>
      </c>
    </row>
    <row r="3653" spans="1:7" x14ac:dyDescent="0.4">
      <c r="A3653" s="25">
        <v>5754</v>
      </c>
      <c r="B3653" s="25" t="s">
        <v>453</v>
      </c>
      <c r="C3653" s="25" t="s">
        <v>85</v>
      </c>
      <c r="D3653" s="25">
        <v>61609.2</v>
      </c>
      <c r="E3653" s="25">
        <v>0</v>
      </c>
      <c r="F3653" s="25">
        <v>0</v>
      </c>
      <c r="G3653" s="25">
        <v>21185.18</v>
      </c>
    </row>
    <row r="3654" spans="1:7" x14ac:dyDescent="0.4">
      <c r="A3654" s="25">
        <v>5754</v>
      </c>
      <c r="B3654" s="25" t="s">
        <v>453</v>
      </c>
      <c r="C3654" s="25" t="s">
        <v>86</v>
      </c>
      <c r="D3654" s="25">
        <v>0</v>
      </c>
      <c r="E3654" s="25">
        <v>0</v>
      </c>
      <c r="F3654" s="25">
        <v>0</v>
      </c>
      <c r="G3654" s="25">
        <v>89730.54</v>
      </c>
    </row>
    <row r="3655" spans="1:7" x14ac:dyDescent="0.4">
      <c r="A3655" s="25">
        <v>126</v>
      </c>
      <c r="B3655" s="25" t="s">
        <v>454</v>
      </c>
      <c r="C3655" s="25" t="s">
        <v>88</v>
      </c>
      <c r="D3655" s="25">
        <v>88970.880000000005</v>
      </c>
      <c r="E3655" s="25">
        <v>0</v>
      </c>
      <c r="F3655" s="25">
        <v>0</v>
      </c>
      <c r="G3655" s="25">
        <v>389.65</v>
      </c>
    </row>
    <row r="3656" spans="1:7" x14ac:dyDescent="0.4">
      <c r="A3656" s="25">
        <v>126</v>
      </c>
      <c r="B3656" s="25" t="s">
        <v>454</v>
      </c>
      <c r="C3656" s="25" t="s">
        <v>80</v>
      </c>
      <c r="D3656" s="25">
        <v>235978.07</v>
      </c>
      <c r="E3656" s="25">
        <v>0</v>
      </c>
      <c r="F3656" s="25">
        <v>0</v>
      </c>
      <c r="G3656" s="25">
        <v>1176.68</v>
      </c>
    </row>
    <row r="3657" spans="1:7" x14ac:dyDescent="0.4">
      <c r="A3657" s="25">
        <v>126</v>
      </c>
      <c r="B3657" s="25" t="s">
        <v>454</v>
      </c>
      <c r="C3657" s="25" t="s">
        <v>81</v>
      </c>
      <c r="D3657" s="25">
        <v>615524.53</v>
      </c>
      <c r="E3657" s="25">
        <v>0</v>
      </c>
      <c r="F3657" s="25">
        <v>0</v>
      </c>
      <c r="G3657" s="25">
        <v>40012.980000000003</v>
      </c>
    </row>
    <row r="3658" spans="1:7" x14ac:dyDescent="0.4">
      <c r="A3658" s="25">
        <v>126</v>
      </c>
      <c r="B3658" s="25" t="s">
        <v>454</v>
      </c>
      <c r="C3658" s="25" t="s">
        <v>89</v>
      </c>
      <c r="D3658" s="25">
        <v>252132.4</v>
      </c>
      <c r="E3658" s="25">
        <v>0</v>
      </c>
      <c r="F3658" s="25">
        <v>0</v>
      </c>
      <c r="G3658" s="25">
        <v>18498.28</v>
      </c>
    </row>
    <row r="3659" spans="1:7" x14ac:dyDescent="0.4">
      <c r="A3659" s="25">
        <v>126</v>
      </c>
      <c r="B3659" s="25" t="s">
        <v>454</v>
      </c>
      <c r="C3659" s="25" t="s">
        <v>82</v>
      </c>
      <c r="D3659" s="25">
        <v>26241.68</v>
      </c>
      <c r="E3659" s="25">
        <v>0</v>
      </c>
      <c r="F3659" s="25">
        <v>0</v>
      </c>
      <c r="G3659" s="25">
        <v>0</v>
      </c>
    </row>
    <row r="3660" spans="1:7" x14ac:dyDescent="0.4">
      <c r="A3660" s="25">
        <v>126</v>
      </c>
      <c r="B3660" s="25" t="s">
        <v>454</v>
      </c>
      <c r="C3660" s="25" t="s">
        <v>83</v>
      </c>
      <c r="D3660" s="25">
        <v>17131.810000000001</v>
      </c>
      <c r="E3660" s="25">
        <v>0</v>
      </c>
      <c r="F3660" s="25">
        <v>0</v>
      </c>
      <c r="G3660" s="25">
        <v>0</v>
      </c>
    </row>
    <row r="3661" spans="1:7" x14ac:dyDescent="0.4">
      <c r="A3661" s="25">
        <v>126</v>
      </c>
      <c r="B3661" s="25" t="s">
        <v>454</v>
      </c>
      <c r="C3661" s="25" t="s">
        <v>84</v>
      </c>
      <c r="D3661" s="25">
        <v>22516.39</v>
      </c>
      <c r="E3661" s="25">
        <v>0</v>
      </c>
      <c r="F3661" s="25">
        <v>0</v>
      </c>
      <c r="G3661" s="25">
        <v>22947.59</v>
      </c>
    </row>
    <row r="3662" spans="1:7" x14ac:dyDescent="0.4">
      <c r="A3662" s="25">
        <v>126</v>
      </c>
      <c r="B3662" s="25" t="s">
        <v>454</v>
      </c>
      <c r="C3662" s="25" t="s">
        <v>91</v>
      </c>
      <c r="D3662" s="25">
        <v>0</v>
      </c>
      <c r="E3662" s="25">
        <v>55420.01</v>
      </c>
      <c r="F3662" s="25">
        <v>0</v>
      </c>
      <c r="G3662" s="25">
        <v>0</v>
      </c>
    </row>
    <row r="3663" spans="1:7" x14ac:dyDescent="0.4">
      <c r="A3663" s="25">
        <v>126</v>
      </c>
      <c r="B3663" s="25" t="s">
        <v>454</v>
      </c>
      <c r="C3663" s="25" t="s">
        <v>85</v>
      </c>
      <c r="D3663" s="25">
        <v>0</v>
      </c>
      <c r="E3663" s="25">
        <v>0</v>
      </c>
      <c r="F3663" s="25">
        <v>0</v>
      </c>
      <c r="G3663" s="25">
        <v>656.65</v>
      </c>
    </row>
    <row r="3664" spans="1:7" x14ac:dyDescent="0.4">
      <c r="A3664" s="25">
        <v>126</v>
      </c>
      <c r="B3664" s="25" t="s">
        <v>454</v>
      </c>
      <c r="C3664" s="25" t="s">
        <v>86</v>
      </c>
      <c r="D3664" s="25">
        <v>0</v>
      </c>
      <c r="E3664" s="25">
        <v>87951.51</v>
      </c>
      <c r="F3664" s="25">
        <v>0</v>
      </c>
      <c r="G3664" s="25">
        <v>0</v>
      </c>
    </row>
    <row r="3665" spans="1:7" x14ac:dyDescent="0.4">
      <c r="A3665" s="25">
        <v>5780</v>
      </c>
      <c r="B3665" s="25" t="s">
        <v>455</v>
      </c>
      <c r="C3665" s="25" t="s">
        <v>88</v>
      </c>
      <c r="D3665" s="25">
        <v>0</v>
      </c>
      <c r="E3665" s="25">
        <v>0</v>
      </c>
      <c r="F3665" s="25">
        <v>0</v>
      </c>
      <c r="G3665" s="25">
        <v>6727.82</v>
      </c>
    </row>
    <row r="3666" spans="1:7" x14ac:dyDescent="0.4">
      <c r="A3666" s="25">
        <v>5780</v>
      </c>
      <c r="B3666" s="25" t="s">
        <v>455</v>
      </c>
      <c r="C3666" s="25" t="s">
        <v>80</v>
      </c>
      <c r="D3666" s="25">
        <v>80316</v>
      </c>
      <c r="E3666" s="25">
        <v>0</v>
      </c>
      <c r="F3666" s="25">
        <v>50386.26</v>
      </c>
      <c r="G3666" s="25">
        <v>0</v>
      </c>
    </row>
    <row r="3667" spans="1:7" x14ac:dyDescent="0.4">
      <c r="A3667" s="25">
        <v>5780</v>
      </c>
      <c r="B3667" s="25" t="s">
        <v>455</v>
      </c>
      <c r="C3667" s="25" t="s">
        <v>81</v>
      </c>
      <c r="D3667" s="25">
        <v>422355.83</v>
      </c>
      <c r="E3667" s="25">
        <v>0</v>
      </c>
      <c r="F3667" s="25">
        <v>865</v>
      </c>
      <c r="G3667" s="25">
        <v>27322.23</v>
      </c>
    </row>
    <row r="3668" spans="1:7" x14ac:dyDescent="0.4">
      <c r="A3668" s="25">
        <v>5780</v>
      </c>
      <c r="B3668" s="25" t="s">
        <v>455</v>
      </c>
      <c r="C3668" s="25" t="s">
        <v>89</v>
      </c>
      <c r="D3668" s="25">
        <v>203342.83</v>
      </c>
      <c r="E3668" s="25">
        <v>0</v>
      </c>
      <c r="F3668" s="25">
        <v>35977.19</v>
      </c>
      <c r="G3668" s="25">
        <v>0</v>
      </c>
    </row>
    <row r="3669" spans="1:7" x14ac:dyDescent="0.4">
      <c r="A3669" s="25">
        <v>5780</v>
      </c>
      <c r="B3669" s="25" t="s">
        <v>455</v>
      </c>
      <c r="C3669" s="25" t="s">
        <v>82</v>
      </c>
      <c r="D3669" s="25">
        <v>6136.89</v>
      </c>
      <c r="E3669" s="25">
        <v>0</v>
      </c>
      <c r="F3669" s="25">
        <v>2136.0700000000002</v>
      </c>
      <c r="G3669" s="25">
        <v>0</v>
      </c>
    </row>
    <row r="3670" spans="1:7" x14ac:dyDescent="0.4">
      <c r="A3670" s="25">
        <v>5780</v>
      </c>
      <c r="B3670" s="25" t="s">
        <v>455</v>
      </c>
      <c r="C3670" s="25" t="s">
        <v>84</v>
      </c>
      <c r="D3670" s="25">
        <v>0</v>
      </c>
      <c r="E3670" s="25">
        <v>0</v>
      </c>
      <c r="F3670" s="25">
        <v>10395</v>
      </c>
      <c r="G3670" s="25">
        <v>84511.14</v>
      </c>
    </row>
    <row r="3671" spans="1:7" x14ac:dyDescent="0.4">
      <c r="A3671" s="25">
        <v>5780</v>
      </c>
      <c r="B3671" s="25" t="s">
        <v>455</v>
      </c>
      <c r="C3671" s="25" t="s">
        <v>91</v>
      </c>
      <c r="D3671" s="25">
        <v>0</v>
      </c>
      <c r="E3671" s="25">
        <v>0</v>
      </c>
      <c r="F3671" s="25">
        <v>0</v>
      </c>
      <c r="G3671" s="25">
        <v>43371.6</v>
      </c>
    </row>
    <row r="3672" spans="1:7" x14ac:dyDescent="0.4">
      <c r="A3672" s="25">
        <v>5780</v>
      </c>
      <c r="B3672" s="25" t="s">
        <v>455</v>
      </c>
      <c r="C3672" s="25" t="s">
        <v>85</v>
      </c>
      <c r="D3672" s="25">
        <v>2486.6999999999998</v>
      </c>
      <c r="E3672" s="25">
        <v>0</v>
      </c>
      <c r="F3672" s="25">
        <v>0</v>
      </c>
      <c r="G3672" s="25">
        <v>0</v>
      </c>
    </row>
    <row r="3673" spans="1:7" x14ac:dyDescent="0.4">
      <c r="A3673" s="25">
        <v>5780</v>
      </c>
      <c r="B3673" s="25" t="s">
        <v>455</v>
      </c>
      <c r="C3673" s="25" t="s">
        <v>86</v>
      </c>
      <c r="D3673" s="25">
        <v>0</v>
      </c>
      <c r="E3673" s="25">
        <v>21435.91</v>
      </c>
      <c r="F3673" s="25">
        <v>0</v>
      </c>
      <c r="G3673" s="25">
        <v>16947.2</v>
      </c>
    </row>
    <row r="3674" spans="1:7" x14ac:dyDescent="0.4">
      <c r="A3674" s="25">
        <v>4375</v>
      </c>
      <c r="B3674" s="25" t="s">
        <v>456</v>
      </c>
      <c r="C3674" s="25" t="s">
        <v>88</v>
      </c>
      <c r="D3674" s="25">
        <v>34952.519999999997</v>
      </c>
      <c r="E3674" s="25">
        <v>0</v>
      </c>
      <c r="F3674" s="25">
        <v>0</v>
      </c>
      <c r="G3674" s="25">
        <v>7317.38</v>
      </c>
    </row>
    <row r="3675" spans="1:7" x14ac:dyDescent="0.4">
      <c r="A3675" s="25">
        <v>4375</v>
      </c>
      <c r="B3675" s="25" t="s">
        <v>456</v>
      </c>
      <c r="C3675" s="25" t="s">
        <v>80</v>
      </c>
      <c r="D3675" s="25">
        <v>110922.82</v>
      </c>
      <c r="E3675" s="25">
        <v>0</v>
      </c>
      <c r="F3675" s="25">
        <v>0</v>
      </c>
      <c r="G3675" s="25">
        <v>3140.96</v>
      </c>
    </row>
    <row r="3676" spans="1:7" x14ac:dyDescent="0.4">
      <c r="A3676" s="25">
        <v>4375</v>
      </c>
      <c r="B3676" s="25" t="s">
        <v>456</v>
      </c>
      <c r="C3676" s="25" t="s">
        <v>81</v>
      </c>
      <c r="D3676" s="25">
        <v>290510.42</v>
      </c>
      <c r="E3676" s="25">
        <v>0</v>
      </c>
      <c r="F3676" s="25">
        <v>0</v>
      </c>
      <c r="G3676" s="25">
        <v>118289.11</v>
      </c>
    </row>
    <row r="3677" spans="1:7" x14ac:dyDescent="0.4">
      <c r="A3677" s="25">
        <v>4375</v>
      </c>
      <c r="B3677" s="25" t="s">
        <v>456</v>
      </c>
      <c r="C3677" s="25" t="s">
        <v>89</v>
      </c>
      <c r="D3677" s="25">
        <v>185144.41</v>
      </c>
      <c r="E3677" s="25">
        <v>0</v>
      </c>
      <c r="F3677" s="25">
        <v>0</v>
      </c>
      <c r="G3677" s="25">
        <v>311</v>
      </c>
    </row>
    <row r="3678" spans="1:7" x14ac:dyDescent="0.4">
      <c r="A3678" s="25">
        <v>4375</v>
      </c>
      <c r="B3678" s="25" t="s">
        <v>456</v>
      </c>
      <c r="C3678" s="25" t="s">
        <v>82</v>
      </c>
      <c r="D3678" s="25">
        <v>19610.43</v>
      </c>
      <c r="E3678" s="25">
        <v>0</v>
      </c>
      <c r="F3678" s="25">
        <v>0</v>
      </c>
      <c r="G3678" s="25">
        <v>0</v>
      </c>
    </row>
    <row r="3679" spans="1:7" x14ac:dyDescent="0.4">
      <c r="A3679" s="25">
        <v>4375</v>
      </c>
      <c r="B3679" s="25" t="s">
        <v>456</v>
      </c>
      <c r="C3679" s="25" t="s">
        <v>84</v>
      </c>
      <c r="D3679" s="25">
        <v>68303.850000000006</v>
      </c>
      <c r="E3679" s="25">
        <v>0</v>
      </c>
      <c r="F3679" s="25">
        <v>0</v>
      </c>
      <c r="G3679" s="25">
        <v>17427</v>
      </c>
    </row>
    <row r="3680" spans="1:7" x14ac:dyDescent="0.4">
      <c r="A3680" s="25">
        <v>4375</v>
      </c>
      <c r="B3680" s="25" t="s">
        <v>456</v>
      </c>
      <c r="C3680" s="25" t="s">
        <v>91</v>
      </c>
      <c r="D3680" s="25">
        <v>0</v>
      </c>
      <c r="E3680" s="25">
        <v>72675</v>
      </c>
      <c r="F3680" s="25">
        <v>0</v>
      </c>
      <c r="G3680" s="25">
        <v>743.43</v>
      </c>
    </row>
    <row r="3681" spans="1:7" x14ac:dyDescent="0.4">
      <c r="A3681" s="25">
        <v>4375</v>
      </c>
      <c r="B3681" s="25" t="s">
        <v>456</v>
      </c>
      <c r="C3681" s="25" t="s">
        <v>85</v>
      </c>
      <c r="D3681" s="25">
        <v>27812.639999999999</v>
      </c>
      <c r="E3681" s="25">
        <v>0</v>
      </c>
      <c r="F3681" s="25">
        <v>0</v>
      </c>
      <c r="G3681" s="25">
        <v>0</v>
      </c>
    </row>
    <row r="3682" spans="1:7" x14ac:dyDescent="0.4">
      <c r="A3682" s="25">
        <v>4375</v>
      </c>
      <c r="B3682" s="25" t="s">
        <v>456</v>
      </c>
      <c r="C3682" s="25" t="s">
        <v>86</v>
      </c>
      <c r="D3682" s="25">
        <v>0</v>
      </c>
      <c r="E3682" s="25">
        <v>88330</v>
      </c>
      <c r="F3682" s="25">
        <v>400</v>
      </c>
      <c r="G3682" s="25">
        <v>0</v>
      </c>
    </row>
    <row r="3683" spans="1:7" x14ac:dyDescent="0.4">
      <c r="A3683" s="25">
        <v>5810</v>
      </c>
      <c r="B3683" s="25" t="s">
        <v>457</v>
      </c>
      <c r="C3683" s="25" t="s">
        <v>80</v>
      </c>
      <c r="D3683" s="25">
        <v>0</v>
      </c>
      <c r="E3683" s="25">
        <v>0</v>
      </c>
      <c r="F3683" s="25">
        <v>0</v>
      </c>
      <c r="G3683" s="25">
        <v>2309.5100000000002</v>
      </c>
    </row>
    <row r="3684" spans="1:7" x14ac:dyDescent="0.4">
      <c r="A3684" s="25">
        <v>5810</v>
      </c>
      <c r="B3684" s="25" t="s">
        <v>457</v>
      </c>
      <c r="C3684" s="25" t="s">
        <v>81</v>
      </c>
      <c r="D3684" s="25">
        <v>306138.02</v>
      </c>
      <c r="E3684" s="25">
        <v>0</v>
      </c>
      <c r="F3684" s="25">
        <v>0</v>
      </c>
      <c r="G3684" s="25">
        <v>66844.22</v>
      </c>
    </row>
    <row r="3685" spans="1:7" x14ac:dyDescent="0.4">
      <c r="A3685" s="25">
        <v>5810</v>
      </c>
      <c r="B3685" s="25" t="s">
        <v>457</v>
      </c>
      <c r="C3685" s="25" t="s">
        <v>89</v>
      </c>
      <c r="D3685" s="25">
        <v>130058.14</v>
      </c>
      <c r="E3685" s="25">
        <v>0</v>
      </c>
      <c r="F3685" s="25">
        <v>4241.59</v>
      </c>
      <c r="G3685" s="25">
        <v>400</v>
      </c>
    </row>
    <row r="3686" spans="1:7" x14ac:dyDescent="0.4">
      <c r="A3686" s="25">
        <v>5810</v>
      </c>
      <c r="B3686" s="25" t="s">
        <v>457</v>
      </c>
      <c r="C3686" s="25" t="s">
        <v>82</v>
      </c>
      <c r="D3686" s="25">
        <v>10429.719999999999</v>
      </c>
      <c r="E3686" s="25">
        <v>0</v>
      </c>
      <c r="F3686" s="25">
        <v>0</v>
      </c>
      <c r="G3686" s="25">
        <v>0</v>
      </c>
    </row>
    <row r="3687" spans="1:7" x14ac:dyDescent="0.4">
      <c r="A3687" s="25">
        <v>5810</v>
      </c>
      <c r="B3687" s="25" t="s">
        <v>457</v>
      </c>
      <c r="C3687" s="25" t="s">
        <v>84</v>
      </c>
      <c r="D3687" s="25">
        <v>9610.2800000000007</v>
      </c>
      <c r="E3687" s="25">
        <v>0</v>
      </c>
      <c r="F3687" s="25">
        <v>0</v>
      </c>
      <c r="G3687" s="25">
        <v>50</v>
      </c>
    </row>
    <row r="3688" spans="1:7" x14ac:dyDescent="0.4">
      <c r="A3688" s="25">
        <v>5810</v>
      </c>
      <c r="B3688" s="25" t="s">
        <v>457</v>
      </c>
      <c r="C3688" s="25" t="s">
        <v>91</v>
      </c>
      <c r="D3688" s="25">
        <v>19500.150000000001</v>
      </c>
      <c r="E3688" s="25">
        <v>0</v>
      </c>
      <c r="F3688" s="25">
        <v>0</v>
      </c>
      <c r="G3688" s="25">
        <v>5498.8</v>
      </c>
    </row>
    <row r="3689" spans="1:7" x14ac:dyDescent="0.4">
      <c r="A3689" s="25">
        <v>5810</v>
      </c>
      <c r="B3689" s="25" t="s">
        <v>457</v>
      </c>
      <c r="C3689" s="25" t="s">
        <v>86</v>
      </c>
      <c r="D3689" s="25">
        <v>27263.33</v>
      </c>
      <c r="E3689" s="25">
        <v>2300</v>
      </c>
      <c r="F3689" s="25">
        <v>0</v>
      </c>
      <c r="G3689" s="25">
        <v>2804.17</v>
      </c>
    </row>
    <row r="3690" spans="1:7" x14ac:dyDescent="0.4">
      <c r="A3690" s="25">
        <v>5817</v>
      </c>
      <c r="B3690" s="25" t="s">
        <v>458</v>
      </c>
      <c r="C3690" s="25" t="s">
        <v>88</v>
      </c>
      <c r="D3690" s="25">
        <v>0</v>
      </c>
      <c r="E3690" s="25">
        <v>0</v>
      </c>
      <c r="F3690" s="25">
        <v>0</v>
      </c>
      <c r="G3690" s="25">
        <v>3136</v>
      </c>
    </row>
    <row r="3691" spans="1:7" x14ac:dyDescent="0.4">
      <c r="A3691" s="25">
        <v>5817</v>
      </c>
      <c r="B3691" s="25" t="s">
        <v>458</v>
      </c>
      <c r="C3691" s="25" t="s">
        <v>80</v>
      </c>
      <c r="D3691" s="25">
        <v>92832.320000000007</v>
      </c>
      <c r="E3691" s="25">
        <v>0</v>
      </c>
      <c r="F3691" s="25">
        <v>0</v>
      </c>
      <c r="G3691" s="25">
        <v>0</v>
      </c>
    </row>
    <row r="3692" spans="1:7" x14ac:dyDescent="0.4">
      <c r="A3692" s="25">
        <v>5817</v>
      </c>
      <c r="B3692" s="25" t="s">
        <v>458</v>
      </c>
      <c r="C3692" s="25" t="s">
        <v>81</v>
      </c>
      <c r="D3692" s="25">
        <v>226908.42</v>
      </c>
      <c r="E3692" s="25">
        <v>0</v>
      </c>
      <c r="F3692" s="25">
        <v>4781.97</v>
      </c>
      <c r="G3692" s="25">
        <v>0</v>
      </c>
    </row>
    <row r="3693" spans="1:7" x14ac:dyDescent="0.4">
      <c r="A3693" s="25">
        <v>5817</v>
      </c>
      <c r="B3693" s="25" t="s">
        <v>458</v>
      </c>
      <c r="C3693" s="25" t="s">
        <v>89</v>
      </c>
      <c r="D3693" s="25">
        <v>134089.28</v>
      </c>
      <c r="E3693" s="25">
        <v>0</v>
      </c>
      <c r="F3693" s="25">
        <v>1246.55</v>
      </c>
      <c r="G3693" s="25">
        <v>0</v>
      </c>
    </row>
    <row r="3694" spans="1:7" x14ac:dyDescent="0.4">
      <c r="A3694" s="25">
        <v>5817</v>
      </c>
      <c r="B3694" s="25" t="s">
        <v>458</v>
      </c>
      <c r="C3694" s="25" t="s">
        <v>82</v>
      </c>
      <c r="D3694" s="25">
        <v>9174.31</v>
      </c>
      <c r="E3694" s="25">
        <v>0</v>
      </c>
      <c r="F3694" s="25">
        <v>0</v>
      </c>
      <c r="G3694" s="25">
        <v>0</v>
      </c>
    </row>
    <row r="3695" spans="1:7" x14ac:dyDescent="0.4">
      <c r="A3695" s="25">
        <v>5817</v>
      </c>
      <c r="B3695" s="25" t="s">
        <v>458</v>
      </c>
      <c r="C3695" s="25" t="s">
        <v>83</v>
      </c>
      <c r="D3695" s="25">
        <v>0</v>
      </c>
      <c r="E3695" s="25">
        <v>1975.11</v>
      </c>
      <c r="F3695" s="25">
        <v>0</v>
      </c>
      <c r="G3695" s="25">
        <v>0</v>
      </c>
    </row>
    <row r="3696" spans="1:7" x14ac:dyDescent="0.4">
      <c r="A3696" s="25">
        <v>5817</v>
      </c>
      <c r="B3696" s="25" t="s">
        <v>458</v>
      </c>
      <c r="C3696" s="25" t="s">
        <v>84</v>
      </c>
      <c r="D3696" s="25">
        <v>72715.460000000006</v>
      </c>
      <c r="E3696" s="25">
        <v>0</v>
      </c>
      <c r="F3696" s="25">
        <v>1120</v>
      </c>
      <c r="G3696" s="25">
        <v>0</v>
      </c>
    </row>
    <row r="3697" spans="1:7" x14ac:dyDescent="0.4">
      <c r="A3697" s="25">
        <v>5817</v>
      </c>
      <c r="B3697" s="25" t="s">
        <v>458</v>
      </c>
      <c r="C3697" s="25" t="s">
        <v>91</v>
      </c>
      <c r="D3697" s="25">
        <v>0</v>
      </c>
      <c r="E3697" s="25">
        <v>57160</v>
      </c>
      <c r="F3697" s="25">
        <v>470.8</v>
      </c>
      <c r="G3697" s="25">
        <v>0</v>
      </c>
    </row>
    <row r="3698" spans="1:7" x14ac:dyDescent="0.4">
      <c r="A3698" s="25">
        <v>5817</v>
      </c>
      <c r="B3698" s="25" t="s">
        <v>458</v>
      </c>
      <c r="C3698" s="25" t="s">
        <v>85</v>
      </c>
      <c r="D3698" s="25">
        <v>0</v>
      </c>
      <c r="E3698" s="25">
        <v>0</v>
      </c>
      <c r="F3698" s="25">
        <v>8907</v>
      </c>
      <c r="G3698" s="25">
        <v>0</v>
      </c>
    </row>
    <row r="3699" spans="1:7" x14ac:dyDescent="0.4">
      <c r="A3699" s="25">
        <v>5817</v>
      </c>
      <c r="B3699" s="25" t="s">
        <v>458</v>
      </c>
      <c r="C3699" s="25" t="s">
        <v>86</v>
      </c>
      <c r="D3699" s="25">
        <v>78915.02</v>
      </c>
      <c r="E3699" s="25">
        <v>13679.37</v>
      </c>
      <c r="F3699" s="25">
        <v>26493.77</v>
      </c>
      <c r="G3699" s="25">
        <v>0</v>
      </c>
    </row>
    <row r="3700" spans="1:7" x14ac:dyDescent="0.4">
      <c r="A3700" s="25">
        <v>5824</v>
      </c>
      <c r="B3700" s="25" t="s">
        <v>459</v>
      </c>
      <c r="C3700" s="25" t="s">
        <v>88</v>
      </c>
      <c r="D3700" s="25">
        <v>178257.78</v>
      </c>
      <c r="E3700" s="25">
        <v>0</v>
      </c>
      <c r="F3700" s="25">
        <v>956.4</v>
      </c>
      <c r="G3700" s="25">
        <v>2965.53</v>
      </c>
    </row>
    <row r="3701" spans="1:7" x14ac:dyDescent="0.4">
      <c r="A3701" s="25">
        <v>5824</v>
      </c>
      <c r="B3701" s="25" t="s">
        <v>459</v>
      </c>
      <c r="C3701" s="25" t="s">
        <v>80</v>
      </c>
      <c r="D3701" s="25">
        <v>459400.14</v>
      </c>
      <c r="E3701" s="25">
        <v>0</v>
      </c>
      <c r="F3701" s="25">
        <v>1270.99</v>
      </c>
      <c r="G3701" s="25">
        <v>104737.58</v>
      </c>
    </row>
    <row r="3702" spans="1:7" x14ac:dyDescent="0.4">
      <c r="A3702" s="25">
        <v>5824</v>
      </c>
      <c r="B3702" s="25" t="s">
        <v>459</v>
      </c>
      <c r="C3702" s="25" t="s">
        <v>81</v>
      </c>
      <c r="D3702" s="25">
        <v>1724960.77</v>
      </c>
      <c r="E3702" s="25">
        <v>0</v>
      </c>
      <c r="F3702" s="25">
        <v>12894.16</v>
      </c>
      <c r="G3702" s="25">
        <v>66038.429999999993</v>
      </c>
    </row>
    <row r="3703" spans="1:7" x14ac:dyDescent="0.4">
      <c r="A3703" s="25">
        <v>5824</v>
      </c>
      <c r="B3703" s="25" t="s">
        <v>459</v>
      </c>
      <c r="C3703" s="25" t="s">
        <v>89</v>
      </c>
      <c r="D3703" s="25">
        <v>522062.78</v>
      </c>
      <c r="E3703" s="25">
        <v>0</v>
      </c>
      <c r="F3703" s="25">
        <v>3973.81</v>
      </c>
      <c r="G3703" s="25">
        <v>74505.39</v>
      </c>
    </row>
    <row r="3704" spans="1:7" x14ac:dyDescent="0.4">
      <c r="A3704" s="25">
        <v>5824</v>
      </c>
      <c r="B3704" s="25" t="s">
        <v>459</v>
      </c>
      <c r="C3704" s="25" t="s">
        <v>82</v>
      </c>
      <c r="D3704" s="25">
        <v>51921.81</v>
      </c>
      <c r="E3704" s="25">
        <v>0</v>
      </c>
      <c r="F3704" s="25">
        <v>32191.52</v>
      </c>
      <c r="G3704" s="25">
        <v>0</v>
      </c>
    </row>
    <row r="3705" spans="1:7" x14ac:dyDescent="0.4">
      <c r="A3705" s="25">
        <v>5824</v>
      </c>
      <c r="B3705" s="25" t="s">
        <v>459</v>
      </c>
      <c r="C3705" s="25" t="s">
        <v>83</v>
      </c>
      <c r="D3705" s="25">
        <v>17283.900000000001</v>
      </c>
      <c r="E3705" s="25">
        <v>0</v>
      </c>
      <c r="F3705" s="25">
        <v>0</v>
      </c>
      <c r="G3705" s="25">
        <v>17000</v>
      </c>
    </row>
    <row r="3706" spans="1:7" x14ac:dyDescent="0.4">
      <c r="A3706" s="25">
        <v>5824</v>
      </c>
      <c r="B3706" s="25" t="s">
        <v>459</v>
      </c>
      <c r="C3706" s="25" t="s">
        <v>84</v>
      </c>
      <c r="D3706" s="25">
        <v>176912.37</v>
      </c>
      <c r="E3706" s="25">
        <v>0</v>
      </c>
      <c r="F3706" s="25">
        <v>23167.1</v>
      </c>
      <c r="G3706" s="25">
        <v>2075.7800000000002</v>
      </c>
    </row>
    <row r="3707" spans="1:7" x14ac:dyDescent="0.4">
      <c r="A3707" s="25">
        <v>5824</v>
      </c>
      <c r="B3707" s="25" t="s">
        <v>459</v>
      </c>
      <c r="C3707" s="25" t="s">
        <v>91</v>
      </c>
      <c r="D3707" s="25">
        <v>255616.56</v>
      </c>
      <c r="E3707" s="25">
        <v>0</v>
      </c>
      <c r="F3707" s="25">
        <v>0</v>
      </c>
      <c r="G3707" s="25">
        <v>2380.77</v>
      </c>
    </row>
    <row r="3708" spans="1:7" x14ac:dyDescent="0.4">
      <c r="A3708" s="25">
        <v>5824</v>
      </c>
      <c r="B3708" s="25" t="s">
        <v>459</v>
      </c>
      <c r="C3708" s="25" t="s">
        <v>85</v>
      </c>
      <c r="D3708" s="25">
        <v>74951.520000000004</v>
      </c>
      <c r="E3708" s="25">
        <v>0</v>
      </c>
      <c r="F3708" s="25">
        <v>0</v>
      </c>
      <c r="G3708" s="25">
        <v>4110.45</v>
      </c>
    </row>
    <row r="3709" spans="1:7" x14ac:dyDescent="0.4">
      <c r="A3709" s="25">
        <v>5824</v>
      </c>
      <c r="B3709" s="25" t="s">
        <v>459</v>
      </c>
      <c r="C3709" s="25" t="s">
        <v>86</v>
      </c>
      <c r="D3709" s="25">
        <v>0</v>
      </c>
      <c r="E3709" s="25">
        <v>0</v>
      </c>
      <c r="F3709" s="25">
        <v>0</v>
      </c>
      <c r="G3709" s="25">
        <v>23421.360000000001</v>
      </c>
    </row>
    <row r="3710" spans="1:7" x14ac:dyDescent="0.4">
      <c r="A3710" s="25">
        <v>8137</v>
      </c>
      <c r="B3710" s="25" t="s">
        <v>543</v>
      </c>
      <c r="C3710" s="25" t="s">
        <v>80</v>
      </c>
      <c r="D3710" s="25">
        <v>0</v>
      </c>
      <c r="E3710" s="25">
        <v>0</v>
      </c>
      <c r="F3710" s="25">
        <v>0</v>
      </c>
      <c r="G3710" s="25">
        <v>0</v>
      </c>
    </row>
    <row r="3711" spans="1:7" x14ac:dyDescent="0.4">
      <c r="A3711" s="25">
        <v>8137</v>
      </c>
      <c r="B3711" s="25" t="s">
        <v>543</v>
      </c>
      <c r="C3711" s="25" t="s">
        <v>81</v>
      </c>
      <c r="D3711" s="25">
        <v>179568.06</v>
      </c>
      <c r="E3711" s="25">
        <v>0</v>
      </c>
      <c r="F3711" s="25">
        <v>0</v>
      </c>
      <c r="G3711" s="25">
        <v>0</v>
      </c>
    </row>
    <row r="3712" spans="1:7" x14ac:dyDescent="0.4">
      <c r="A3712" s="25">
        <v>8137</v>
      </c>
      <c r="B3712" s="25" t="s">
        <v>543</v>
      </c>
      <c r="C3712" s="25" t="s">
        <v>89</v>
      </c>
      <c r="D3712" s="25">
        <v>42552.2</v>
      </c>
      <c r="E3712" s="25">
        <v>0</v>
      </c>
      <c r="F3712" s="25">
        <v>0</v>
      </c>
      <c r="G3712" s="25">
        <v>0</v>
      </c>
    </row>
    <row r="3713" spans="1:7" x14ac:dyDescent="0.4">
      <c r="A3713" s="25">
        <v>5859</v>
      </c>
      <c r="B3713" s="25" t="s">
        <v>460</v>
      </c>
      <c r="C3713" s="25" t="s">
        <v>88</v>
      </c>
      <c r="D3713" s="25">
        <v>40971.93</v>
      </c>
      <c r="E3713" s="25">
        <v>0</v>
      </c>
      <c r="F3713" s="25">
        <v>0</v>
      </c>
      <c r="G3713" s="25">
        <v>3506.45</v>
      </c>
    </row>
    <row r="3714" spans="1:7" x14ac:dyDescent="0.4">
      <c r="A3714" s="25">
        <v>5859</v>
      </c>
      <c r="B3714" s="25" t="s">
        <v>460</v>
      </c>
      <c r="C3714" s="25" t="s">
        <v>80</v>
      </c>
      <c r="D3714" s="25">
        <v>230508.49</v>
      </c>
      <c r="E3714" s="25">
        <v>0</v>
      </c>
      <c r="F3714" s="25">
        <v>0</v>
      </c>
      <c r="G3714" s="25">
        <v>4431.47</v>
      </c>
    </row>
    <row r="3715" spans="1:7" x14ac:dyDescent="0.4">
      <c r="A3715" s="25">
        <v>5859</v>
      </c>
      <c r="B3715" s="25" t="s">
        <v>460</v>
      </c>
      <c r="C3715" s="25" t="s">
        <v>81</v>
      </c>
      <c r="D3715" s="25">
        <v>702532.07</v>
      </c>
      <c r="E3715" s="25">
        <v>0</v>
      </c>
      <c r="F3715" s="25">
        <v>593.42999999999995</v>
      </c>
      <c r="G3715" s="25">
        <v>17995.79</v>
      </c>
    </row>
    <row r="3716" spans="1:7" x14ac:dyDescent="0.4">
      <c r="A3716" s="25">
        <v>5859</v>
      </c>
      <c r="B3716" s="25" t="s">
        <v>460</v>
      </c>
      <c r="C3716" s="25" t="s">
        <v>89</v>
      </c>
      <c r="D3716" s="25">
        <v>494501.85</v>
      </c>
      <c r="E3716" s="25">
        <v>0</v>
      </c>
      <c r="F3716" s="25">
        <v>0</v>
      </c>
      <c r="G3716" s="25">
        <v>0</v>
      </c>
    </row>
    <row r="3717" spans="1:7" x14ac:dyDescent="0.4">
      <c r="A3717" s="25">
        <v>5859</v>
      </c>
      <c r="B3717" s="25" t="s">
        <v>460</v>
      </c>
      <c r="C3717" s="25" t="s">
        <v>82</v>
      </c>
      <c r="D3717" s="25">
        <v>22330.11</v>
      </c>
      <c r="E3717" s="25">
        <v>0</v>
      </c>
      <c r="F3717" s="25">
        <v>0</v>
      </c>
      <c r="G3717" s="25">
        <v>0</v>
      </c>
    </row>
    <row r="3718" spans="1:7" x14ac:dyDescent="0.4">
      <c r="A3718" s="25">
        <v>5859</v>
      </c>
      <c r="B3718" s="25" t="s">
        <v>460</v>
      </c>
      <c r="C3718" s="25" t="s">
        <v>83</v>
      </c>
      <c r="D3718" s="25">
        <v>10303.530000000001</v>
      </c>
      <c r="E3718" s="25">
        <v>0</v>
      </c>
      <c r="F3718" s="25">
        <v>0</v>
      </c>
      <c r="G3718" s="25">
        <v>0</v>
      </c>
    </row>
    <row r="3719" spans="1:7" x14ac:dyDescent="0.4">
      <c r="A3719" s="25">
        <v>5859</v>
      </c>
      <c r="B3719" s="25" t="s">
        <v>460</v>
      </c>
      <c r="C3719" s="25" t="s">
        <v>84</v>
      </c>
      <c r="D3719" s="25">
        <v>67047.600000000006</v>
      </c>
      <c r="E3719" s="25">
        <v>0</v>
      </c>
      <c r="F3719" s="25">
        <v>0</v>
      </c>
      <c r="G3719" s="25">
        <v>0</v>
      </c>
    </row>
    <row r="3720" spans="1:7" x14ac:dyDescent="0.4">
      <c r="A3720" s="25">
        <v>5859</v>
      </c>
      <c r="B3720" s="25" t="s">
        <v>460</v>
      </c>
      <c r="C3720" s="25" t="s">
        <v>91</v>
      </c>
      <c r="D3720" s="25">
        <v>156425.93</v>
      </c>
      <c r="E3720" s="25">
        <v>0</v>
      </c>
      <c r="F3720" s="25">
        <v>666.26</v>
      </c>
      <c r="G3720" s="25">
        <v>332.41</v>
      </c>
    </row>
    <row r="3721" spans="1:7" x14ac:dyDescent="0.4">
      <c r="A3721" s="25">
        <v>5859</v>
      </c>
      <c r="B3721" s="25" t="s">
        <v>460</v>
      </c>
      <c r="C3721" s="25" t="s">
        <v>85</v>
      </c>
      <c r="D3721" s="25">
        <v>0</v>
      </c>
      <c r="E3721" s="25">
        <v>35829.08</v>
      </c>
      <c r="F3721" s="25">
        <v>0</v>
      </c>
      <c r="G3721" s="25">
        <v>0</v>
      </c>
    </row>
    <row r="3722" spans="1:7" x14ac:dyDescent="0.4">
      <c r="A3722" s="25">
        <v>5859</v>
      </c>
      <c r="B3722" s="25" t="s">
        <v>460</v>
      </c>
      <c r="C3722" s="25" t="s">
        <v>86</v>
      </c>
      <c r="D3722" s="25">
        <v>0</v>
      </c>
      <c r="E3722" s="25">
        <v>0</v>
      </c>
      <c r="F3722" s="25">
        <v>7368.81</v>
      </c>
      <c r="G3722" s="25">
        <v>26809.69</v>
      </c>
    </row>
    <row r="3723" spans="1:7" x14ac:dyDescent="0.4">
      <c r="A3723" s="25">
        <v>5852</v>
      </c>
      <c r="B3723" s="25" t="s">
        <v>461</v>
      </c>
      <c r="C3723" s="25" t="s">
        <v>81</v>
      </c>
      <c r="D3723" s="25">
        <v>724433.95</v>
      </c>
      <c r="E3723" s="25">
        <v>0</v>
      </c>
      <c r="F3723" s="25">
        <v>2563.63</v>
      </c>
      <c r="G3723" s="25">
        <v>249</v>
      </c>
    </row>
    <row r="3724" spans="1:7" x14ac:dyDescent="0.4">
      <c r="A3724" s="25">
        <v>5852</v>
      </c>
      <c r="B3724" s="25" t="s">
        <v>461</v>
      </c>
      <c r="C3724" s="25" t="s">
        <v>89</v>
      </c>
      <c r="D3724" s="25">
        <v>107152.6</v>
      </c>
      <c r="E3724" s="25">
        <v>0</v>
      </c>
      <c r="F3724" s="25">
        <v>0</v>
      </c>
      <c r="G3724" s="25">
        <v>0</v>
      </c>
    </row>
    <row r="3725" spans="1:7" x14ac:dyDescent="0.4">
      <c r="A3725" s="25">
        <v>5852</v>
      </c>
      <c r="B3725" s="25" t="s">
        <v>461</v>
      </c>
      <c r="C3725" s="25" t="s">
        <v>82</v>
      </c>
      <c r="D3725" s="25">
        <v>37588.050000000003</v>
      </c>
      <c r="E3725" s="25">
        <v>0</v>
      </c>
      <c r="F3725" s="25">
        <v>0</v>
      </c>
      <c r="G3725" s="25">
        <v>0</v>
      </c>
    </row>
    <row r="3726" spans="1:7" x14ac:dyDescent="0.4">
      <c r="A3726" s="25">
        <v>5852</v>
      </c>
      <c r="B3726" s="25" t="s">
        <v>461</v>
      </c>
      <c r="C3726" s="25" t="s">
        <v>83</v>
      </c>
      <c r="D3726" s="25">
        <v>0</v>
      </c>
      <c r="E3726" s="25">
        <v>1827.09</v>
      </c>
      <c r="F3726" s="25">
        <v>0</v>
      </c>
      <c r="G3726" s="25">
        <v>0</v>
      </c>
    </row>
    <row r="3727" spans="1:7" x14ac:dyDescent="0.4">
      <c r="A3727" s="25">
        <v>5852</v>
      </c>
      <c r="B3727" s="25" t="s">
        <v>461</v>
      </c>
      <c r="C3727" s="25" t="s">
        <v>84</v>
      </c>
      <c r="D3727" s="25">
        <v>78306.720000000001</v>
      </c>
      <c r="E3727" s="25">
        <v>0</v>
      </c>
      <c r="F3727" s="25">
        <v>149.12</v>
      </c>
      <c r="G3727" s="25">
        <v>0</v>
      </c>
    </row>
    <row r="3728" spans="1:7" x14ac:dyDescent="0.4">
      <c r="A3728" s="25">
        <v>5852</v>
      </c>
      <c r="B3728" s="25" t="s">
        <v>461</v>
      </c>
      <c r="C3728" s="25" t="s">
        <v>91</v>
      </c>
      <c r="D3728" s="25">
        <v>0</v>
      </c>
      <c r="E3728" s="25">
        <v>25585.51</v>
      </c>
      <c r="F3728" s="25">
        <v>0</v>
      </c>
      <c r="G3728" s="25">
        <v>0</v>
      </c>
    </row>
    <row r="3729" spans="1:7" x14ac:dyDescent="0.4">
      <c r="A3729" s="25">
        <v>5852</v>
      </c>
      <c r="B3729" s="25" t="s">
        <v>461</v>
      </c>
      <c r="C3729" s="25" t="s">
        <v>85</v>
      </c>
      <c r="D3729" s="25">
        <v>0</v>
      </c>
      <c r="E3729" s="25">
        <v>86970.54</v>
      </c>
      <c r="F3729" s="25">
        <v>0</v>
      </c>
      <c r="G3729" s="25">
        <v>0</v>
      </c>
    </row>
    <row r="3730" spans="1:7" x14ac:dyDescent="0.4">
      <c r="A3730" s="25">
        <v>5852</v>
      </c>
      <c r="B3730" s="25" t="s">
        <v>461</v>
      </c>
      <c r="C3730" s="25" t="s">
        <v>86</v>
      </c>
      <c r="D3730" s="25">
        <v>15235</v>
      </c>
      <c r="E3730" s="25">
        <v>27232.75</v>
      </c>
      <c r="F3730" s="25">
        <v>56742.59</v>
      </c>
      <c r="G3730" s="25">
        <v>146113.99</v>
      </c>
    </row>
    <row r="3731" spans="1:7" x14ac:dyDescent="0.4">
      <c r="A3731" s="25">
        <v>238</v>
      </c>
      <c r="B3731" s="25" t="s">
        <v>462</v>
      </c>
      <c r="C3731" s="25" t="s">
        <v>88</v>
      </c>
      <c r="D3731" s="25">
        <v>50145.06</v>
      </c>
      <c r="E3731" s="25">
        <v>0</v>
      </c>
      <c r="F3731" s="25">
        <v>0</v>
      </c>
      <c r="G3731" s="25">
        <v>5294</v>
      </c>
    </row>
    <row r="3732" spans="1:7" x14ac:dyDescent="0.4">
      <c r="A3732" s="25">
        <v>238</v>
      </c>
      <c r="B3732" s="25" t="s">
        <v>462</v>
      </c>
      <c r="C3732" s="25" t="s">
        <v>80</v>
      </c>
      <c r="D3732" s="25">
        <v>81468.149999999994</v>
      </c>
      <c r="E3732" s="25">
        <v>0</v>
      </c>
      <c r="F3732" s="25">
        <v>0</v>
      </c>
      <c r="G3732" s="25">
        <v>0</v>
      </c>
    </row>
    <row r="3733" spans="1:7" x14ac:dyDescent="0.4">
      <c r="A3733" s="25">
        <v>238</v>
      </c>
      <c r="B3733" s="25" t="s">
        <v>462</v>
      </c>
      <c r="C3733" s="25" t="s">
        <v>81</v>
      </c>
      <c r="D3733" s="25">
        <v>671112.3</v>
      </c>
      <c r="E3733" s="25">
        <v>0</v>
      </c>
      <c r="F3733" s="25">
        <v>0</v>
      </c>
      <c r="G3733" s="25">
        <v>117757.91</v>
      </c>
    </row>
    <row r="3734" spans="1:7" x14ac:dyDescent="0.4">
      <c r="A3734" s="25">
        <v>238</v>
      </c>
      <c r="B3734" s="25" t="s">
        <v>462</v>
      </c>
      <c r="C3734" s="25" t="s">
        <v>89</v>
      </c>
      <c r="D3734" s="25">
        <v>334690.03999999998</v>
      </c>
      <c r="E3734" s="25">
        <v>0</v>
      </c>
      <c r="F3734" s="25">
        <v>0</v>
      </c>
      <c r="G3734" s="25">
        <v>0</v>
      </c>
    </row>
    <row r="3735" spans="1:7" x14ac:dyDescent="0.4">
      <c r="A3735" s="25">
        <v>238</v>
      </c>
      <c r="B3735" s="25" t="s">
        <v>462</v>
      </c>
      <c r="C3735" s="25" t="s">
        <v>90</v>
      </c>
      <c r="D3735" s="25">
        <v>49129.89</v>
      </c>
      <c r="E3735" s="25">
        <v>0</v>
      </c>
      <c r="F3735" s="25">
        <v>0</v>
      </c>
      <c r="G3735" s="25">
        <v>24.35</v>
      </c>
    </row>
    <row r="3736" spans="1:7" x14ac:dyDescent="0.4">
      <c r="A3736" s="25">
        <v>238</v>
      </c>
      <c r="B3736" s="25" t="s">
        <v>462</v>
      </c>
      <c r="C3736" s="25" t="s">
        <v>82</v>
      </c>
      <c r="D3736" s="25">
        <v>24623.21</v>
      </c>
      <c r="E3736" s="25">
        <v>0</v>
      </c>
      <c r="F3736" s="25">
        <v>0</v>
      </c>
      <c r="G3736" s="25">
        <v>0</v>
      </c>
    </row>
    <row r="3737" spans="1:7" x14ac:dyDescent="0.4">
      <c r="A3737" s="25">
        <v>238</v>
      </c>
      <c r="B3737" s="25" t="s">
        <v>462</v>
      </c>
      <c r="C3737" s="25" t="s">
        <v>83</v>
      </c>
      <c r="D3737" s="25">
        <v>23410.77</v>
      </c>
      <c r="E3737" s="25">
        <v>0</v>
      </c>
      <c r="F3737" s="25">
        <v>0</v>
      </c>
      <c r="G3737" s="25">
        <v>0</v>
      </c>
    </row>
    <row r="3738" spans="1:7" x14ac:dyDescent="0.4">
      <c r="A3738" s="25">
        <v>238</v>
      </c>
      <c r="B3738" s="25" t="s">
        <v>462</v>
      </c>
      <c r="C3738" s="25" t="s">
        <v>84</v>
      </c>
      <c r="D3738" s="25">
        <v>66150.460000000006</v>
      </c>
      <c r="E3738" s="25">
        <v>0</v>
      </c>
      <c r="F3738" s="25">
        <v>24.35</v>
      </c>
      <c r="G3738" s="25">
        <v>15259.01</v>
      </c>
    </row>
    <row r="3739" spans="1:7" x14ac:dyDescent="0.4">
      <c r="A3739" s="25">
        <v>238</v>
      </c>
      <c r="B3739" s="25" t="s">
        <v>462</v>
      </c>
      <c r="C3739" s="25" t="s">
        <v>91</v>
      </c>
      <c r="D3739" s="25">
        <v>46410.5</v>
      </c>
      <c r="E3739" s="25">
        <v>0</v>
      </c>
      <c r="F3739" s="25">
        <v>0</v>
      </c>
      <c r="G3739" s="25">
        <v>0</v>
      </c>
    </row>
    <row r="3740" spans="1:7" x14ac:dyDescent="0.4">
      <c r="A3740" s="25">
        <v>238</v>
      </c>
      <c r="B3740" s="25" t="s">
        <v>462</v>
      </c>
      <c r="C3740" s="25" t="s">
        <v>85</v>
      </c>
      <c r="D3740" s="25">
        <v>117415.66</v>
      </c>
      <c r="E3740" s="25">
        <v>0</v>
      </c>
      <c r="F3740" s="25">
        <v>0</v>
      </c>
      <c r="G3740" s="25">
        <v>12679.42</v>
      </c>
    </row>
    <row r="3741" spans="1:7" x14ac:dyDescent="0.4">
      <c r="A3741" s="25">
        <v>238</v>
      </c>
      <c r="B3741" s="25" t="s">
        <v>462</v>
      </c>
      <c r="C3741" s="25" t="s">
        <v>86</v>
      </c>
      <c r="D3741" s="25">
        <v>0</v>
      </c>
      <c r="E3741" s="25">
        <v>0</v>
      </c>
      <c r="F3741" s="25">
        <v>0</v>
      </c>
      <c r="G3741" s="25">
        <v>2786.3</v>
      </c>
    </row>
    <row r="3742" spans="1:7" x14ac:dyDescent="0.4">
      <c r="A3742" s="25">
        <v>5866</v>
      </c>
      <c r="B3742" s="25" t="s">
        <v>463</v>
      </c>
      <c r="C3742" s="25" t="s">
        <v>88</v>
      </c>
      <c r="D3742" s="25">
        <v>63338.879999999997</v>
      </c>
      <c r="E3742" s="25">
        <v>0</v>
      </c>
      <c r="F3742" s="25">
        <v>55.13</v>
      </c>
      <c r="G3742" s="25">
        <v>14528</v>
      </c>
    </row>
    <row r="3743" spans="1:7" x14ac:dyDescent="0.4">
      <c r="A3743" s="25">
        <v>5866</v>
      </c>
      <c r="B3743" s="25" t="s">
        <v>463</v>
      </c>
      <c r="C3743" s="25" t="s">
        <v>80</v>
      </c>
      <c r="D3743" s="25">
        <v>307588.7</v>
      </c>
      <c r="E3743" s="25">
        <v>0</v>
      </c>
      <c r="F3743" s="25">
        <v>0</v>
      </c>
      <c r="G3743" s="25">
        <v>7521.72</v>
      </c>
    </row>
    <row r="3744" spans="1:7" x14ac:dyDescent="0.4">
      <c r="A3744" s="25">
        <v>5866</v>
      </c>
      <c r="B3744" s="25" t="s">
        <v>463</v>
      </c>
      <c r="C3744" s="25" t="s">
        <v>81</v>
      </c>
      <c r="D3744" s="25">
        <v>714368.63</v>
      </c>
      <c r="E3744" s="25">
        <v>0</v>
      </c>
      <c r="F3744" s="25">
        <v>1130.3599999999999</v>
      </c>
      <c r="G3744" s="25">
        <v>96953.8</v>
      </c>
    </row>
    <row r="3745" spans="1:7" x14ac:dyDescent="0.4">
      <c r="A3745" s="25">
        <v>5866</v>
      </c>
      <c r="B3745" s="25" t="s">
        <v>463</v>
      </c>
      <c r="C3745" s="25" t="s">
        <v>89</v>
      </c>
      <c r="D3745" s="25">
        <v>477964.56</v>
      </c>
      <c r="E3745" s="25">
        <v>0</v>
      </c>
      <c r="F3745" s="25">
        <v>3743.37</v>
      </c>
      <c r="G3745" s="25">
        <v>50184.2</v>
      </c>
    </row>
    <row r="3746" spans="1:7" x14ac:dyDescent="0.4">
      <c r="A3746" s="25">
        <v>5866</v>
      </c>
      <c r="B3746" s="25" t="s">
        <v>463</v>
      </c>
      <c r="C3746" s="25" t="s">
        <v>82</v>
      </c>
      <c r="D3746" s="25">
        <v>20734.7</v>
      </c>
      <c r="E3746" s="25">
        <v>0</v>
      </c>
      <c r="F3746" s="25">
        <v>0</v>
      </c>
      <c r="G3746" s="25">
        <v>0</v>
      </c>
    </row>
    <row r="3747" spans="1:7" x14ac:dyDescent="0.4">
      <c r="A3747" s="25">
        <v>5866</v>
      </c>
      <c r="B3747" s="25" t="s">
        <v>463</v>
      </c>
      <c r="C3747" s="25" t="s">
        <v>83</v>
      </c>
      <c r="D3747" s="25">
        <v>23610.06</v>
      </c>
      <c r="E3747" s="25">
        <v>0</v>
      </c>
      <c r="F3747" s="25">
        <v>0</v>
      </c>
      <c r="G3747" s="25">
        <v>0</v>
      </c>
    </row>
    <row r="3748" spans="1:7" x14ac:dyDescent="0.4">
      <c r="A3748" s="25">
        <v>5866</v>
      </c>
      <c r="B3748" s="25" t="s">
        <v>463</v>
      </c>
      <c r="C3748" s="25" t="s">
        <v>84</v>
      </c>
      <c r="D3748" s="25">
        <v>66620.12</v>
      </c>
      <c r="E3748" s="25">
        <v>0</v>
      </c>
      <c r="F3748" s="25">
        <v>164.95</v>
      </c>
      <c r="G3748" s="25">
        <v>3867.28</v>
      </c>
    </row>
    <row r="3749" spans="1:7" x14ac:dyDescent="0.4">
      <c r="A3749" s="25">
        <v>5866</v>
      </c>
      <c r="B3749" s="25" t="s">
        <v>463</v>
      </c>
      <c r="C3749" s="25" t="s">
        <v>91</v>
      </c>
      <c r="D3749" s="25">
        <v>115919.7</v>
      </c>
      <c r="E3749" s="25">
        <v>0</v>
      </c>
      <c r="F3749" s="25">
        <v>0</v>
      </c>
      <c r="G3749" s="25">
        <v>1070.6400000000001</v>
      </c>
    </row>
    <row r="3750" spans="1:7" x14ac:dyDescent="0.4">
      <c r="A3750" s="25">
        <v>5866</v>
      </c>
      <c r="B3750" s="25" t="s">
        <v>463</v>
      </c>
      <c r="C3750" s="25" t="s">
        <v>85</v>
      </c>
      <c r="D3750" s="25">
        <v>0</v>
      </c>
      <c r="E3750" s="25">
        <v>0</v>
      </c>
      <c r="F3750" s="25">
        <v>0</v>
      </c>
      <c r="G3750" s="25">
        <v>193.94</v>
      </c>
    </row>
    <row r="3751" spans="1:7" x14ac:dyDescent="0.4">
      <c r="A3751" s="25">
        <v>5866</v>
      </c>
      <c r="B3751" s="25" t="s">
        <v>463</v>
      </c>
      <c r="C3751" s="25" t="s">
        <v>86</v>
      </c>
      <c r="D3751" s="25">
        <v>0</v>
      </c>
      <c r="E3751" s="25">
        <v>39783.99</v>
      </c>
      <c r="F3751" s="25">
        <v>0</v>
      </c>
      <c r="G3751" s="25">
        <v>0</v>
      </c>
    </row>
    <row r="3752" spans="1:7" x14ac:dyDescent="0.4">
      <c r="A3752" s="25">
        <v>5901</v>
      </c>
      <c r="B3752" s="25" t="s">
        <v>464</v>
      </c>
      <c r="C3752" s="25" t="s">
        <v>88</v>
      </c>
      <c r="D3752" s="25">
        <v>339323.55</v>
      </c>
      <c r="E3752" s="25">
        <v>0</v>
      </c>
      <c r="F3752" s="25">
        <v>0</v>
      </c>
      <c r="G3752" s="25">
        <v>36337.96</v>
      </c>
    </row>
    <row r="3753" spans="1:7" x14ac:dyDescent="0.4">
      <c r="A3753" s="25">
        <v>5901</v>
      </c>
      <c r="B3753" s="25" t="s">
        <v>464</v>
      </c>
      <c r="C3753" s="25" t="s">
        <v>80</v>
      </c>
      <c r="D3753" s="25">
        <v>1076835.44</v>
      </c>
      <c r="E3753" s="25">
        <v>0</v>
      </c>
      <c r="F3753" s="25">
        <v>0</v>
      </c>
      <c r="G3753" s="25">
        <v>21289.73</v>
      </c>
    </row>
    <row r="3754" spans="1:7" x14ac:dyDescent="0.4">
      <c r="A3754" s="25">
        <v>5901</v>
      </c>
      <c r="B3754" s="25" t="s">
        <v>464</v>
      </c>
      <c r="C3754" s="25" t="s">
        <v>81</v>
      </c>
      <c r="D3754" s="25">
        <v>3465188.61</v>
      </c>
      <c r="E3754" s="25">
        <v>0</v>
      </c>
      <c r="F3754" s="25">
        <v>0</v>
      </c>
      <c r="G3754" s="25">
        <v>107743.79</v>
      </c>
    </row>
    <row r="3755" spans="1:7" x14ac:dyDescent="0.4">
      <c r="A3755" s="25">
        <v>5901</v>
      </c>
      <c r="B3755" s="25" t="s">
        <v>464</v>
      </c>
      <c r="C3755" s="25" t="s">
        <v>89</v>
      </c>
      <c r="D3755" s="25">
        <v>2582074.21</v>
      </c>
      <c r="E3755" s="25">
        <v>0</v>
      </c>
      <c r="F3755" s="25">
        <v>180</v>
      </c>
      <c r="G3755" s="25">
        <v>217572.89</v>
      </c>
    </row>
    <row r="3756" spans="1:7" x14ac:dyDescent="0.4">
      <c r="A3756" s="25">
        <v>5901</v>
      </c>
      <c r="B3756" s="25" t="s">
        <v>464</v>
      </c>
      <c r="C3756" s="25" t="s">
        <v>90</v>
      </c>
      <c r="D3756" s="25">
        <v>395816.91</v>
      </c>
      <c r="E3756" s="25">
        <v>0</v>
      </c>
      <c r="F3756" s="25">
        <v>21900</v>
      </c>
      <c r="G3756" s="25">
        <v>0</v>
      </c>
    </row>
    <row r="3757" spans="1:7" x14ac:dyDescent="0.4">
      <c r="A3757" s="25">
        <v>5901</v>
      </c>
      <c r="B3757" s="25" t="s">
        <v>464</v>
      </c>
      <c r="C3757" s="25" t="s">
        <v>82</v>
      </c>
      <c r="D3757" s="25">
        <v>136461.18</v>
      </c>
      <c r="E3757" s="25">
        <v>0</v>
      </c>
      <c r="F3757" s="25">
        <v>0</v>
      </c>
      <c r="G3757" s="25">
        <v>0</v>
      </c>
    </row>
    <row r="3758" spans="1:7" x14ac:dyDescent="0.4">
      <c r="A3758" s="25">
        <v>5901</v>
      </c>
      <c r="B3758" s="25" t="s">
        <v>464</v>
      </c>
      <c r="C3758" s="25" t="s">
        <v>83</v>
      </c>
      <c r="D3758" s="25">
        <v>105904.64</v>
      </c>
      <c r="E3758" s="25">
        <v>0</v>
      </c>
      <c r="F3758" s="25">
        <v>0</v>
      </c>
      <c r="G3758" s="25">
        <v>0</v>
      </c>
    </row>
    <row r="3759" spans="1:7" x14ac:dyDescent="0.4">
      <c r="A3759" s="25">
        <v>5901</v>
      </c>
      <c r="B3759" s="25" t="s">
        <v>464</v>
      </c>
      <c r="C3759" s="25" t="s">
        <v>84</v>
      </c>
      <c r="D3759" s="25">
        <v>568614.65</v>
      </c>
      <c r="E3759" s="25">
        <v>0</v>
      </c>
      <c r="F3759" s="25">
        <v>0</v>
      </c>
      <c r="G3759" s="25">
        <v>24365.64</v>
      </c>
    </row>
    <row r="3760" spans="1:7" x14ac:dyDescent="0.4">
      <c r="A3760" s="25">
        <v>5901</v>
      </c>
      <c r="B3760" s="25" t="s">
        <v>464</v>
      </c>
      <c r="C3760" s="25" t="s">
        <v>91</v>
      </c>
      <c r="D3760" s="25">
        <v>606194.53</v>
      </c>
      <c r="E3760" s="25">
        <v>0</v>
      </c>
      <c r="F3760" s="25">
        <v>0</v>
      </c>
      <c r="G3760" s="25">
        <v>10880.12</v>
      </c>
    </row>
    <row r="3761" spans="1:7" x14ac:dyDescent="0.4">
      <c r="A3761" s="25">
        <v>5901</v>
      </c>
      <c r="B3761" s="25" t="s">
        <v>464</v>
      </c>
      <c r="C3761" s="25" t="s">
        <v>85</v>
      </c>
      <c r="D3761" s="25">
        <v>544310.92000000004</v>
      </c>
      <c r="E3761" s="25">
        <v>0</v>
      </c>
      <c r="F3761" s="25">
        <v>0</v>
      </c>
      <c r="G3761" s="25">
        <v>1289.9000000000001</v>
      </c>
    </row>
    <row r="3762" spans="1:7" x14ac:dyDescent="0.4">
      <c r="A3762" s="25">
        <v>5901</v>
      </c>
      <c r="B3762" s="25" t="s">
        <v>464</v>
      </c>
      <c r="C3762" s="25" t="s">
        <v>86</v>
      </c>
      <c r="D3762" s="25">
        <v>0</v>
      </c>
      <c r="E3762" s="25">
        <v>0</v>
      </c>
      <c r="F3762" s="25">
        <v>66324.13</v>
      </c>
      <c r="G3762" s="25">
        <v>112180.42</v>
      </c>
    </row>
    <row r="3763" spans="1:7" x14ac:dyDescent="0.4">
      <c r="A3763" s="25">
        <v>5985</v>
      </c>
      <c r="B3763" s="25" t="s">
        <v>465</v>
      </c>
      <c r="C3763" s="25" t="s">
        <v>88</v>
      </c>
      <c r="D3763" s="25">
        <v>73064.22</v>
      </c>
      <c r="E3763" s="25">
        <v>0</v>
      </c>
      <c r="F3763" s="25">
        <v>0</v>
      </c>
      <c r="G3763" s="25">
        <v>1119.6500000000001</v>
      </c>
    </row>
    <row r="3764" spans="1:7" x14ac:dyDescent="0.4">
      <c r="A3764" s="25">
        <v>5985</v>
      </c>
      <c r="B3764" s="25" t="s">
        <v>465</v>
      </c>
      <c r="C3764" s="25" t="s">
        <v>80</v>
      </c>
      <c r="D3764" s="25">
        <v>258146.55</v>
      </c>
      <c r="E3764" s="25">
        <v>0</v>
      </c>
      <c r="F3764" s="25">
        <v>0</v>
      </c>
      <c r="G3764" s="25">
        <v>4591.0200000000004</v>
      </c>
    </row>
    <row r="3765" spans="1:7" x14ac:dyDescent="0.4">
      <c r="A3765" s="25">
        <v>5985</v>
      </c>
      <c r="B3765" s="25" t="s">
        <v>465</v>
      </c>
      <c r="C3765" s="25" t="s">
        <v>81</v>
      </c>
      <c r="D3765" s="25">
        <v>716840.01</v>
      </c>
      <c r="E3765" s="25">
        <v>0</v>
      </c>
      <c r="F3765" s="25">
        <v>0</v>
      </c>
      <c r="G3765" s="25">
        <v>27657.02</v>
      </c>
    </row>
    <row r="3766" spans="1:7" x14ac:dyDescent="0.4">
      <c r="A3766" s="25">
        <v>5985</v>
      </c>
      <c r="B3766" s="25" t="s">
        <v>465</v>
      </c>
      <c r="C3766" s="25" t="s">
        <v>89</v>
      </c>
      <c r="D3766" s="25">
        <v>539081.32999999996</v>
      </c>
      <c r="E3766" s="25">
        <v>0</v>
      </c>
      <c r="F3766" s="25">
        <v>0</v>
      </c>
      <c r="G3766" s="25">
        <v>135203.24</v>
      </c>
    </row>
    <row r="3767" spans="1:7" x14ac:dyDescent="0.4">
      <c r="A3767" s="25">
        <v>5985</v>
      </c>
      <c r="B3767" s="25" t="s">
        <v>465</v>
      </c>
      <c r="C3767" s="25" t="s">
        <v>82</v>
      </c>
      <c r="D3767" s="25">
        <v>24003.16</v>
      </c>
      <c r="E3767" s="25">
        <v>0</v>
      </c>
      <c r="F3767" s="25">
        <v>0</v>
      </c>
      <c r="G3767" s="25">
        <v>0</v>
      </c>
    </row>
    <row r="3768" spans="1:7" x14ac:dyDescent="0.4">
      <c r="A3768" s="25">
        <v>5985</v>
      </c>
      <c r="B3768" s="25" t="s">
        <v>465</v>
      </c>
      <c r="C3768" s="25" t="s">
        <v>84</v>
      </c>
      <c r="D3768" s="25">
        <v>124051.9</v>
      </c>
      <c r="E3768" s="25">
        <v>0</v>
      </c>
      <c r="F3768" s="25">
        <v>0</v>
      </c>
      <c r="G3768" s="25">
        <v>7411.15</v>
      </c>
    </row>
    <row r="3769" spans="1:7" x14ac:dyDescent="0.4">
      <c r="A3769" s="25">
        <v>5985</v>
      </c>
      <c r="B3769" s="25" t="s">
        <v>465</v>
      </c>
      <c r="C3769" s="25" t="s">
        <v>91</v>
      </c>
      <c r="D3769" s="25">
        <v>108836.29</v>
      </c>
      <c r="E3769" s="25">
        <v>0</v>
      </c>
      <c r="F3769" s="25">
        <v>0</v>
      </c>
      <c r="G3769" s="25">
        <v>1371.09</v>
      </c>
    </row>
    <row r="3770" spans="1:7" x14ac:dyDescent="0.4">
      <c r="A3770" s="25">
        <v>5985</v>
      </c>
      <c r="B3770" s="25" t="s">
        <v>465</v>
      </c>
      <c r="C3770" s="25" t="s">
        <v>85</v>
      </c>
      <c r="D3770" s="25">
        <v>21762.12</v>
      </c>
      <c r="E3770" s="25">
        <v>0</v>
      </c>
      <c r="F3770" s="25">
        <v>0</v>
      </c>
      <c r="G3770" s="25">
        <v>4764.12</v>
      </c>
    </row>
    <row r="3771" spans="1:7" x14ac:dyDescent="0.4">
      <c r="A3771" s="25">
        <v>5985</v>
      </c>
      <c r="B3771" s="25" t="s">
        <v>465</v>
      </c>
      <c r="C3771" s="25" t="s">
        <v>86</v>
      </c>
      <c r="D3771" s="25">
        <v>0</v>
      </c>
      <c r="E3771" s="25">
        <v>32383.39</v>
      </c>
      <c r="F3771" s="25">
        <v>695.86</v>
      </c>
      <c r="G3771" s="25">
        <v>54117.919999999998</v>
      </c>
    </row>
    <row r="3772" spans="1:7" x14ac:dyDescent="0.4">
      <c r="A3772" s="25">
        <v>5992</v>
      </c>
      <c r="B3772" s="25" t="s">
        <v>466</v>
      </c>
      <c r="C3772" s="25" t="s">
        <v>88</v>
      </c>
      <c r="D3772" s="25">
        <v>0</v>
      </c>
      <c r="E3772" s="25">
        <v>0</v>
      </c>
      <c r="F3772" s="25">
        <v>0</v>
      </c>
      <c r="G3772" s="25">
        <v>8861.82</v>
      </c>
    </row>
    <row r="3773" spans="1:7" x14ac:dyDescent="0.4">
      <c r="A3773" s="25">
        <v>5992</v>
      </c>
      <c r="B3773" s="25" t="s">
        <v>466</v>
      </c>
      <c r="C3773" s="25" t="s">
        <v>80</v>
      </c>
      <c r="D3773" s="25">
        <v>0</v>
      </c>
      <c r="E3773" s="25">
        <v>0</v>
      </c>
      <c r="F3773" s="25">
        <v>0</v>
      </c>
      <c r="G3773" s="25">
        <v>987.63</v>
      </c>
    </row>
    <row r="3774" spans="1:7" x14ac:dyDescent="0.4">
      <c r="A3774" s="25">
        <v>5992</v>
      </c>
      <c r="B3774" s="25" t="s">
        <v>466</v>
      </c>
      <c r="C3774" s="25" t="s">
        <v>81</v>
      </c>
      <c r="D3774" s="25">
        <v>659742.86</v>
      </c>
      <c r="E3774" s="25">
        <v>0</v>
      </c>
      <c r="F3774" s="25">
        <v>0</v>
      </c>
      <c r="G3774" s="25">
        <v>19713.79</v>
      </c>
    </row>
    <row r="3775" spans="1:7" x14ac:dyDescent="0.4">
      <c r="A3775" s="25">
        <v>5992</v>
      </c>
      <c r="B3775" s="25" t="s">
        <v>466</v>
      </c>
      <c r="C3775" s="25" t="s">
        <v>89</v>
      </c>
      <c r="D3775" s="25">
        <v>305392.95</v>
      </c>
      <c r="E3775" s="25">
        <v>0</v>
      </c>
      <c r="F3775" s="25">
        <v>0</v>
      </c>
      <c r="G3775" s="25">
        <v>72910.28</v>
      </c>
    </row>
    <row r="3776" spans="1:7" x14ac:dyDescent="0.4">
      <c r="A3776" s="25">
        <v>5992</v>
      </c>
      <c r="B3776" s="25" t="s">
        <v>466</v>
      </c>
      <c r="C3776" s="25" t="s">
        <v>82</v>
      </c>
      <c r="D3776" s="25">
        <v>16028.89</v>
      </c>
      <c r="E3776" s="25">
        <v>0</v>
      </c>
      <c r="F3776" s="25">
        <v>0</v>
      </c>
      <c r="G3776" s="25">
        <v>0</v>
      </c>
    </row>
    <row r="3777" spans="1:7" x14ac:dyDescent="0.4">
      <c r="A3777" s="25">
        <v>5992</v>
      </c>
      <c r="B3777" s="25" t="s">
        <v>466</v>
      </c>
      <c r="C3777" s="25" t="s">
        <v>84</v>
      </c>
      <c r="D3777" s="25">
        <v>0</v>
      </c>
      <c r="E3777" s="25">
        <v>27433.54</v>
      </c>
      <c r="F3777" s="25">
        <v>0</v>
      </c>
      <c r="G3777" s="25">
        <v>0</v>
      </c>
    </row>
    <row r="3778" spans="1:7" x14ac:dyDescent="0.4">
      <c r="A3778" s="25">
        <v>5992</v>
      </c>
      <c r="B3778" s="25" t="s">
        <v>466</v>
      </c>
      <c r="C3778" s="25" t="s">
        <v>91</v>
      </c>
      <c r="D3778" s="25">
        <v>0</v>
      </c>
      <c r="E3778" s="25">
        <v>44729.08</v>
      </c>
      <c r="F3778" s="25">
        <v>0</v>
      </c>
      <c r="G3778" s="25">
        <v>0</v>
      </c>
    </row>
    <row r="3779" spans="1:7" x14ac:dyDescent="0.4">
      <c r="A3779" s="25">
        <v>5992</v>
      </c>
      <c r="B3779" s="25" t="s">
        <v>466</v>
      </c>
      <c r="C3779" s="25" t="s">
        <v>85</v>
      </c>
      <c r="D3779" s="25">
        <v>0</v>
      </c>
      <c r="E3779" s="25">
        <v>0</v>
      </c>
      <c r="F3779" s="25">
        <v>0</v>
      </c>
      <c r="G3779" s="25">
        <v>13889.52</v>
      </c>
    </row>
    <row r="3780" spans="1:7" x14ac:dyDescent="0.4">
      <c r="A3780" s="25">
        <v>5992</v>
      </c>
      <c r="B3780" s="25" t="s">
        <v>466</v>
      </c>
      <c r="C3780" s="25" t="s">
        <v>86</v>
      </c>
      <c r="D3780" s="25">
        <v>0</v>
      </c>
      <c r="E3780" s="25">
        <v>10279.64</v>
      </c>
      <c r="F3780" s="25">
        <v>0</v>
      </c>
      <c r="G3780" s="25">
        <v>0</v>
      </c>
    </row>
    <row r="3781" spans="1:7" x14ac:dyDescent="0.4">
      <c r="A3781" s="25">
        <v>6964</v>
      </c>
      <c r="B3781" s="25" t="s">
        <v>544</v>
      </c>
      <c r="C3781" s="25" t="s">
        <v>88</v>
      </c>
      <c r="D3781" s="25">
        <v>81158.740000000005</v>
      </c>
      <c r="E3781" s="25">
        <v>0</v>
      </c>
      <c r="F3781" s="25">
        <v>477.13</v>
      </c>
      <c r="G3781" s="25">
        <v>218.11</v>
      </c>
    </row>
    <row r="3782" spans="1:7" x14ac:dyDescent="0.4">
      <c r="A3782" s="25">
        <v>6964</v>
      </c>
      <c r="B3782" s="25" t="s">
        <v>544</v>
      </c>
      <c r="C3782" s="25" t="s">
        <v>80</v>
      </c>
      <c r="D3782" s="25">
        <v>673986.03</v>
      </c>
      <c r="E3782" s="25">
        <v>0</v>
      </c>
      <c r="F3782" s="25">
        <v>1920.73</v>
      </c>
      <c r="G3782" s="25">
        <v>7184.23</v>
      </c>
    </row>
    <row r="3783" spans="1:7" x14ac:dyDescent="0.4">
      <c r="A3783" s="25">
        <v>6964</v>
      </c>
      <c r="B3783" s="25" t="s">
        <v>544</v>
      </c>
      <c r="C3783" s="25" t="s">
        <v>81</v>
      </c>
      <c r="D3783" s="25">
        <v>2205955.66</v>
      </c>
      <c r="E3783" s="25">
        <v>0</v>
      </c>
      <c r="F3783" s="25">
        <v>74215.56</v>
      </c>
      <c r="G3783" s="25">
        <v>32973.279999999999</v>
      </c>
    </row>
    <row r="3784" spans="1:7" x14ac:dyDescent="0.4">
      <c r="A3784" s="25">
        <v>6964</v>
      </c>
      <c r="B3784" s="25" t="s">
        <v>544</v>
      </c>
      <c r="C3784" s="25" t="s">
        <v>89</v>
      </c>
      <c r="D3784" s="25">
        <v>2259432.81</v>
      </c>
      <c r="E3784" s="25">
        <v>0</v>
      </c>
      <c r="F3784" s="25">
        <v>8.98</v>
      </c>
      <c r="G3784" s="25">
        <v>0</v>
      </c>
    </row>
    <row r="3785" spans="1:7" x14ac:dyDescent="0.4">
      <c r="A3785" s="25">
        <v>6964</v>
      </c>
      <c r="B3785" s="25" t="s">
        <v>544</v>
      </c>
      <c r="C3785" s="25" t="s">
        <v>83</v>
      </c>
      <c r="D3785" s="25">
        <v>7687.29</v>
      </c>
      <c r="E3785" s="25">
        <v>0</v>
      </c>
      <c r="F3785" s="25">
        <v>73927.56</v>
      </c>
      <c r="G3785" s="25">
        <v>183.69</v>
      </c>
    </row>
    <row r="3786" spans="1:7" x14ac:dyDescent="0.4">
      <c r="A3786" s="25">
        <v>6964</v>
      </c>
      <c r="B3786" s="25" t="s">
        <v>544</v>
      </c>
      <c r="C3786" s="25" t="s">
        <v>84</v>
      </c>
      <c r="D3786" s="25">
        <v>0</v>
      </c>
      <c r="E3786" s="25">
        <v>0</v>
      </c>
      <c r="F3786" s="25">
        <v>1000</v>
      </c>
      <c r="G3786" s="25">
        <v>0</v>
      </c>
    </row>
    <row r="3787" spans="1:7" x14ac:dyDescent="0.4">
      <c r="A3787" s="25">
        <v>6964</v>
      </c>
      <c r="B3787" s="25" t="s">
        <v>544</v>
      </c>
      <c r="C3787" s="25" t="s">
        <v>91</v>
      </c>
      <c r="D3787" s="25">
        <v>588250.44999999995</v>
      </c>
      <c r="E3787" s="25">
        <v>0</v>
      </c>
      <c r="F3787" s="25">
        <v>1282.18</v>
      </c>
      <c r="G3787" s="25">
        <v>1116.57</v>
      </c>
    </row>
    <row r="3788" spans="1:7" x14ac:dyDescent="0.4">
      <c r="A3788" s="25">
        <v>6964</v>
      </c>
      <c r="B3788" s="25" t="s">
        <v>544</v>
      </c>
      <c r="C3788" s="25" t="s">
        <v>85</v>
      </c>
      <c r="D3788" s="25">
        <v>0</v>
      </c>
      <c r="E3788" s="25">
        <v>0</v>
      </c>
      <c r="F3788" s="25">
        <v>2276.7600000000002</v>
      </c>
      <c r="G3788" s="25">
        <v>42015.09</v>
      </c>
    </row>
    <row r="3789" spans="1:7" x14ac:dyDescent="0.4">
      <c r="A3789" s="25">
        <v>6964</v>
      </c>
      <c r="B3789" s="25" t="s">
        <v>544</v>
      </c>
      <c r="C3789" s="25" t="s">
        <v>86</v>
      </c>
      <c r="D3789" s="25">
        <v>0</v>
      </c>
      <c r="E3789" s="25">
        <v>0</v>
      </c>
      <c r="F3789" s="25">
        <v>0</v>
      </c>
      <c r="G3789" s="25">
        <v>8725</v>
      </c>
    </row>
    <row r="3790" spans="1:7" x14ac:dyDescent="0.4">
      <c r="A3790" s="25">
        <v>6022</v>
      </c>
      <c r="B3790" s="25" t="s">
        <v>467</v>
      </c>
      <c r="C3790" s="25" t="s">
        <v>80</v>
      </c>
      <c r="D3790" s="25">
        <v>70403.520000000004</v>
      </c>
      <c r="E3790" s="25">
        <v>0</v>
      </c>
      <c r="F3790" s="25">
        <v>302.02999999999997</v>
      </c>
      <c r="G3790" s="25">
        <v>0</v>
      </c>
    </row>
    <row r="3791" spans="1:7" x14ac:dyDescent="0.4">
      <c r="A3791" s="25">
        <v>6022</v>
      </c>
      <c r="B3791" s="25" t="s">
        <v>467</v>
      </c>
      <c r="C3791" s="25" t="s">
        <v>81</v>
      </c>
      <c r="D3791" s="25">
        <v>231870.5</v>
      </c>
      <c r="E3791" s="25">
        <v>0</v>
      </c>
      <c r="F3791" s="25">
        <v>2162.94</v>
      </c>
      <c r="G3791" s="25">
        <v>0</v>
      </c>
    </row>
    <row r="3792" spans="1:7" x14ac:dyDescent="0.4">
      <c r="A3792" s="25">
        <v>6022</v>
      </c>
      <c r="B3792" s="25" t="s">
        <v>467</v>
      </c>
      <c r="C3792" s="25" t="s">
        <v>89</v>
      </c>
      <c r="D3792" s="25">
        <v>0</v>
      </c>
      <c r="E3792" s="25">
        <v>0</v>
      </c>
      <c r="F3792" s="25">
        <v>0</v>
      </c>
      <c r="G3792" s="25">
        <v>81568.03</v>
      </c>
    </row>
    <row r="3793" spans="1:7" x14ac:dyDescent="0.4">
      <c r="A3793" s="25">
        <v>6022</v>
      </c>
      <c r="B3793" s="25" t="s">
        <v>467</v>
      </c>
      <c r="C3793" s="25" t="s">
        <v>84</v>
      </c>
      <c r="D3793" s="25">
        <v>0</v>
      </c>
      <c r="E3793" s="25">
        <v>39349.769999999997</v>
      </c>
      <c r="F3793" s="25">
        <v>0</v>
      </c>
      <c r="G3793" s="25">
        <v>0</v>
      </c>
    </row>
    <row r="3794" spans="1:7" x14ac:dyDescent="0.4">
      <c r="A3794" s="25">
        <v>6022</v>
      </c>
      <c r="B3794" s="25" t="s">
        <v>467</v>
      </c>
      <c r="C3794" s="25" t="s">
        <v>91</v>
      </c>
      <c r="D3794" s="25">
        <v>0</v>
      </c>
      <c r="E3794" s="25">
        <v>18845.32</v>
      </c>
      <c r="F3794" s="25">
        <v>2375</v>
      </c>
      <c r="G3794" s="25">
        <v>9541.43</v>
      </c>
    </row>
    <row r="3795" spans="1:7" x14ac:dyDescent="0.4">
      <c r="A3795" s="25">
        <v>6022</v>
      </c>
      <c r="B3795" s="25" t="s">
        <v>467</v>
      </c>
      <c r="C3795" s="25" t="s">
        <v>85</v>
      </c>
      <c r="D3795" s="25">
        <v>9075.7199999999993</v>
      </c>
      <c r="E3795" s="25">
        <v>0</v>
      </c>
      <c r="F3795" s="25">
        <v>0</v>
      </c>
      <c r="G3795" s="25">
        <v>0</v>
      </c>
    </row>
    <row r="3796" spans="1:7" x14ac:dyDescent="0.4">
      <c r="A3796" s="25">
        <v>6022</v>
      </c>
      <c r="B3796" s="25" t="s">
        <v>467</v>
      </c>
      <c r="C3796" s="25" t="s">
        <v>86</v>
      </c>
      <c r="D3796" s="25">
        <v>0</v>
      </c>
      <c r="E3796" s="25">
        <v>12892.54</v>
      </c>
      <c r="F3796" s="25">
        <v>0</v>
      </c>
      <c r="G3796" s="25">
        <v>7264.54</v>
      </c>
    </row>
    <row r="3797" spans="1:7" x14ac:dyDescent="0.4">
      <c r="A3797" s="25">
        <v>6027</v>
      </c>
      <c r="B3797" s="25" t="s">
        <v>468</v>
      </c>
      <c r="C3797" s="25" t="s">
        <v>88</v>
      </c>
      <c r="D3797" s="25">
        <v>29837.15</v>
      </c>
      <c r="E3797" s="25">
        <v>0</v>
      </c>
      <c r="F3797" s="25">
        <v>0</v>
      </c>
      <c r="G3797" s="25">
        <v>5914.04</v>
      </c>
    </row>
    <row r="3798" spans="1:7" x14ac:dyDescent="0.4">
      <c r="A3798" s="25">
        <v>6027</v>
      </c>
      <c r="B3798" s="25" t="s">
        <v>468</v>
      </c>
      <c r="C3798" s="25" t="s">
        <v>80</v>
      </c>
      <c r="D3798" s="25">
        <v>101632.01</v>
      </c>
      <c r="E3798" s="25">
        <v>0</v>
      </c>
      <c r="F3798" s="25">
        <v>10601.25</v>
      </c>
      <c r="G3798" s="25">
        <v>745.27</v>
      </c>
    </row>
    <row r="3799" spans="1:7" x14ac:dyDescent="0.4">
      <c r="A3799" s="25">
        <v>6027</v>
      </c>
      <c r="B3799" s="25" t="s">
        <v>468</v>
      </c>
      <c r="C3799" s="25" t="s">
        <v>81</v>
      </c>
      <c r="D3799" s="25">
        <v>424255.73</v>
      </c>
      <c r="E3799" s="25">
        <v>0</v>
      </c>
      <c r="F3799" s="25">
        <v>0</v>
      </c>
      <c r="G3799" s="25">
        <v>62300.67</v>
      </c>
    </row>
    <row r="3800" spans="1:7" x14ac:dyDescent="0.4">
      <c r="A3800" s="25">
        <v>6027</v>
      </c>
      <c r="B3800" s="25" t="s">
        <v>468</v>
      </c>
      <c r="C3800" s="25" t="s">
        <v>89</v>
      </c>
      <c r="D3800" s="25">
        <v>234641.1</v>
      </c>
      <c r="E3800" s="25">
        <v>0</v>
      </c>
      <c r="F3800" s="25">
        <v>0</v>
      </c>
      <c r="G3800" s="25">
        <v>37050.14</v>
      </c>
    </row>
    <row r="3801" spans="1:7" x14ac:dyDescent="0.4">
      <c r="A3801" s="25">
        <v>6027</v>
      </c>
      <c r="B3801" s="25" t="s">
        <v>468</v>
      </c>
      <c r="C3801" s="25" t="s">
        <v>82</v>
      </c>
      <c r="D3801" s="25">
        <v>13036.66</v>
      </c>
      <c r="E3801" s="25">
        <v>0</v>
      </c>
      <c r="F3801" s="25">
        <v>0</v>
      </c>
      <c r="G3801" s="25">
        <v>0</v>
      </c>
    </row>
    <row r="3802" spans="1:7" x14ac:dyDescent="0.4">
      <c r="A3802" s="25">
        <v>6027</v>
      </c>
      <c r="B3802" s="25" t="s">
        <v>468</v>
      </c>
      <c r="C3802" s="25" t="s">
        <v>84</v>
      </c>
      <c r="D3802" s="25">
        <v>0</v>
      </c>
      <c r="E3802" s="25">
        <v>34954.080000000002</v>
      </c>
      <c r="F3802" s="25">
        <v>0</v>
      </c>
      <c r="G3802" s="25">
        <v>217.33</v>
      </c>
    </row>
    <row r="3803" spans="1:7" x14ac:dyDescent="0.4">
      <c r="A3803" s="25">
        <v>6027</v>
      </c>
      <c r="B3803" s="25" t="s">
        <v>468</v>
      </c>
      <c r="C3803" s="25" t="s">
        <v>91</v>
      </c>
      <c r="D3803" s="25">
        <v>114055.92</v>
      </c>
      <c r="E3803" s="25">
        <v>38189</v>
      </c>
      <c r="F3803" s="25">
        <v>0</v>
      </c>
      <c r="G3803" s="25">
        <v>1950.08</v>
      </c>
    </row>
    <row r="3804" spans="1:7" x14ac:dyDescent="0.4">
      <c r="A3804" s="25">
        <v>6027</v>
      </c>
      <c r="B3804" s="25" t="s">
        <v>468</v>
      </c>
      <c r="C3804" s="25" t="s">
        <v>85</v>
      </c>
      <c r="D3804" s="25">
        <v>26160</v>
      </c>
      <c r="E3804" s="25">
        <v>0</v>
      </c>
      <c r="F3804" s="25">
        <v>0</v>
      </c>
      <c r="G3804" s="25">
        <v>1356</v>
      </c>
    </row>
    <row r="3805" spans="1:7" x14ac:dyDescent="0.4">
      <c r="A3805" s="25">
        <v>6027</v>
      </c>
      <c r="B3805" s="25" t="s">
        <v>468</v>
      </c>
      <c r="C3805" s="25" t="s">
        <v>86</v>
      </c>
      <c r="D3805" s="25">
        <v>0</v>
      </c>
      <c r="E3805" s="25">
        <v>17873.63</v>
      </c>
      <c r="F3805" s="25">
        <v>0</v>
      </c>
      <c r="G3805" s="25">
        <v>0</v>
      </c>
    </row>
    <row r="3806" spans="1:7" x14ac:dyDescent="0.4">
      <c r="A3806" s="25">
        <v>6069</v>
      </c>
      <c r="B3806" s="25" t="s">
        <v>469</v>
      </c>
      <c r="C3806" s="25" t="s">
        <v>81</v>
      </c>
      <c r="D3806" s="25">
        <v>31263.26</v>
      </c>
      <c r="E3806" s="25">
        <v>0</v>
      </c>
      <c r="F3806" s="25">
        <v>0</v>
      </c>
      <c r="G3806" s="25">
        <v>0</v>
      </c>
    </row>
    <row r="3807" spans="1:7" x14ac:dyDescent="0.4">
      <c r="A3807" s="25">
        <v>6069</v>
      </c>
      <c r="B3807" s="25" t="s">
        <v>469</v>
      </c>
      <c r="C3807" s="25" t="s">
        <v>89</v>
      </c>
      <c r="D3807" s="25">
        <v>0</v>
      </c>
      <c r="E3807" s="25">
        <v>0</v>
      </c>
      <c r="F3807" s="25">
        <v>0</v>
      </c>
      <c r="G3807" s="25">
        <v>11461.18</v>
      </c>
    </row>
    <row r="3808" spans="1:7" x14ac:dyDescent="0.4">
      <c r="A3808" s="25">
        <v>6069</v>
      </c>
      <c r="B3808" s="25" t="s">
        <v>469</v>
      </c>
      <c r="C3808" s="25" t="s">
        <v>86</v>
      </c>
      <c r="D3808" s="25">
        <v>43123.8</v>
      </c>
      <c r="E3808" s="25">
        <v>0</v>
      </c>
      <c r="F3808" s="25">
        <v>0</v>
      </c>
      <c r="G3808" s="25">
        <v>1940</v>
      </c>
    </row>
    <row r="3809" spans="1:7" x14ac:dyDescent="0.4">
      <c r="A3809" s="25">
        <v>6104</v>
      </c>
      <c r="B3809" s="25" t="s">
        <v>470</v>
      </c>
      <c r="C3809" s="25" t="s">
        <v>81</v>
      </c>
      <c r="D3809" s="25">
        <v>94370.4</v>
      </c>
      <c r="E3809" s="25">
        <v>0</v>
      </c>
      <c r="F3809" s="25">
        <v>0</v>
      </c>
      <c r="G3809" s="25">
        <v>3396.76</v>
      </c>
    </row>
    <row r="3810" spans="1:7" x14ac:dyDescent="0.4">
      <c r="A3810" s="25">
        <v>6104</v>
      </c>
      <c r="B3810" s="25" t="s">
        <v>470</v>
      </c>
      <c r="C3810" s="25" t="s">
        <v>89</v>
      </c>
      <c r="D3810" s="25">
        <v>70831.92</v>
      </c>
      <c r="E3810" s="25">
        <v>0</v>
      </c>
      <c r="F3810" s="25">
        <v>0</v>
      </c>
      <c r="G3810" s="25">
        <v>47591.55</v>
      </c>
    </row>
    <row r="3811" spans="1:7" x14ac:dyDescent="0.4">
      <c r="A3811" s="25">
        <v>6104</v>
      </c>
      <c r="B3811" s="25" t="s">
        <v>470</v>
      </c>
      <c r="C3811" s="25" t="s">
        <v>82</v>
      </c>
      <c r="D3811" s="25">
        <v>7897.37</v>
      </c>
      <c r="E3811" s="25">
        <v>0</v>
      </c>
      <c r="F3811" s="25">
        <v>0</v>
      </c>
      <c r="G3811" s="25">
        <v>0</v>
      </c>
    </row>
    <row r="3812" spans="1:7" x14ac:dyDescent="0.4">
      <c r="A3812" s="25">
        <v>6104</v>
      </c>
      <c r="B3812" s="25" t="s">
        <v>470</v>
      </c>
      <c r="C3812" s="25" t="s">
        <v>84</v>
      </c>
      <c r="D3812" s="25">
        <v>0</v>
      </c>
      <c r="E3812" s="25">
        <v>12087.74</v>
      </c>
      <c r="F3812" s="25">
        <v>0</v>
      </c>
      <c r="G3812" s="25">
        <v>7582.88</v>
      </c>
    </row>
    <row r="3813" spans="1:7" x14ac:dyDescent="0.4">
      <c r="A3813" s="25">
        <v>6104</v>
      </c>
      <c r="B3813" s="25" t="s">
        <v>470</v>
      </c>
      <c r="C3813" s="25" t="s">
        <v>109</v>
      </c>
      <c r="D3813" s="25">
        <v>0</v>
      </c>
      <c r="E3813" s="25">
        <v>0</v>
      </c>
      <c r="F3813" s="25">
        <v>0</v>
      </c>
      <c r="G3813" s="25">
        <v>2210</v>
      </c>
    </row>
    <row r="3814" spans="1:7" x14ac:dyDescent="0.4">
      <c r="A3814" s="25">
        <v>6104</v>
      </c>
      <c r="B3814" s="25" t="s">
        <v>470</v>
      </c>
      <c r="C3814" s="25" t="s">
        <v>91</v>
      </c>
      <c r="D3814" s="25">
        <v>0</v>
      </c>
      <c r="E3814" s="25">
        <v>13445.02</v>
      </c>
      <c r="F3814" s="25">
        <v>0</v>
      </c>
      <c r="G3814" s="25">
        <v>9883.94</v>
      </c>
    </row>
    <row r="3815" spans="1:7" x14ac:dyDescent="0.4">
      <c r="A3815" s="25">
        <v>6104</v>
      </c>
      <c r="B3815" s="25" t="s">
        <v>470</v>
      </c>
      <c r="C3815" s="25" t="s">
        <v>85</v>
      </c>
      <c r="D3815" s="25">
        <v>0</v>
      </c>
      <c r="E3815" s="25">
        <v>0</v>
      </c>
      <c r="F3815" s="25">
        <v>0</v>
      </c>
      <c r="G3815" s="25">
        <v>6850.24</v>
      </c>
    </row>
    <row r="3816" spans="1:7" x14ac:dyDescent="0.4">
      <c r="A3816" s="25">
        <v>6104</v>
      </c>
      <c r="B3816" s="25" t="s">
        <v>470</v>
      </c>
      <c r="C3816" s="25" t="s">
        <v>86</v>
      </c>
      <c r="D3816" s="25">
        <v>0</v>
      </c>
      <c r="E3816" s="25">
        <v>59511.37</v>
      </c>
      <c r="F3816" s="25">
        <v>0</v>
      </c>
      <c r="G3816" s="25">
        <v>41184.65</v>
      </c>
    </row>
    <row r="3817" spans="1:7" x14ac:dyDescent="0.4">
      <c r="A3817" s="25">
        <v>6113</v>
      </c>
      <c r="B3817" s="25" t="s">
        <v>471</v>
      </c>
      <c r="C3817" s="25" t="s">
        <v>88</v>
      </c>
      <c r="D3817" s="25">
        <v>119.92</v>
      </c>
      <c r="E3817" s="25">
        <v>0</v>
      </c>
      <c r="F3817" s="25">
        <v>0</v>
      </c>
      <c r="G3817" s="25">
        <v>8784.69</v>
      </c>
    </row>
    <row r="3818" spans="1:7" x14ac:dyDescent="0.4">
      <c r="A3818" s="25">
        <v>6113</v>
      </c>
      <c r="B3818" s="25" t="s">
        <v>471</v>
      </c>
      <c r="C3818" s="25" t="s">
        <v>81</v>
      </c>
      <c r="D3818" s="25">
        <v>680073.09</v>
      </c>
      <c r="E3818" s="25">
        <v>0</v>
      </c>
      <c r="F3818" s="25">
        <v>162</v>
      </c>
      <c r="G3818" s="25">
        <v>276844.03000000003</v>
      </c>
    </row>
    <row r="3819" spans="1:7" x14ac:dyDescent="0.4">
      <c r="A3819" s="25">
        <v>6113</v>
      </c>
      <c r="B3819" s="25" t="s">
        <v>471</v>
      </c>
      <c r="C3819" s="25" t="s">
        <v>89</v>
      </c>
      <c r="D3819" s="25">
        <v>1038996.01</v>
      </c>
      <c r="E3819" s="25">
        <v>0</v>
      </c>
      <c r="F3819" s="25">
        <v>696.77</v>
      </c>
      <c r="G3819" s="25">
        <v>0</v>
      </c>
    </row>
    <row r="3820" spans="1:7" x14ac:dyDescent="0.4">
      <c r="A3820" s="25">
        <v>6113</v>
      </c>
      <c r="B3820" s="25" t="s">
        <v>471</v>
      </c>
      <c r="C3820" s="25" t="s">
        <v>90</v>
      </c>
      <c r="D3820" s="25">
        <v>101697.84</v>
      </c>
      <c r="E3820" s="25">
        <v>0</v>
      </c>
      <c r="F3820" s="25">
        <v>0</v>
      </c>
      <c r="G3820" s="25">
        <v>0</v>
      </c>
    </row>
    <row r="3821" spans="1:7" x14ac:dyDescent="0.4">
      <c r="A3821" s="25">
        <v>6113</v>
      </c>
      <c r="B3821" s="25" t="s">
        <v>471</v>
      </c>
      <c r="C3821" s="25" t="s">
        <v>82</v>
      </c>
      <c r="D3821" s="25">
        <v>44043.05</v>
      </c>
      <c r="E3821" s="25">
        <v>0</v>
      </c>
      <c r="F3821" s="25">
        <v>202.8</v>
      </c>
      <c r="G3821" s="25">
        <v>0</v>
      </c>
    </row>
    <row r="3822" spans="1:7" x14ac:dyDescent="0.4">
      <c r="A3822" s="25">
        <v>6113</v>
      </c>
      <c r="B3822" s="25" t="s">
        <v>471</v>
      </c>
      <c r="C3822" s="25" t="s">
        <v>83</v>
      </c>
      <c r="D3822" s="25">
        <v>28275.46</v>
      </c>
      <c r="E3822" s="25">
        <v>0</v>
      </c>
      <c r="F3822" s="25">
        <v>0</v>
      </c>
      <c r="G3822" s="25">
        <v>0</v>
      </c>
    </row>
    <row r="3823" spans="1:7" x14ac:dyDescent="0.4">
      <c r="A3823" s="25">
        <v>6113</v>
      </c>
      <c r="B3823" s="25" t="s">
        <v>471</v>
      </c>
      <c r="C3823" s="25" t="s">
        <v>85</v>
      </c>
      <c r="D3823" s="25">
        <v>0</v>
      </c>
      <c r="E3823" s="25">
        <v>0</v>
      </c>
      <c r="F3823" s="25">
        <v>208588.03</v>
      </c>
      <c r="G3823" s="25">
        <v>425.04</v>
      </c>
    </row>
    <row r="3824" spans="1:7" x14ac:dyDescent="0.4">
      <c r="A3824" s="25">
        <v>6113</v>
      </c>
      <c r="B3824" s="25" t="s">
        <v>471</v>
      </c>
      <c r="C3824" s="25" t="s">
        <v>86</v>
      </c>
      <c r="D3824" s="25">
        <v>0</v>
      </c>
      <c r="E3824" s="25">
        <v>1354286.15</v>
      </c>
      <c r="F3824" s="25">
        <v>22087.5</v>
      </c>
      <c r="G3824" s="25">
        <v>134643.51</v>
      </c>
    </row>
    <row r="3825" spans="1:7" x14ac:dyDescent="0.4">
      <c r="A3825" s="25">
        <v>6083</v>
      </c>
      <c r="B3825" s="25" t="s">
        <v>472</v>
      </c>
      <c r="C3825" s="25" t="s">
        <v>88</v>
      </c>
      <c r="D3825" s="25">
        <v>197379.76</v>
      </c>
      <c r="E3825" s="25">
        <v>0</v>
      </c>
      <c r="F3825" s="25">
        <v>8753.0300000000007</v>
      </c>
      <c r="G3825" s="25">
        <v>0</v>
      </c>
    </row>
    <row r="3826" spans="1:7" x14ac:dyDescent="0.4">
      <c r="A3826" s="25">
        <v>6083</v>
      </c>
      <c r="B3826" s="25" t="s">
        <v>472</v>
      </c>
      <c r="C3826" s="25" t="s">
        <v>80</v>
      </c>
      <c r="D3826" s="25">
        <v>676541.23</v>
      </c>
      <c r="E3826" s="25">
        <v>0</v>
      </c>
      <c r="F3826" s="25">
        <v>21143.98</v>
      </c>
      <c r="G3826" s="25">
        <v>9245.52</v>
      </c>
    </row>
    <row r="3827" spans="1:7" x14ac:dyDescent="0.4">
      <c r="A3827" s="25">
        <v>6083</v>
      </c>
      <c r="B3827" s="25" t="s">
        <v>472</v>
      </c>
      <c r="C3827" s="25" t="s">
        <v>81</v>
      </c>
      <c r="D3827" s="25">
        <v>822307.32</v>
      </c>
      <c r="E3827" s="25">
        <v>0</v>
      </c>
      <c r="F3827" s="25">
        <v>40356.93</v>
      </c>
      <c r="G3827" s="25">
        <v>31120.03</v>
      </c>
    </row>
    <row r="3828" spans="1:7" x14ac:dyDescent="0.4">
      <c r="A3828" s="25">
        <v>6083</v>
      </c>
      <c r="B3828" s="25" t="s">
        <v>472</v>
      </c>
      <c r="C3828" s="25" t="s">
        <v>89</v>
      </c>
      <c r="D3828" s="25">
        <v>602602.17000000004</v>
      </c>
      <c r="E3828" s="25">
        <v>0</v>
      </c>
      <c r="F3828" s="25">
        <v>0</v>
      </c>
      <c r="G3828" s="25">
        <v>0</v>
      </c>
    </row>
    <row r="3829" spans="1:7" x14ac:dyDescent="0.4">
      <c r="A3829" s="25">
        <v>6083</v>
      </c>
      <c r="B3829" s="25" t="s">
        <v>472</v>
      </c>
      <c r="C3829" s="25" t="s">
        <v>82</v>
      </c>
      <c r="D3829" s="25">
        <v>36752.21</v>
      </c>
      <c r="E3829" s="25">
        <v>0</v>
      </c>
      <c r="F3829" s="25">
        <v>0</v>
      </c>
      <c r="G3829" s="25">
        <v>0</v>
      </c>
    </row>
    <row r="3830" spans="1:7" x14ac:dyDescent="0.4">
      <c r="A3830" s="25">
        <v>6083</v>
      </c>
      <c r="B3830" s="25" t="s">
        <v>472</v>
      </c>
      <c r="C3830" s="25" t="s">
        <v>83</v>
      </c>
      <c r="D3830" s="25">
        <v>0</v>
      </c>
      <c r="E3830" s="25">
        <v>0</v>
      </c>
      <c r="F3830" s="25">
        <v>3931.27</v>
      </c>
      <c r="G3830" s="25">
        <v>0</v>
      </c>
    </row>
    <row r="3831" spans="1:7" x14ac:dyDescent="0.4">
      <c r="A3831" s="25">
        <v>6083</v>
      </c>
      <c r="B3831" s="25" t="s">
        <v>472</v>
      </c>
      <c r="C3831" s="25" t="s">
        <v>84</v>
      </c>
      <c r="D3831" s="25">
        <v>235269.26</v>
      </c>
      <c r="E3831" s="25">
        <v>0</v>
      </c>
      <c r="F3831" s="25">
        <v>40291.629999999997</v>
      </c>
      <c r="G3831" s="25">
        <v>15288.44</v>
      </c>
    </row>
    <row r="3832" spans="1:7" x14ac:dyDescent="0.4">
      <c r="A3832" s="25">
        <v>6083</v>
      </c>
      <c r="B3832" s="25" t="s">
        <v>472</v>
      </c>
      <c r="C3832" s="25" t="s">
        <v>91</v>
      </c>
      <c r="D3832" s="25">
        <v>306952.36</v>
      </c>
      <c r="E3832" s="25">
        <v>0</v>
      </c>
      <c r="F3832" s="25">
        <v>5653.81</v>
      </c>
      <c r="G3832" s="25">
        <v>2104.08</v>
      </c>
    </row>
    <row r="3833" spans="1:7" x14ac:dyDescent="0.4">
      <c r="A3833" s="25">
        <v>6083</v>
      </c>
      <c r="B3833" s="25" t="s">
        <v>472</v>
      </c>
      <c r="C3833" s="25" t="s">
        <v>85</v>
      </c>
      <c r="D3833" s="25">
        <v>1155573.58</v>
      </c>
      <c r="E3833" s="25">
        <v>0</v>
      </c>
      <c r="F3833" s="25">
        <v>0</v>
      </c>
      <c r="G3833" s="25">
        <v>0</v>
      </c>
    </row>
    <row r="3834" spans="1:7" x14ac:dyDescent="0.4">
      <c r="A3834" s="25">
        <v>6083</v>
      </c>
      <c r="B3834" s="25" t="s">
        <v>472</v>
      </c>
      <c r="C3834" s="25" t="s">
        <v>86</v>
      </c>
      <c r="D3834" s="25">
        <v>0</v>
      </c>
      <c r="E3834" s="25">
        <v>157460.29999999999</v>
      </c>
      <c r="F3834" s="25">
        <v>0</v>
      </c>
      <c r="G3834" s="25">
        <v>46575.24</v>
      </c>
    </row>
    <row r="3835" spans="1:7" x14ac:dyDescent="0.4">
      <c r="A3835" s="25">
        <v>6118</v>
      </c>
      <c r="B3835" s="25" t="s">
        <v>473</v>
      </c>
      <c r="C3835" s="25" t="s">
        <v>88</v>
      </c>
      <c r="D3835" s="25">
        <v>14322.81</v>
      </c>
      <c r="E3835" s="25">
        <v>0</v>
      </c>
      <c r="F3835" s="25">
        <v>0</v>
      </c>
      <c r="G3835" s="25">
        <v>772.76</v>
      </c>
    </row>
    <row r="3836" spans="1:7" x14ac:dyDescent="0.4">
      <c r="A3836" s="25">
        <v>6118</v>
      </c>
      <c r="B3836" s="25" t="s">
        <v>473</v>
      </c>
      <c r="C3836" s="25" t="s">
        <v>80</v>
      </c>
      <c r="D3836" s="25">
        <v>112519.94</v>
      </c>
      <c r="E3836" s="25">
        <v>0</v>
      </c>
      <c r="F3836" s="25">
        <v>0</v>
      </c>
      <c r="G3836" s="25">
        <v>54425.919999999998</v>
      </c>
    </row>
    <row r="3837" spans="1:7" x14ac:dyDescent="0.4">
      <c r="A3837" s="25">
        <v>6118</v>
      </c>
      <c r="B3837" s="25" t="s">
        <v>473</v>
      </c>
      <c r="C3837" s="25" t="s">
        <v>81</v>
      </c>
      <c r="D3837" s="25">
        <v>357976.55</v>
      </c>
      <c r="E3837" s="25">
        <v>0</v>
      </c>
      <c r="F3837" s="25">
        <v>0</v>
      </c>
      <c r="G3837" s="25">
        <v>6889.14</v>
      </c>
    </row>
    <row r="3838" spans="1:7" x14ac:dyDescent="0.4">
      <c r="A3838" s="25">
        <v>6118</v>
      </c>
      <c r="B3838" s="25" t="s">
        <v>473</v>
      </c>
      <c r="C3838" s="25" t="s">
        <v>89</v>
      </c>
      <c r="D3838" s="25">
        <v>407541.14</v>
      </c>
      <c r="E3838" s="25">
        <v>0</v>
      </c>
      <c r="F3838" s="25">
        <v>540.88</v>
      </c>
      <c r="G3838" s="25">
        <v>17831.25</v>
      </c>
    </row>
    <row r="3839" spans="1:7" x14ac:dyDescent="0.4">
      <c r="A3839" s="25">
        <v>6118</v>
      </c>
      <c r="B3839" s="25" t="s">
        <v>473</v>
      </c>
      <c r="C3839" s="25" t="s">
        <v>84</v>
      </c>
      <c r="D3839" s="25">
        <v>9444.92</v>
      </c>
      <c r="E3839" s="25">
        <v>2782.5</v>
      </c>
      <c r="F3839" s="25">
        <v>0</v>
      </c>
      <c r="G3839" s="25">
        <v>46141.95</v>
      </c>
    </row>
    <row r="3840" spans="1:7" x14ac:dyDescent="0.4">
      <c r="A3840" s="25">
        <v>6118</v>
      </c>
      <c r="B3840" s="25" t="s">
        <v>473</v>
      </c>
      <c r="C3840" s="25" t="s">
        <v>91</v>
      </c>
      <c r="D3840" s="25">
        <v>0</v>
      </c>
      <c r="E3840" s="25">
        <v>102986</v>
      </c>
      <c r="F3840" s="25">
        <v>0</v>
      </c>
      <c r="G3840" s="25">
        <v>52.33</v>
      </c>
    </row>
    <row r="3841" spans="1:7" x14ac:dyDescent="0.4">
      <c r="A3841" s="25">
        <v>6118</v>
      </c>
      <c r="B3841" s="25" t="s">
        <v>473</v>
      </c>
      <c r="C3841" s="25" t="s">
        <v>85</v>
      </c>
      <c r="D3841" s="25">
        <v>59598.71</v>
      </c>
      <c r="E3841" s="25">
        <v>0</v>
      </c>
      <c r="F3841" s="25">
        <v>266.10000000000002</v>
      </c>
      <c r="G3841" s="25">
        <v>0</v>
      </c>
    </row>
    <row r="3842" spans="1:7" x14ac:dyDescent="0.4">
      <c r="A3842" s="25">
        <v>6118</v>
      </c>
      <c r="B3842" s="25" t="s">
        <v>473</v>
      </c>
      <c r="C3842" s="25" t="s">
        <v>86</v>
      </c>
      <c r="D3842" s="25">
        <v>60906</v>
      </c>
      <c r="E3842" s="25">
        <v>24275.56</v>
      </c>
      <c r="F3842" s="25">
        <v>0</v>
      </c>
      <c r="G3842" s="25">
        <v>0</v>
      </c>
    </row>
    <row r="3843" spans="1:7" x14ac:dyDescent="0.4">
      <c r="A3843" s="25">
        <v>6125</v>
      </c>
      <c r="B3843" s="25" t="s">
        <v>474</v>
      </c>
      <c r="C3843" s="25" t="s">
        <v>88</v>
      </c>
      <c r="D3843" s="25">
        <v>346277.72</v>
      </c>
      <c r="E3843" s="25">
        <v>0</v>
      </c>
      <c r="F3843" s="25">
        <v>0</v>
      </c>
      <c r="G3843" s="25">
        <v>23511.39</v>
      </c>
    </row>
    <row r="3844" spans="1:7" x14ac:dyDescent="0.4">
      <c r="A3844" s="25">
        <v>6125</v>
      </c>
      <c r="B3844" s="25" t="s">
        <v>474</v>
      </c>
      <c r="C3844" s="25" t="s">
        <v>80</v>
      </c>
      <c r="D3844" s="25">
        <v>1025355.16</v>
      </c>
      <c r="E3844" s="25">
        <v>0</v>
      </c>
      <c r="F3844" s="25">
        <v>3925.27</v>
      </c>
      <c r="G3844" s="25">
        <v>124989.26</v>
      </c>
    </row>
    <row r="3845" spans="1:7" x14ac:dyDescent="0.4">
      <c r="A3845" s="25">
        <v>6125</v>
      </c>
      <c r="B3845" s="25" t="s">
        <v>474</v>
      </c>
      <c r="C3845" s="25" t="s">
        <v>81</v>
      </c>
      <c r="D3845" s="25">
        <v>2100652.75</v>
      </c>
      <c r="E3845" s="25">
        <v>0</v>
      </c>
      <c r="F3845" s="25">
        <v>2056.6799999999998</v>
      </c>
      <c r="G3845" s="25">
        <v>696147.03</v>
      </c>
    </row>
    <row r="3846" spans="1:7" x14ac:dyDescent="0.4">
      <c r="A3846" s="25">
        <v>6125</v>
      </c>
      <c r="B3846" s="25" t="s">
        <v>474</v>
      </c>
      <c r="C3846" s="25" t="s">
        <v>89</v>
      </c>
      <c r="D3846" s="25">
        <v>1337550.32</v>
      </c>
      <c r="E3846" s="25">
        <v>0</v>
      </c>
      <c r="F3846" s="25">
        <v>22296.95</v>
      </c>
      <c r="G3846" s="25">
        <v>67229.09</v>
      </c>
    </row>
    <row r="3847" spans="1:7" x14ac:dyDescent="0.4">
      <c r="A3847" s="25">
        <v>6125</v>
      </c>
      <c r="B3847" s="25" t="s">
        <v>474</v>
      </c>
      <c r="C3847" s="25" t="s">
        <v>90</v>
      </c>
      <c r="D3847" s="25">
        <v>174786.07</v>
      </c>
      <c r="E3847" s="25">
        <v>0</v>
      </c>
      <c r="F3847" s="25">
        <v>0</v>
      </c>
      <c r="G3847" s="25">
        <v>25.89</v>
      </c>
    </row>
    <row r="3848" spans="1:7" x14ac:dyDescent="0.4">
      <c r="A3848" s="25">
        <v>6125</v>
      </c>
      <c r="B3848" s="25" t="s">
        <v>474</v>
      </c>
      <c r="C3848" s="25" t="s">
        <v>82</v>
      </c>
      <c r="D3848" s="25">
        <v>72180.160000000003</v>
      </c>
      <c r="E3848" s="25">
        <v>0</v>
      </c>
      <c r="F3848" s="25">
        <v>0</v>
      </c>
      <c r="G3848" s="25">
        <v>0</v>
      </c>
    </row>
    <row r="3849" spans="1:7" x14ac:dyDescent="0.4">
      <c r="A3849" s="25">
        <v>6125</v>
      </c>
      <c r="B3849" s="25" t="s">
        <v>474</v>
      </c>
      <c r="C3849" s="25" t="s">
        <v>83</v>
      </c>
      <c r="D3849" s="25">
        <v>46904.45</v>
      </c>
      <c r="E3849" s="25">
        <v>0</v>
      </c>
      <c r="F3849" s="25">
        <v>0</v>
      </c>
      <c r="G3849" s="25">
        <v>0</v>
      </c>
    </row>
    <row r="3850" spans="1:7" x14ac:dyDescent="0.4">
      <c r="A3850" s="25">
        <v>6125</v>
      </c>
      <c r="B3850" s="25" t="s">
        <v>474</v>
      </c>
      <c r="C3850" s="25" t="s">
        <v>84</v>
      </c>
      <c r="D3850" s="25">
        <v>315984.01</v>
      </c>
      <c r="E3850" s="25">
        <v>0</v>
      </c>
      <c r="F3850" s="25">
        <v>185.15</v>
      </c>
      <c r="G3850" s="25">
        <v>2063.16</v>
      </c>
    </row>
    <row r="3851" spans="1:7" x14ac:dyDescent="0.4">
      <c r="A3851" s="25">
        <v>6125</v>
      </c>
      <c r="B3851" s="25" t="s">
        <v>474</v>
      </c>
      <c r="C3851" s="25" t="s">
        <v>109</v>
      </c>
      <c r="D3851" s="25">
        <v>0</v>
      </c>
      <c r="E3851" s="25">
        <v>0</v>
      </c>
      <c r="F3851" s="25">
        <v>0</v>
      </c>
      <c r="G3851" s="25">
        <v>7611</v>
      </c>
    </row>
    <row r="3852" spans="1:7" x14ac:dyDescent="0.4">
      <c r="A3852" s="25">
        <v>6125</v>
      </c>
      <c r="B3852" s="25" t="s">
        <v>474</v>
      </c>
      <c r="C3852" s="25" t="s">
        <v>91</v>
      </c>
      <c r="D3852" s="25">
        <v>536422.99</v>
      </c>
      <c r="E3852" s="25">
        <v>0</v>
      </c>
      <c r="F3852" s="25">
        <v>388.58</v>
      </c>
      <c r="G3852" s="25">
        <v>16978.240000000002</v>
      </c>
    </row>
    <row r="3853" spans="1:7" x14ac:dyDescent="0.4">
      <c r="A3853" s="25">
        <v>6125</v>
      </c>
      <c r="B3853" s="25" t="s">
        <v>474</v>
      </c>
      <c r="C3853" s="25" t="s">
        <v>85</v>
      </c>
      <c r="D3853" s="25">
        <v>320536.24</v>
      </c>
      <c r="E3853" s="25">
        <v>0</v>
      </c>
      <c r="F3853" s="25">
        <v>0</v>
      </c>
      <c r="G3853" s="25">
        <v>0</v>
      </c>
    </row>
    <row r="3854" spans="1:7" x14ac:dyDescent="0.4">
      <c r="A3854" s="25">
        <v>6125</v>
      </c>
      <c r="B3854" s="25" t="s">
        <v>474</v>
      </c>
      <c r="C3854" s="25" t="s">
        <v>86</v>
      </c>
      <c r="D3854" s="25">
        <v>0</v>
      </c>
      <c r="E3854" s="25">
        <v>0</v>
      </c>
      <c r="F3854" s="25">
        <v>169283.6</v>
      </c>
      <c r="G3854" s="25">
        <v>38307.31</v>
      </c>
    </row>
    <row r="3855" spans="1:7" x14ac:dyDescent="0.4">
      <c r="A3855" s="25">
        <v>6174</v>
      </c>
      <c r="B3855" s="25" t="s">
        <v>475</v>
      </c>
      <c r="C3855" s="25" t="s">
        <v>88</v>
      </c>
      <c r="D3855" s="25">
        <v>590173.67000000004</v>
      </c>
      <c r="E3855" s="25">
        <v>0</v>
      </c>
      <c r="F3855" s="25">
        <v>0</v>
      </c>
      <c r="G3855" s="25">
        <v>68717.009999999995</v>
      </c>
    </row>
    <row r="3856" spans="1:7" x14ac:dyDescent="0.4">
      <c r="A3856" s="25">
        <v>6174</v>
      </c>
      <c r="B3856" s="25" t="s">
        <v>475</v>
      </c>
      <c r="C3856" s="25" t="s">
        <v>80</v>
      </c>
      <c r="D3856" s="25">
        <v>3069215.59</v>
      </c>
      <c r="E3856" s="25">
        <v>0</v>
      </c>
      <c r="F3856" s="25">
        <v>0</v>
      </c>
      <c r="G3856" s="25">
        <v>82361.649999999994</v>
      </c>
    </row>
    <row r="3857" spans="1:7" x14ac:dyDescent="0.4">
      <c r="A3857" s="25">
        <v>6174</v>
      </c>
      <c r="B3857" s="25" t="s">
        <v>475</v>
      </c>
      <c r="C3857" s="25" t="s">
        <v>81</v>
      </c>
      <c r="D3857" s="25">
        <v>10913867.6</v>
      </c>
      <c r="E3857" s="25">
        <v>0</v>
      </c>
      <c r="F3857" s="25">
        <v>0</v>
      </c>
      <c r="G3857" s="25">
        <v>130339.43</v>
      </c>
    </row>
    <row r="3858" spans="1:7" x14ac:dyDescent="0.4">
      <c r="A3858" s="25">
        <v>6174</v>
      </c>
      <c r="B3858" s="25" t="s">
        <v>475</v>
      </c>
      <c r="C3858" s="25" t="s">
        <v>89</v>
      </c>
      <c r="D3858" s="25">
        <v>4545670.92</v>
      </c>
      <c r="E3858" s="25">
        <v>0</v>
      </c>
      <c r="F3858" s="25">
        <v>0</v>
      </c>
      <c r="G3858" s="25">
        <v>77536.539999999994</v>
      </c>
    </row>
    <row r="3859" spans="1:7" x14ac:dyDescent="0.4">
      <c r="A3859" s="25">
        <v>6174</v>
      </c>
      <c r="B3859" s="25" t="s">
        <v>475</v>
      </c>
      <c r="C3859" s="25" t="s">
        <v>90</v>
      </c>
      <c r="D3859" s="25">
        <v>659405.68999999994</v>
      </c>
      <c r="E3859" s="25">
        <v>0</v>
      </c>
      <c r="F3859" s="25">
        <v>0</v>
      </c>
      <c r="G3859" s="25">
        <v>0</v>
      </c>
    </row>
    <row r="3860" spans="1:7" x14ac:dyDescent="0.4">
      <c r="A3860" s="25">
        <v>6174</v>
      </c>
      <c r="B3860" s="25" t="s">
        <v>475</v>
      </c>
      <c r="C3860" s="25" t="s">
        <v>82</v>
      </c>
      <c r="D3860" s="25">
        <v>205639.04000000001</v>
      </c>
      <c r="E3860" s="25">
        <v>0</v>
      </c>
      <c r="F3860" s="25">
        <v>0</v>
      </c>
      <c r="G3860" s="25">
        <v>0</v>
      </c>
    </row>
    <row r="3861" spans="1:7" x14ac:dyDescent="0.4">
      <c r="A3861" s="25">
        <v>6174</v>
      </c>
      <c r="B3861" s="25" t="s">
        <v>475</v>
      </c>
      <c r="C3861" s="25" t="s">
        <v>83</v>
      </c>
      <c r="D3861" s="25">
        <v>69857.539999999994</v>
      </c>
      <c r="E3861" s="25">
        <v>0</v>
      </c>
      <c r="F3861" s="25">
        <v>0</v>
      </c>
      <c r="G3861" s="25">
        <v>0</v>
      </c>
    </row>
    <row r="3862" spans="1:7" x14ac:dyDescent="0.4">
      <c r="A3862" s="25">
        <v>6174</v>
      </c>
      <c r="B3862" s="25" t="s">
        <v>475</v>
      </c>
      <c r="C3862" s="25" t="s">
        <v>84</v>
      </c>
      <c r="D3862" s="25">
        <v>1526616.54</v>
      </c>
      <c r="E3862" s="25">
        <v>0</v>
      </c>
      <c r="F3862" s="25">
        <v>572.89</v>
      </c>
      <c r="G3862" s="25">
        <v>23352.73</v>
      </c>
    </row>
    <row r="3863" spans="1:7" x14ac:dyDescent="0.4">
      <c r="A3863" s="25">
        <v>6174</v>
      </c>
      <c r="B3863" s="25" t="s">
        <v>475</v>
      </c>
      <c r="C3863" s="25" t="s">
        <v>91</v>
      </c>
      <c r="D3863" s="25">
        <v>605873.77</v>
      </c>
      <c r="E3863" s="25">
        <v>0</v>
      </c>
      <c r="F3863" s="25">
        <v>0</v>
      </c>
      <c r="G3863" s="25">
        <v>5647.68</v>
      </c>
    </row>
    <row r="3864" spans="1:7" x14ac:dyDescent="0.4">
      <c r="A3864" s="25">
        <v>6174</v>
      </c>
      <c r="B3864" s="25" t="s">
        <v>475</v>
      </c>
      <c r="C3864" s="25" t="s">
        <v>85</v>
      </c>
      <c r="D3864" s="25">
        <v>1885528.42</v>
      </c>
      <c r="E3864" s="25">
        <v>0</v>
      </c>
      <c r="F3864" s="25">
        <v>0</v>
      </c>
      <c r="G3864" s="25">
        <v>0</v>
      </c>
    </row>
    <row r="3865" spans="1:7" x14ac:dyDescent="0.4">
      <c r="A3865" s="25">
        <v>6174</v>
      </c>
      <c r="B3865" s="25" t="s">
        <v>475</v>
      </c>
      <c r="C3865" s="25" t="s">
        <v>86</v>
      </c>
      <c r="D3865" s="25">
        <v>3248</v>
      </c>
      <c r="E3865" s="25">
        <v>226065.94</v>
      </c>
      <c r="F3865" s="25">
        <v>999250.48</v>
      </c>
      <c r="G3865" s="25">
        <v>1895270.31</v>
      </c>
    </row>
    <row r="3866" spans="1:7" x14ac:dyDescent="0.4">
      <c r="A3866" s="25">
        <v>6181</v>
      </c>
      <c r="B3866" s="25" t="s">
        <v>476</v>
      </c>
      <c r="C3866" s="25" t="s">
        <v>88</v>
      </c>
      <c r="D3866" s="25">
        <v>175609.28</v>
      </c>
      <c r="E3866" s="25">
        <v>0</v>
      </c>
      <c r="F3866" s="25">
        <v>0</v>
      </c>
      <c r="G3866" s="25">
        <v>3034.73</v>
      </c>
    </row>
    <row r="3867" spans="1:7" x14ac:dyDescent="0.4">
      <c r="A3867" s="25">
        <v>6181</v>
      </c>
      <c r="B3867" s="25" t="s">
        <v>476</v>
      </c>
      <c r="C3867" s="25" t="s">
        <v>80</v>
      </c>
      <c r="D3867" s="25">
        <v>762344.63</v>
      </c>
      <c r="E3867" s="25">
        <v>0</v>
      </c>
      <c r="F3867" s="25">
        <v>548.28</v>
      </c>
      <c r="G3867" s="25">
        <v>73560.350000000006</v>
      </c>
    </row>
    <row r="3868" spans="1:7" x14ac:dyDescent="0.4">
      <c r="A3868" s="25">
        <v>6181</v>
      </c>
      <c r="B3868" s="25" t="s">
        <v>476</v>
      </c>
      <c r="C3868" s="25" t="s">
        <v>81</v>
      </c>
      <c r="D3868" s="25">
        <v>3466504.23</v>
      </c>
      <c r="E3868" s="25">
        <v>0</v>
      </c>
      <c r="F3868" s="25">
        <v>0</v>
      </c>
      <c r="G3868" s="25">
        <v>29879.22</v>
      </c>
    </row>
    <row r="3869" spans="1:7" x14ac:dyDescent="0.4">
      <c r="A3869" s="25">
        <v>6181</v>
      </c>
      <c r="B3869" s="25" t="s">
        <v>476</v>
      </c>
      <c r="C3869" s="25" t="s">
        <v>89</v>
      </c>
      <c r="D3869" s="25">
        <v>1325547.07</v>
      </c>
      <c r="E3869" s="25">
        <v>0</v>
      </c>
      <c r="F3869" s="25">
        <v>0</v>
      </c>
      <c r="G3869" s="25">
        <v>147458.6</v>
      </c>
    </row>
    <row r="3870" spans="1:7" x14ac:dyDescent="0.4">
      <c r="A3870" s="25">
        <v>6181</v>
      </c>
      <c r="B3870" s="25" t="s">
        <v>476</v>
      </c>
      <c r="C3870" s="25" t="s">
        <v>90</v>
      </c>
      <c r="D3870" s="25">
        <v>339732.3</v>
      </c>
      <c r="E3870" s="25">
        <v>0</v>
      </c>
      <c r="F3870" s="25">
        <v>28577.41</v>
      </c>
      <c r="G3870" s="25">
        <v>0</v>
      </c>
    </row>
    <row r="3871" spans="1:7" x14ac:dyDescent="0.4">
      <c r="A3871" s="25">
        <v>6181</v>
      </c>
      <c r="B3871" s="25" t="s">
        <v>476</v>
      </c>
      <c r="C3871" s="25" t="s">
        <v>82</v>
      </c>
      <c r="D3871" s="25">
        <v>81974.22</v>
      </c>
      <c r="E3871" s="25">
        <v>0</v>
      </c>
      <c r="F3871" s="25">
        <v>0</v>
      </c>
      <c r="G3871" s="25">
        <v>0</v>
      </c>
    </row>
    <row r="3872" spans="1:7" x14ac:dyDescent="0.4">
      <c r="A3872" s="25">
        <v>6181</v>
      </c>
      <c r="B3872" s="25" t="s">
        <v>476</v>
      </c>
      <c r="C3872" s="25" t="s">
        <v>83</v>
      </c>
      <c r="D3872" s="25">
        <v>45064.65</v>
      </c>
      <c r="E3872" s="25">
        <v>0</v>
      </c>
      <c r="F3872" s="25">
        <v>1228.3900000000001</v>
      </c>
      <c r="G3872" s="25">
        <v>0</v>
      </c>
    </row>
    <row r="3873" spans="1:7" x14ac:dyDescent="0.4">
      <c r="A3873" s="25">
        <v>6181</v>
      </c>
      <c r="B3873" s="25" t="s">
        <v>476</v>
      </c>
      <c r="C3873" s="25" t="s">
        <v>84</v>
      </c>
      <c r="D3873" s="25">
        <v>428676.38</v>
      </c>
      <c r="E3873" s="25">
        <v>0</v>
      </c>
      <c r="F3873" s="25">
        <v>0.71</v>
      </c>
      <c r="G3873" s="25">
        <v>9163.35</v>
      </c>
    </row>
    <row r="3874" spans="1:7" x14ac:dyDescent="0.4">
      <c r="A3874" s="25">
        <v>6181</v>
      </c>
      <c r="B3874" s="25" t="s">
        <v>476</v>
      </c>
      <c r="C3874" s="25" t="s">
        <v>109</v>
      </c>
      <c r="D3874" s="25">
        <v>0</v>
      </c>
      <c r="E3874" s="25">
        <v>0</v>
      </c>
      <c r="F3874" s="25">
        <v>1816.68</v>
      </c>
      <c r="G3874" s="25">
        <v>2972.92</v>
      </c>
    </row>
    <row r="3875" spans="1:7" x14ac:dyDescent="0.4">
      <c r="A3875" s="25">
        <v>6181</v>
      </c>
      <c r="B3875" s="25" t="s">
        <v>476</v>
      </c>
      <c r="C3875" s="25" t="s">
        <v>91</v>
      </c>
      <c r="D3875" s="25">
        <v>346964.12</v>
      </c>
      <c r="E3875" s="25">
        <v>0</v>
      </c>
      <c r="F3875" s="25">
        <v>0</v>
      </c>
      <c r="G3875" s="25">
        <v>2751.85</v>
      </c>
    </row>
    <row r="3876" spans="1:7" x14ac:dyDescent="0.4">
      <c r="A3876" s="25">
        <v>6181</v>
      </c>
      <c r="B3876" s="25" t="s">
        <v>476</v>
      </c>
      <c r="C3876" s="25" t="s">
        <v>85</v>
      </c>
      <c r="D3876" s="25">
        <v>159937.01</v>
      </c>
      <c r="E3876" s="25">
        <v>0</v>
      </c>
      <c r="F3876" s="25">
        <v>0</v>
      </c>
      <c r="G3876" s="25">
        <v>25997.99</v>
      </c>
    </row>
    <row r="3877" spans="1:7" x14ac:dyDescent="0.4">
      <c r="A3877" s="25">
        <v>6181</v>
      </c>
      <c r="B3877" s="25" t="s">
        <v>476</v>
      </c>
      <c r="C3877" s="25" t="s">
        <v>86</v>
      </c>
      <c r="D3877" s="25">
        <v>8161.05</v>
      </c>
      <c r="E3877" s="25">
        <v>46510.91</v>
      </c>
      <c r="F3877" s="25">
        <v>115204.52</v>
      </c>
      <c r="G3877" s="25">
        <v>94090.13</v>
      </c>
    </row>
    <row r="3878" spans="1:7" x14ac:dyDescent="0.4">
      <c r="A3878" s="25">
        <v>6195</v>
      </c>
      <c r="B3878" s="25" t="s">
        <v>477</v>
      </c>
      <c r="C3878" s="25" t="s">
        <v>88</v>
      </c>
      <c r="D3878" s="25">
        <v>190632.76</v>
      </c>
      <c r="E3878" s="25">
        <v>0</v>
      </c>
      <c r="F3878" s="25">
        <v>425.09</v>
      </c>
      <c r="G3878" s="25">
        <v>0</v>
      </c>
    </row>
    <row r="3879" spans="1:7" x14ac:dyDescent="0.4">
      <c r="A3879" s="25">
        <v>6195</v>
      </c>
      <c r="B3879" s="25" t="s">
        <v>477</v>
      </c>
      <c r="C3879" s="25" t="s">
        <v>80</v>
      </c>
      <c r="D3879" s="25">
        <v>467897.46</v>
      </c>
      <c r="E3879" s="25">
        <v>0</v>
      </c>
      <c r="F3879" s="25">
        <v>1941.51</v>
      </c>
      <c r="G3879" s="25">
        <v>18879</v>
      </c>
    </row>
    <row r="3880" spans="1:7" x14ac:dyDescent="0.4">
      <c r="A3880" s="25">
        <v>6195</v>
      </c>
      <c r="B3880" s="25" t="s">
        <v>477</v>
      </c>
      <c r="C3880" s="25" t="s">
        <v>81</v>
      </c>
      <c r="D3880" s="25">
        <v>1110482.57</v>
      </c>
      <c r="E3880" s="25">
        <v>0</v>
      </c>
      <c r="F3880" s="25">
        <v>3991.81</v>
      </c>
      <c r="G3880" s="25">
        <v>329441.67</v>
      </c>
    </row>
    <row r="3881" spans="1:7" x14ac:dyDescent="0.4">
      <c r="A3881" s="25">
        <v>6195</v>
      </c>
      <c r="B3881" s="25" t="s">
        <v>477</v>
      </c>
      <c r="C3881" s="25" t="s">
        <v>89</v>
      </c>
      <c r="D3881" s="25">
        <v>731658.99</v>
      </c>
      <c r="E3881" s="25">
        <v>0</v>
      </c>
      <c r="F3881" s="25">
        <v>38068.01</v>
      </c>
      <c r="G3881" s="25">
        <v>83721.77</v>
      </c>
    </row>
    <row r="3882" spans="1:7" x14ac:dyDescent="0.4">
      <c r="A3882" s="25">
        <v>6195</v>
      </c>
      <c r="B3882" s="25" t="s">
        <v>477</v>
      </c>
      <c r="C3882" s="25" t="s">
        <v>90</v>
      </c>
      <c r="D3882" s="25">
        <v>104000.94</v>
      </c>
      <c r="E3882" s="25">
        <v>0</v>
      </c>
      <c r="F3882" s="25">
        <v>540.79</v>
      </c>
      <c r="G3882" s="25">
        <v>0</v>
      </c>
    </row>
    <row r="3883" spans="1:7" x14ac:dyDescent="0.4">
      <c r="A3883" s="25">
        <v>6195</v>
      </c>
      <c r="B3883" s="25" t="s">
        <v>477</v>
      </c>
      <c r="C3883" s="25" t="s">
        <v>82</v>
      </c>
      <c r="D3883" s="25">
        <v>42807.13</v>
      </c>
      <c r="E3883" s="25">
        <v>0</v>
      </c>
      <c r="F3883" s="25">
        <v>0</v>
      </c>
      <c r="G3883" s="25">
        <v>0</v>
      </c>
    </row>
    <row r="3884" spans="1:7" x14ac:dyDescent="0.4">
      <c r="A3884" s="25">
        <v>6195</v>
      </c>
      <c r="B3884" s="25" t="s">
        <v>477</v>
      </c>
      <c r="C3884" s="25" t="s">
        <v>83</v>
      </c>
      <c r="D3884" s="25">
        <v>71080.3</v>
      </c>
      <c r="E3884" s="25">
        <v>0</v>
      </c>
      <c r="F3884" s="25">
        <v>0</v>
      </c>
      <c r="G3884" s="25">
        <v>0</v>
      </c>
    </row>
    <row r="3885" spans="1:7" x14ac:dyDescent="0.4">
      <c r="A3885" s="25">
        <v>6195</v>
      </c>
      <c r="B3885" s="25" t="s">
        <v>477</v>
      </c>
      <c r="C3885" s="25" t="s">
        <v>84</v>
      </c>
      <c r="D3885" s="25">
        <v>156269.17000000001</v>
      </c>
      <c r="E3885" s="25">
        <v>0</v>
      </c>
      <c r="F3885" s="25">
        <v>227.21</v>
      </c>
      <c r="G3885" s="25">
        <v>0</v>
      </c>
    </row>
    <row r="3886" spans="1:7" x14ac:dyDescent="0.4">
      <c r="A3886" s="25">
        <v>6195</v>
      </c>
      <c r="B3886" s="25" t="s">
        <v>477</v>
      </c>
      <c r="C3886" s="25" t="s">
        <v>91</v>
      </c>
      <c r="D3886" s="25">
        <v>160573.62</v>
      </c>
      <c r="E3886" s="25">
        <v>0</v>
      </c>
      <c r="F3886" s="25">
        <v>3205.6</v>
      </c>
      <c r="G3886" s="25">
        <v>3044</v>
      </c>
    </row>
    <row r="3887" spans="1:7" x14ac:dyDescent="0.4">
      <c r="A3887" s="25">
        <v>6195</v>
      </c>
      <c r="B3887" s="25" t="s">
        <v>477</v>
      </c>
      <c r="C3887" s="25" t="s">
        <v>85</v>
      </c>
      <c r="D3887" s="25">
        <v>565.80999999999995</v>
      </c>
      <c r="E3887" s="25">
        <v>0</v>
      </c>
      <c r="F3887" s="25">
        <v>54100.22</v>
      </c>
      <c r="G3887" s="25">
        <v>12828.56</v>
      </c>
    </row>
    <row r="3888" spans="1:7" x14ac:dyDescent="0.4">
      <c r="A3888" s="25">
        <v>6195</v>
      </c>
      <c r="B3888" s="25" t="s">
        <v>477</v>
      </c>
      <c r="C3888" s="25" t="s">
        <v>86</v>
      </c>
      <c r="D3888" s="25">
        <v>0</v>
      </c>
      <c r="E3888" s="25">
        <v>186013.2</v>
      </c>
      <c r="F3888" s="25">
        <v>0</v>
      </c>
      <c r="G3888" s="25">
        <v>0</v>
      </c>
    </row>
    <row r="3889" spans="1:7" x14ac:dyDescent="0.4">
      <c r="A3889" s="25">
        <v>6216</v>
      </c>
      <c r="B3889" s="25" t="s">
        <v>478</v>
      </c>
      <c r="C3889" s="25" t="s">
        <v>88</v>
      </c>
      <c r="D3889" s="25">
        <v>88205.11</v>
      </c>
      <c r="E3889" s="25">
        <v>0</v>
      </c>
      <c r="F3889" s="25">
        <v>0</v>
      </c>
      <c r="G3889" s="25">
        <v>15441.78</v>
      </c>
    </row>
    <row r="3890" spans="1:7" x14ac:dyDescent="0.4">
      <c r="A3890" s="25">
        <v>6216</v>
      </c>
      <c r="B3890" s="25" t="s">
        <v>478</v>
      </c>
      <c r="C3890" s="25" t="s">
        <v>80</v>
      </c>
      <c r="D3890" s="25">
        <v>334153.23</v>
      </c>
      <c r="E3890" s="25">
        <v>0</v>
      </c>
      <c r="F3890" s="25">
        <v>0</v>
      </c>
      <c r="G3890" s="25">
        <v>21332.04</v>
      </c>
    </row>
    <row r="3891" spans="1:7" x14ac:dyDescent="0.4">
      <c r="A3891" s="25">
        <v>6216</v>
      </c>
      <c r="B3891" s="25" t="s">
        <v>478</v>
      </c>
      <c r="C3891" s="25" t="s">
        <v>81</v>
      </c>
      <c r="D3891" s="25">
        <v>1077510.94</v>
      </c>
      <c r="E3891" s="25">
        <v>0</v>
      </c>
      <c r="F3891" s="25">
        <v>392.04</v>
      </c>
      <c r="G3891" s="25">
        <v>109528.69</v>
      </c>
    </row>
    <row r="3892" spans="1:7" x14ac:dyDescent="0.4">
      <c r="A3892" s="25">
        <v>6216</v>
      </c>
      <c r="B3892" s="25" t="s">
        <v>478</v>
      </c>
      <c r="C3892" s="25" t="s">
        <v>89</v>
      </c>
      <c r="D3892" s="25">
        <v>641882.87</v>
      </c>
      <c r="E3892" s="25">
        <v>0</v>
      </c>
      <c r="F3892" s="25">
        <v>0</v>
      </c>
      <c r="G3892" s="25">
        <v>864</v>
      </c>
    </row>
    <row r="3893" spans="1:7" x14ac:dyDescent="0.4">
      <c r="A3893" s="25">
        <v>6216</v>
      </c>
      <c r="B3893" s="25" t="s">
        <v>478</v>
      </c>
      <c r="C3893" s="25" t="s">
        <v>82</v>
      </c>
      <c r="D3893" s="25">
        <v>48848.77</v>
      </c>
      <c r="E3893" s="25">
        <v>0</v>
      </c>
      <c r="F3893" s="25">
        <v>0</v>
      </c>
      <c r="G3893" s="25">
        <v>0</v>
      </c>
    </row>
    <row r="3894" spans="1:7" x14ac:dyDescent="0.4">
      <c r="A3894" s="25">
        <v>6216</v>
      </c>
      <c r="B3894" s="25" t="s">
        <v>478</v>
      </c>
      <c r="C3894" s="25" t="s">
        <v>83</v>
      </c>
      <c r="D3894" s="25">
        <v>33359.449999999997</v>
      </c>
      <c r="E3894" s="25">
        <v>0</v>
      </c>
      <c r="F3894" s="25">
        <v>0</v>
      </c>
      <c r="G3894" s="25">
        <v>0</v>
      </c>
    </row>
    <row r="3895" spans="1:7" x14ac:dyDescent="0.4">
      <c r="A3895" s="25">
        <v>6216</v>
      </c>
      <c r="B3895" s="25" t="s">
        <v>478</v>
      </c>
      <c r="C3895" s="25" t="s">
        <v>84</v>
      </c>
      <c r="D3895" s="25">
        <v>117229.36</v>
      </c>
      <c r="E3895" s="25">
        <v>0</v>
      </c>
      <c r="F3895" s="25">
        <v>0</v>
      </c>
      <c r="G3895" s="25">
        <v>24088.66</v>
      </c>
    </row>
    <row r="3896" spans="1:7" x14ac:dyDescent="0.4">
      <c r="A3896" s="25">
        <v>6216</v>
      </c>
      <c r="B3896" s="25" t="s">
        <v>478</v>
      </c>
      <c r="C3896" s="25" t="s">
        <v>91</v>
      </c>
      <c r="D3896" s="25">
        <v>128520.56</v>
      </c>
      <c r="E3896" s="25">
        <v>0</v>
      </c>
      <c r="F3896" s="25">
        <v>0</v>
      </c>
      <c r="G3896" s="25">
        <v>77939.27</v>
      </c>
    </row>
    <row r="3897" spans="1:7" x14ac:dyDescent="0.4">
      <c r="A3897" s="25">
        <v>6216</v>
      </c>
      <c r="B3897" s="25" t="s">
        <v>478</v>
      </c>
      <c r="C3897" s="25" t="s">
        <v>85</v>
      </c>
      <c r="D3897" s="25">
        <v>258341.36</v>
      </c>
      <c r="E3897" s="25">
        <v>0</v>
      </c>
      <c r="F3897" s="25">
        <v>0</v>
      </c>
      <c r="G3897" s="25">
        <v>1725</v>
      </c>
    </row>
    <row r="3898" spans="1:7" x14ac:dyDescent="0.4">
      <c r="A3898" s="25">
        <v>6216</v>
      </c>
      <c r="B3898" s="25" t="s">
        <v>478</v>
      </c>
      <c r="C3898" s="25" t="s">
        <v>86</v>
      </c>
      <c r="D3898" s="25">
        <v>0</v>
      </c>
      <c r="E3898" s="25">
        <v>147806.79</v>
      </c>
      <c r="F3898" s="25">
        <v>0</v>
      </c>
      <c r="G3898" s="25">
        <v>0</v>
      </c>
    </row>
    <row r="3899" spans="1:7" x14ac:dyDescent="0.4">
      <c r="A3899" s="25">
        <v>6223</v>
      </c>
      <c r="B3899" s="25" t="s">
        <v>479</v>
      </c>
      <c r="C3899" s="25" t="s">
        <v>88</v>
      </c>
      <c r="D3899" s="25">
        <v>476875.95</v>
      </c>
      <c r="E3899" s="25">
        <v>0</v>
      </c>
      <c r="F3899" s="25">
        <v>0</v>
      </c>
      <c r="G3899" s="25">
        <v>19212.490000000002</v>
      </c>
    </row>
    <row r="3900" spans="1:7" x14ac:dyDescent="0.4">
      <c r="A3900" s="25">
        <v>6223</v>
      </c>
      <c r="B3900" s="25" t="s">
        <v>479</v>
      </c>
      <c r="C3900" s="25" t="s">
        <v>80</v>
      </c>
      <c r="D3900" s="25">
        <v>1777365.41</v>
      </c>
      <c r="E3900" s="25">
        <v>0</v>
      </c>
      <c r="F3900" s="25">
        <v>26295.08</v>
      </c>
      <c r="G3900" s="25">
        <v>49152.81</v>
      </c>
    </row>
    <row r="3901" spans="1:7" x14ac:dyDescent="0.4">
      <c r="A3901" s="25">
        <v>6223</v>
      </c>
      <c r="B3901" s="25" t="s">
        <v>479</v>
      </c>
      <c r="C3901" s="25" t="s">
        <v>81</v>
      </c>
      <c r="D3901" s="25">
        <v>5986156.9000000004</v>
      </c>
      <c r="E3901" s="25">
        <v>0</v>
      </c>
      <c r="F3901" s="25">
        <v>10000</v>
      </c>
      <c r="G3901" s="25">
        <v>1299613.08</v>
      </c>
    </row>
    <row r="3902" spans="1:7" x14ac:dyDescent="0.4">
      <c r="A3902" s="25">
        <v>6223</v>
      </c>
      <c r="B3902" s="25" t="s">
        <v>479</v>
      </c>
      <c r="C3902" s="25" t="s">
        <v>89</v>
      </c>
      <c r="D3902" s="25">
        <v>3055916.92</v>
      </c>
      <c r="E3902" s="25">
        <v>0</v>
      </c>
      <c r="F3902" s="25">
        <v>0</v>
      </c>
      <c r="G3902" s="25">
        <v>56282.92</v>
      </c>
    </row>
    <row r="3903" spans="1:7" x14ac:dyDescent="0.4">
      <c r="A3903" s="25">
        <v>6223</v>
      </c>
      <c r="B3903" s="25" t="s">
        <v>479</v>
      </c>
      <c r="C3903" s="25" t="s">
        <v>90</v>
      </c>
      <c r="D3903" s="25">
        <v>494011.85</v>
      </c>
      <c r="E3903" s="25">
        <v>0</v>
      </c>
      <c r="F3903" s="25">
        <v>0</v>
      </c>
      <c r="G3903" s="25">
        <v>0</v>
      </c>
    </row>
    <row r="3904" spans="1:7" x14ac:dyDescent="0.4">
      <c r="A3904" s="25">
        <v>6223</v>
      </c>
      <c r="B3904" s="25" t="s">
        <v>479</v>
      </c>
      <c r="C3904" s="25" t="s">
        <v>82</v>
      </c>
      <c r="D3904" s="25">
        <v>233031.59</v>
      </c>
      <c r="E3904" s="25">
        <v>0</v>
      </c>
      <c r="F3904" s="25">
        <v>0</v>
      </c>
      <c r="G3904" s="25">
        <v>0</v>
      </c>
    </row>
    <row r="3905" spans="1:7" x14ac:dyDescent="0.4">
      <c r="A3905" s="25">
        <v>6223</v>
      </c>
      <c r="B3905" s="25" t="s">
        <v>479</v>
      </c>
      <c r="C3905" s="25" t="s">
        <v>83</v>
      </c>
      <c r="D3905" s="25">
        <v>88277.8</v>
      </c>
      <c r="E3905" s="25">
        <v>0</v>
      </c>
      <c r="F3905" s="25">
        <v>0</v>
      </c>
      <c r="G3905" s="25">
        <v>0</v>
      </c>
    </row>
    <row r="3906" spans="1:7" x14ac:dyDescent="0.4">
      <c r="A3906" s="25">
        <v>6223</v>
      </c>
      <c r="B3906" s="25" t="s">
        <v>479</v>
      </c>
      <c r="C3906" s="25" t="s">
        <v>84</v>
      </c>
      <c r="D3906" s="25">
        <v>679219.33</v>
      </c>
      <c r="E3906" s="25">
        <v>0</v>
      </c>
      <c r="F3906" s="25">
        <v>0</v>
      </c>
      <c r="G3906" s="25">
        <v>2891.4</v>
      </c>
    </row>
    <row r="3907" spans="1:7" x14ac:dyDescent="0.4">
      <c r="A3907" s="25">
        <v>6223</v>
      </c>
      <c r="B3907" s="25" t="s">
        <v>479</v>
      </c>
      <c r="C3907" s="25" t="s">
        <v>91</v>
      </c>
      <c r="D3907" s="25">
        <v>432546.34</v>
      </c>
      <c r="E3907" s="25">
        <v>0</v>
      </c>
      <c r="F3907" s="25">
        <v>0</v>
      </c>
      <c r="G3907" s="25">
        <v>2702.7</v>
      </c>
    </row>
    <row r="3908" spans="1:7" x14ac:dyDescent="0.4">
      <c r="A3908" s="25">
        <v>6223</v>
      </c>
      <c r="B3908" s="25" t="s">
        <v>479</v>
      </c>
      <c r="C3908" s="25" t="s">
        <v>85</v>
      </c>
      <c r="D3908" s="25">
        <v>798394.52</v>
      </c>
      <c r="E3908" s="25">
        <v>0</v>
      </c>
      <c r="F3908" s="25">
        <v>0</v>
      </c>
      <c r="G3908" s="25">
        <v>0</v>
      </c>
    </row>
    <row r="3909" spans="1:7" x14ac:dyDescent="0.4">
      <c r="A3909" s="25">
        <v>6223</v>
      </c>
      <c r="B3909" s="25" t="s">
        <v>479</v>
      </c>
      <c r="C3909" s="25" t="s">
        <v>86</v>
      </c>
      <c r="D3909" s="25">
        <v>12192.71</v>
      </c>
      <c r="E3909" s="25">
        <v>19720</v>
      </c>
      <c r="F3909" s="25">
        <v>0</v>
      </c>
      <c r="G3909" s="25">
        <v>85448.48</v>
      </c>
    </row>
    <row r="3910" spans="1:7" x14ac:dyDescent="0.4">
      <c r="A3910" s="25">
        <v>6230</v>
      </c>
      <c r="B3910" s="25" t="s">
        <v>480</v>
      </c>
      <c r="C3910" s="25" t="s">
        <v>88</v>
      </c>
      <c r="D3910" s="25">
        <v>0</v>
      </c>
      <c r="E3910" s="25">
        <v>0</v>
      </c>
      <c r="F3910" s="25">
        <v>0</v>
      </c>
      <c r="G3910" s="25">
        <v>3190.43</v>
      </c>
    </row>
    <row r="3911" spans="1:7" x14ac:dyDescent="0.4">
      <c r="A3911" s="25">
        <v>6230</v>
      </c>
      <c r="B3911" s="25" t="s">
        <v>480</v>
      </c>
      <c r="C3911" s="25" t="s">
        <v>80</v>
      </c>
      <c r="D3911" s="25">
        <v>45373.74</v>
      </c>
      <c r="E3911" s="25">
        <v>0</v>
      </c>
      <c r="F3911" s="25">
        <v>0</v>
      </c>
      <c r="G3911" s="25">
        <v>5530.24</v>
      </c>
    </row>
    <row r="3912" spans="1:7" x14ac:dyDescent="0.4">
      <c r="A3912" s="25">
        <v>6230</v>
      </c>
      <c r="B3912" s="25" t="s">
        <v>480</v>
      </c>
      <c r="C3912" s="25" t="s">
        <v>81</v>
      </c>
      <c r="D3912" s="25">
        <v>360573.45</v>
      </c>
      <c r="E3912" s="25">
        <v>0</v>
      </c>
      <c r="F3912" s="25">
        <v>1546.2</v>
      </c>
      <c r="G3912" s="25">
        <v>4910.05</v>
      </c>
    </row>
    <row r="3913" spans="1:7" x14ac:dyDescent="0.4">
      <c r="A3913" s="25">
        <v>6230</v>
      </c>
      <c r="B3913" s="25" t="s">
        <v>480</v>
      </c>
      <c r="C3913" s="25" t="s">
        <v>89</v>
      </c>
      <c r="D3913" s="25">
        <v>170842.26</v>
      </c>
      <c r="E3913" s="25">
        <v>0</v>
      </c>
      <c r="F3913" s="25">
        <v>0</v>
      </c>
      <c r="G3913" s="25">
        <v>4810.1899999999996</v>
      </c>
    </row>
    <row r="3914" spans="1:7" x14ac:dyDescent="0.4">
      <c r="A3914" s="25">
        <v>6230</v>
      </c>
      <c r="B3914" s="25" t="s">
        <v>480</v>
      </c>
      <c r="C3914" s="25" t="s">
        <v>84</v>
      </c>
      <c r="D3914" s="25">
        <v>0</v>
      </c>
      <c r="E3914" s="25">
        <v>35952.589999999997</v>
      </c>
      <c r="F3914" s="25">
        <v>0</v>
      </c>
      <c r="G3914" s="25">
        <v>12638.1</v>
      </c>
    </row>
    <row r="3915" spans="1:7" x14ac:dyDescent="0.4">
      <c r="A3915" s="25">
        <v>6230</v>
      </c>
      <c r="B3915" s="25" t="s">
        <v>480</v>
      </c>
      <c r="C3915" s="25" t="s">
        <v>91</v>
      </c>
      <c r="D3915" s="25">
        <v>20192.400000000001</v>
      </c>
      <c r="E3915" s="25">
        <v>39149.33</v>
      </c>
      <c r="F3915" s="25">
        <v>0</v>
      </c>
      <c r="G3915" s="25">
        <v>702.23</v>
      </c>
    </row>
    <row r="3916" spans="1:7" x14ac:dyDescent="0.4">
      <c r="A3916" s="25">
        <v>6230</v>
      </c>
      <c r="B3916" s="25" t="s">
        <v>480</v>
      </c>
      <c r="C3916" s="25" t="s">
        <v>85</v>
      </c>
      <c r="D3916" s="25">
        <v>383.13</v>
      </c>
      <c r="E3916" s="25">
        <v>0</v>
      </c>
      <c r="F3916" s="25">
        <v>0</v>
      </c>
      <c r="G3916" s="25">
        <v>44.31</v>
      </c>
    </row>
    <row r="3917" spans="1:7" x14ac:dyDescent="0.4">
      <c r="A3917" s="25">
        <v>6230</v>
      </c>
      <c r="B3917" s="25" t="s">
        <v>480</v>
      </c>
      <c r="C3917" s="25" t="s">
        <v>86</v>
      </c>
      <c r="D3917" s="25">
        <v>56842.5</v>
      </c>
      <c r="E3917" s="25">
        <v>27200.58</v>
      </c>
      <c r="F3917" s="25">
        <v>0</v>
      </c>
      <c r="G3917" s="25">
        <v>10915.66</v>
      </c>
    </row>
    <row r="3918" spans="1:7" x14ac:dyDescent="0.4">
      <c r="A3918" s="25">
        <v>6237</v>
      </c>
      <c r="B3918" s="25" t="s">
        <v>481</v>
      </c>
      <c r="C3918" s="25" t="s">
        <v>88</v>
      </c>
      <c r="D3918" s="25">
        <v>66503.53</v>
      </c>
      <c r="E3918" s="25">
        <v>0</v>
      </c>
      <c r="F3918" s="25">
        <v>0</v>
      </c>
      <c r="G3918" s="25">
        <v>29862.67</v>
      </c>
    </row>
    <row r="3919" spans="1:7" x14ac:dyDescent="0.4">
      <c r="A3919" s="25">
        <v>6237</v>
      </c>
      <c r="B3919" s="25" t="s">
        <v>481</v>
      </c>
      <c r="C3919" s="25" t="s">
        <v>80</v>
      </c>
      <c r="D3919" s="25">
        <v>97138.61</v>
      </c>
      <c r="E3919" s="25">
        <v>0</v>
      </c>
      <c r="F3919" s="25">
        <v>0</v>
      </c>
      <c r="G3919" s="25">
        <v>1558.9</v>
      </c>
    </row>
    <row r="3920" spans="1:7" x14ac:dyDescent="0.4">
      <c r="A3920" s="25">
        <v>6237</v>
      </c>
      <c r="B3920" s="25" t="s">
        <v>481</v>
      </c>
      <c r="C3920" s="25" t="s">
        <v>81</v>
      </c>
      <c r="D3920" s="25">
        <v>839848.32</v>
      </c>
      <c r="E3920" s="25">
        <v>0</v>
      </c>
      <c r="F3920" s="25">
        <v>0</v>
      </c>
      <c r="G3920" s="25">
        <v>122999.65</v>
      </c>
    </row>
    <row r="3921" spans="1:7" x14ac:dyDescent="0.4">
      <c r="A3921" s="25">
        <v>6237</v>
      </c>
      <c r="B3921" s="25" t="s">
        <v>481</v>
      </c>
      <c r="C3921" s="25" t="s">
        <v>89</v>
      </c>
      <c r="D3921" s="25">
        <v>416009.02</v>
      </c>
      <c r="E3921" s="25">
        <v>0</v>
      </c>
      <c r="F3921" s="25">
        <v>0</v>
      </c>
      <c r="G3921" s="25">
        <v>75053.22</v>
      </c>
    </row>
    <row r="3922" spans="1:7" x14ac:dyDescent="0.4">
      <c r="A3922" s="25">
        <v>6237</v>
      </c>
      <c r="B3922" s="25" t="s">
        <v>481</v>
      </c>
      <c r="C3922" s="25" t="s">
        <v>82</v>
      </c>
      <c r="D3922" s="25">
        <v>21220.31</v>
      </c>
      <c r="E3922" s="25">
        <v>0</v>
      </c>
      <c r="F3922" s="25">
        <v>0</v>
      </c>
      <c r="G3922" s="25">
        <v>0</v>
      </c>
    </row>
    <row r="3923" spans="1:7" x14ac:dyDescent="0.4">
      <c r="A3923" s="25">
        <v>6237</v>
      </c>
      <c r="B3923" s="25" t="s">
        <v>481</v>
      </c>
      <c r="C3923" s="25" t="s">
        <v>83</v>
      </c>
      <c r="D3923" s="25">
        <v>0</v>
      </c>
      <c r="E3923" s="25">
        <v>0</v>
      </c>
      <c r="F3923" s="25">
        <v>13308.28</v>
      </c>
      <c r="G3923" s="25">
        <v>0</v>
      </c>
    </row>
    <row r="3924" spans="1:7" x14ac:dyDescent="0.4">
      <c r="A3924" s="25">
        <v>6237</v>
      </c>
      <c r="B3924" s="25" t="s">
        <v>481</v>
      </c>
      <c r="C3924" s="25" t="s">
        <v>84</v>
      </c>
      <c r="D3924" s="25">
        <v>0</v>
      </c>
      <c r="E3924" s="25">
        <v>119697.34</v>
      </c>
      <c r="F3924" s="25">
        <v>0</v>
      </c>
      <c r="G3924" s="25">
        <v>78.88</v>
      </c>
    </row>
    <row r="3925" spans="1:7" x14ac:dyDescent="0.4">
      <c r="A3925" s="25">
        <v>6237</v>
      </c>
      <c r="B3925" s="25" t="s">
        <v>481</v>
      </c>
      <c r="C3925" s="25" t="s">
        <v>91</v>
      </c>
      <c r="D3925" s="25">
        <v>0</v>
      </c>
      <c r="E3925" s="25">
        <v>91960.8</v>
      </c>
      <c r="F3925" s="25">
        <v>0</v>
      </c>
      <c r="G3925" s="25">
        <v>0</v>
      </c>
    </row>
    <row r="3926" spans="1:7" x14ac:dyDescent="0.4">
      <c r="A3926" s="25">
        <v>6237</v>
      </c>
      <c r="B3926" s="25" t="s">
        <v>481</v>
      </c>
      <c r="C3926" s="25" t="s">
        <v>85</v>
      </c>
      <c r="D3926" s="25">
        <v>38230.53</v>
      </c>
      <c r="E3926" s="25">
        <v>0</v>
      </c>
      <c r="F3926" s="25">
        <v>320</v>
      </c>
      <c r="G3926" s="25">
        <v>0</v>
      </c>
    </row>
    <row r="3927" spans="1:7" x14ac:dyDescent="0.4">
      <c r="A3927" s="25">
        <v>6237</v>
      </c>
      <c r="B3927" s="25" t="s">
        <v>481</v>
      </c>
      <c r="C3927" s="25" t="s">
        <v>86</v>
      </c>
      <c r="D3927" s="25">
        <v>0</v>
      </c>
      <c r="E3927" s="25">
        <v>449689.29</v>
      </c>
      <c r="F3927" s="25">
        <v>0</v>
      </c>
      <c r="G3927" s="25">
        <v>0</v>
      </c>
    </row>
    <row r="3928" spans="1:7" x14ac:dyDescent="0.4">
      <c r="A3928" s="25">
        <v>6244</v>
      </c>
      <c r="B3928" s="25" t="s">
        <v>482</v>
      </c>
      <c r="C3928" s="25" t="s">
        <v>88</v>
      </c>
      <c r="D3928" s="25">
        <v>99371.31</v>
      </c>
      <c r="E3928" s="25">
        <v>0</v>
      </c>
      <c r="F3928" s="25">
        <v>0</v>
      </c>
      <c r="G3928" s="25">
        <v>41969.58</v>
      </c>
    </row>
    <row r="3929" spans="1:7" x14ac:dyDescent="0.4">
      <c r="A3929" s="25">
        <v>6244</v>
      </c>
      <c r="B3929" s="25" t="s">
        <v>482</v>
      </c>
      <c r="C3929" s="25" t="s">
        <v>80</v>
      </c>
      <c r="D3929" s="25">
        <v>1905475</v>
      </c>
      <c r="E3929" s="25">
        <v>0</v>
      </c>
      <c r="F3929" s="25">
        <v>2483.21</v>
      </c>
      <c r="G3929" s="25">
        <v>96493.440000000002</v>
      </c>
    </row>
    <row r="3930" spans="1:7" x14ac:dyDescent="0.4">
      <c r="A3930" s="25">
        <v>6244</v>
      </c>
      <c r="B3930" s="25" t="s">
        <v>482</v>
      </c>
      <c r="C3930" s="25" t="s">
        <v>81</v>
      </c>
      <c r="D3930" s="25">
        <v>4885787.7</v>
      </c>
      <c r="E3930" s="25">
        <v>0</v>
      </c>
      <c r="F3930" s="25">
        <v>16414.21</v>
      </c>
      <c r="G3930" s="25">
        <v>134680.28</v>
      </c>
    </row>
    <row r="3931" spans="1:7" x14ac:dyDescent="0.4">
      <c r="A3931" s="25">
        <v>6244</v>
      </c>
      <c r="B3931" s="25" t="s">
        <v>482</v>
      </c>
      <c r="C3931" s="25" t="s">
        <v>89</v>
      </c>
      <c r="D3931" s="25">
        <v>1582200.56</v>
      </c>
      <c r="E3931" s="25">
        <v>0</v>
      </c>
      <c r="F3931" s="25">
        <v>0</v>
      </c>
      <c r="G3931" s="25">
        <v>838979.98</v>
      </c>
    </row>
    <row r="3932" spans="1:7" x14ac:dyDescent="0.4">
      <c r="A3932" s="25">
        <v>6244</v>
      </c>
      <c r="B3932" s="25" t="s">
        <v>482</v>
      </c>
      <c r="C3932" s="25" t="s">
        <v>90</v>
      </c>
      <c r="D3932" s="25">
        <v>236067.75</v>
      </c>
      <c r="E3932" s="25">
        <v>0</v>
      </c>
      <c r="F3932" s="25">
        <v>76.459999999999994</v>
      </c>
      <c r="G3932" s="25">
        <v>0</v>
      </c>
    </row>
    <row r="3933" spans="1:7" x14ac:dyDescent="0.4">
      <c r="A3933" s="25">
        <v>6244</v>
      </c>
      <c r="B3933" s="25" t="s">
        <v>482</v>
      </c>
      <c r="C3933" s="25" t="s">
        <v>82</v>
      </c>
      <c r="D3933" s="25">
        <v>176573</v>
      </c>
      <c r="E3933" s="25">
        <v>0</v>
      </c>
      <c r="F3933" s="25">
        <v>0</v>
      </c>
      <c r="G3933" s="25">
        <v>0</v>
      </c>
    </row>
    <row r="3934" spans="1:7" x14ac:dyDescent="0.4">
      <c r="A3934" s="25">
        <v>6244</v>
      </c>
      <c r="B3934" s="25" t="s">
        <v>482</v>
      </c>
      <c r="C3934" s="25" t="s">
        <v>83</v>
      </c>
      <c r="D3934" s="25">
        <v>43632.26</v>
      </c>
      <c r="E3934" s="25">
        <v>0</v>
      </c>
      <c r="F3934" s="25">
        <v>0</v>
      </c>
      <c r="G3934" s="25">
        <v>50038.78</v>
      </c>
    </row>
    <row r="3935" spans="1:7" x14ac:dyDescent="0.4">
      <c r="A3935" s="25">
        <v>6244</v>
      </c>
      <c r="B3935" s="25" t="s">
        <v>482</v>
      </c>
      <c r="C3935" s="25" t="s">
        <v>84</v>
      </c>
      <c r="D3935" s="25">
        <v>349223.25</v>
      </c>
      <c r="E3935" s="25">
        <v>0</v>
      </c>
      <c r="F3935" s="25">
        <v>0</v>
      </c>
      <c r="G3935" s="25">
        <v>4700.6099999999997</v>
      </c>
    </row>
    <row r="3936" spans="1:7" x14ac:dyDescent="0.4">
      <c r="A3936" s="25">
        <v>6244</v>
      </c>
      <c r="B3936" s="25" t="s">
        <v>482</v>
      </c>
      <c r="C3936" s="25" t="s">
        <v>91</v>
      </c>
      <c r="D3936" s="25">
        <v>469202.71</v>
      </c>
      <c r="E3936" s="25">
        <v>0</v>
      </c>
      <c r="F3936" s="25">
        <v>792.51</v>
      </c>
      <c r="G3936" s="25">
        <v>3602.46</v>
      </c>
    </row>
    <row r="3937" spans="1:7" x14ac:dyDescent="0.4">
      <c r="A3937" s="25">
        <v>6244</v>
      </c>
      <c r="B3937" s="25" t="s">
        <v>482</v>
      </c>
      <c r="C3937" s="25" t="s">
        <v>85</v>
      </c>
      <c r="D3937" s="25">
        <v>537275.31999999995</v>
      </c>
      <c r="E3937" s="25">
        <v>0</v>
      </c>
      <c r="F3937" s="25">
        <v>0</v>
      </c>
      <c r="G3937" s="25">
        <v>0</v>
      </c>
    </row>
    <row r="3938" spans="1:7" x14ac:dyDescent="0.4">
      <c r="A3938" s="25">
        <v>6244</v>
      </c>
      <c r="B3938" s="25" t="s">
        <v>482</v>
      </c>
      <c r="C3938" s="25" t="s">
        <v>86</v>
      </c>
      <c r="D3938" s="25">
        <v>45093.75</v>
      </c>
      <c r="E3938" s="25">
        <v>959194.55</v>
      </c>
      <c r="F3938" s="25">
        <v>0</v>
      </c>
      <c r="G3938" s="25">
        <v>0</v>
      </c>
    </row>
    <row r="3939" spans="1:7" x14ac:dyDescent="0.4">
      <c r="A3939" s="25">
        <v>6251</v>
      </c>
      <c r="B3939" s="25" t="s">
        <v>483</v>
      </c>
      <c r="C3939" s="25" t="s">
        <v>88</v>
      </c>
      <c r="D3939" s="25">
        <v>5289.62</v>
      </c>
      <c r="E3939" s="25">
        <v>0</v>
      </c>
      <c r="F3939" s="25">
        <v>0</v>
      </c>
      <c r="G3939" s="25">
        <v>125</v>
      </c>
    </row>
    <row r="3940" spans="1:7" x14ac:dyDescent="0.4">
      <c r="A3940" s="25">
        <v>6251</v>
      </c>
      <c r="B3940" s="25" t="s">
        <v>483</v>
      </c>
      <c r="C3940" s="25" t="s">
        <v>80</v>
      </c>
      <c r="D3940" s="25">
        <v>22447.18</v>
      </c>
      <c r="E3940" s="25">
        <v>0</v>
      </c>
      <c r="F3940" s="25">
        <v>0</v>
      </c>
      <c r="G3940" s="25">
        <v>4924.2</v>
      </c>
    </row>
    <row r="3941" spans="1:7" x14ac:dyDescent="0.4">
      <c r="A3941" s="25">
        <v>6251</v>
      </c>
      <c r="B3941" s="25" t="s">
        <v>483</v>
      </c>
      <c r="C3941" s="25" t="s">
        <v>81</v>
      </c>
      <c r="D3941" s="25">
        <v>121639.64</v>
      </c>
      <c r="E3941" s="25">
        <v>0</v>
      </c>
      <c r="F3941" s="25">
        <v>0</v>
      </c>
      <c r="G3941" s="25">
        <v>801.43</v>
      </c>
    </row>
    <row r="3942" spans="1:7" x14ac:dyDescent="0.4">
      <c r="A3942" s="25">
        <v>6251</v>
      </c>
      <c r="B3942" s="25" t="s">
        <v>483</v>
      </c>
      <c r="C3942" s="25" t="s">
        <v>89</v>
      </c>
      <c r="D3942" s="25">
        <v>159003.4</v>
      </c>
      <c r="E3942" s="25">
        <v>0</v>
      </c>
      <c r="F3942" s="25">
        <v>0</v>
      </c>
      <c r="G3942" s="25">
        <v>0</v>
      </c>
    </row>
    <row r="3943" spans="1:7" x14ac:dyDescent="0.4">
      <c r="A3943" s="25">
        <v>6251</v>
      </c>
      <c r="B3943" s="25" t="s">
        <v>483</v>
      </c>
      <c r="C3943" s="25" t="s">
        <v>82</v>
      </c>
      <c r="D3943" s="25">
        <v>7897.9</v>
      </c>
      <c r="E3943" s="25">
        <v>0</v>
      </c>
      <c r="F3943" s="25">
        <v>0</v>
      </c>
      <c r="G3943" s="25">
        <v>0</v>
      </c>
    </row>
    <row r="3944" spans="1:7" x14ac:dyDescent="0.4">
      <c r="A3944" s="25">
        <v>6251</v>
      </c>
      <c r="B3944" s="25" t="s">
        <v>483</v>
      </c>
      <c r="C3944" s="25" t="s">
        <v>84</v>
      </c>
      <c r="D3944" s="25">
        <v>1329.27</v>
      </c>
      <c r="E3944" s="25">
        <v>0</v>
      </c>
      <c r="F3944" s="25">
        <v>0</v>
      </c>
      <c r="G3944" s="25">
        <v>0</v>
      </c>
    </row>
    <row r="3945" spans="1:7" x14ac:dyDescent="0.4">
      <c r="A3945" s="25">
        <v>6251</v>
      </c>
      <c r="B3945" s="25" t="s">
        <v>483</v>
      </c>
      <c r="C3945" s="25" t="s">
        <v>91</v>
      </c>
      <c r="D3945" s="25">
        <v>9672.64</v>
      </c>
      <c r="E3945" s="25">
        <v>0</v>
      </c>
      <c r="F3945" s="25">
        <v>0</v>
      </c>
      <c r="G3945" s="25">
        <v>5456.32</v>
      </c>
    </row>
    <row r="3946" spans="1:7" x14ac:dyDescent="0.4">
      <c r="A3946" s="25">
        <v>6251</v>
      </c>
      <c r="B3946" s="25" t="s">
        <v>483</v>
      </c>
      <c r="C3946" s="25" t="s">
        <v>85</v>
      </c>
      <c r="D3946" s="25">
        <v>58590.07</v>
      </c>
      <c r="E3946" s="25">
        <v>0</v>
      </c>
      <c r="F3946" s="25">
        <v>0</v>
      </c>
      <c r="G3946" s="25">
        <v>0</v>
      </c>
    </row>
    <row r="3947" spans="1:7" x14ac:dyDescent="0.4">
      <c r="A3947" s="25">
        <v>6251</v>
      </c>
      <c r="B3947" s="25" t="s">
        <v>483</v>
      </c>
      <c r="C3947" s="25" t="s">
        <v>86</v>
      </c>
      <c r="D3947" s="25">
        <v>0</v>
      </c>
      <c r="E3947" s="25">
        <v>0</v>
      </c>
      <c r="F3947" s="25">
        <v>10826.83</v>
      </c>
      <c r="G3947" s="25">
        <v>72949</v>
      </c>
    </row>
    <row r="3948" spans="1:7" x14ac:dyDescent="0.4">
      <c r="A3948" s="25">
        <v>6293</v>
      </c>
      <c r="B3948" s="25" t="s">
        <v>484</v>
      </c>
      <c r="C3948" s="25" t="s">
        <v>88</v>
      </c>
      <c r="D3948" s="25">
        <v>76914.039999999994</v>
      </c>
      <c r="E3948" s="25">
        <v>0</v>
      </c>
      <c r="F3948" s="25">
        <v>0</v>
      </c>
      <c r="G3948" s="25">
        <v>1126.5999999999999</v>
      </c>
    </row>
    <row r="3949" spans="1:7" x14ac:dyDescent="0.4">
      <c r="A3949" s="25">
        <v>6293</v>
      </c>
      <c r="B3949" s="25" t="s">
        <v>484</v>
      </c>
      <c r="C3949" s="25" t="s">
        <v>80</v>
      </c>
      <c r="D3949" s="25">
        <v>88489.76</v>
      </c>
      <c r="E3949" s="25">
        <v>0</v>
      </c>
      <c r="F3949" s="25">
        <v>0</v>
      </c>
      <c r="G3949" s="25">
        <v>1875.11</v>
      </c>
    </row>
    <row r="3950" spans="1:7" x14ac:dyDescent="0.4">
      <c r="A3950" s="25">
        <v>6293</v>
      </c>
      <c r="B3950" s="25" t="s">
        <v>484</v>
      </c>
      <c r="C3950" s="25" t="s">
        <v>81</v>
      </c>
      <c r="D3950" s="25">
        <v>468367.61</v>
      </c>
      <c r="E3950" s="25">
        <v>0</v>
      </c>
      <c r="F3950" s="25">
        <v>0</v>
      </c>
      <c r="G3950" s="25">
        <v>35953.06</v>
      </c>
    </row>
    <row r="3951" spans="1:7" x14ac:dyDescent="0.4">
      <c r="A3951" s="25">
        <v>6293</v>
      </c>
      <c r="B3951" s="25" t="s">
        <v>484</v>
      </c>
      <c r="C3951" s="25" t="s">
        <v>89</v>
      </c>
      <c r="D3951" s="25">
        <v>345250.27</v>
      </c>
      <c r="E3951" s="25">
        <v>0</v>
      </c>
      <c r="F3951" s="25">
        <v>0</v>
      </c>
      <c r="G3951" s="25">
        <v>85544.59</v>
      </c>
    </row>
    <row r="3952" spans="1:7" x14ac:dyDescent="0.4">
      <c r="A3952" s="25">
        <v>6293</v>
      </c>
      <c r="B3952" s="25" t="s">
        <v>484</v>
      </c>
      <c r="C3952" s="25" t="s">
        <v>82</v>
      </c>
      <c r="D3952" s="25">
        <v>23428.31</v>
      </c>
      <c r="E3952" s="25">
        <v>0</v>
      </c>
      <c r="F3952" s="25">
        <v>0</v>
      </c>
      <c r="G3952" s="25">
        <v>0</v>
      </c>
    </row>
    <row r="3953" spans="1:7" x14ac:dyDescent="0.4">
      <c r="A3953" s="25">
        <v>6293</v>
      </c>
      <c r="B3953" s="25" t="s">
        <v>484</v>
      </c>
      <c r="C3953" s="25" t="s">
        <v>83</v>
      </c>
      <c r="D3953" s="25">
        <v>14936.9</v>
      </c>
      <c r="E3953" s="25">
        <v>0</v>
      </c>
      <c r="F3953" s="25">
        <v>0</v>
      </c>
      <c r="G3953" s="25">
        <v>0</v>
      </c>
    </row>
    <row r="3954" spans="1:7" x14ac:dyDescent="0.4">
      <c r="A3954" s="25">
        <v>6293</v>
      </c>
      <c r="B3954" s="25" t="s">
        <v>484</v>
      </c>
      <c r="C3954" s="25" t="s">
        <v>84</v>
      </c>
      <c r="D3954" s="25">
        <v>16457.580000000002</v>
      </c>
      <c r="E3954" s="25">
        <v>0</v>
      </c>
      <c r="F3954" s="25">
        <v>846.97</v>
      </c>
      <c r="G3954" s="25">
        <v>0</v>
      </c>
    </row>
    <row r="3955" spans="1:7" x14ac:dyDescent="0.4">
      <c r="A3955" s="25">
        <v>6293</v>
      </c>
      <c r="B3955" s="25" t="s">
        <v>484</v>
      </c>
      <c r="C3955" s="25" t="s">
        <v>91</v>
      </c>
      <c r="D3955" s="25">
        <v>0</v>
      </c>
      <c r="E3955" s="25">
        <v>13024</v>
      </c>
      <c r="F3955" s="25">
        <v>12337.19</v>
      </c>
      <c r="G3955" s="25">
        <v>1036.5</v>
      </c>
    </row>
    <row r="3956" spans="1:7" x14ac:dyDescent="0.4">
      <c r="A3956" s="25">
        <v>6293</v>
      </c>
      <c r="B3956" s="25" t="s">
        <v>484</v>
      </c>
      <c r="C3956" s="25" t="s">
        <v>85</v>
      </c>
      <c r="D3956" s="25">
        <v>3348.47</v>
      </c>
      <c r="E3956" s="25">
        <v>0</v>
      </c>
      <c r="F3956" s="25">
        <v>0</v>
      </c>
      <c r="G3956" s="25">
        <v>0</v>
      </c>
    </row>
    <row r="3957" spans="1:7" x14ac:dyDescent="0.4">
      <c r="A3957" s="25">
        <v>6293</v>
      </c>
      <c r="B3957" s="25" t="s">
        <v>484</v>
      </c>
      <c r="C3957" s="25" t="s">
        <v>86</v>
      </c>
      <c r="D3957" s="25">
        <v>0</v>
      </c>
      <c r="E3957" s="25">
        <v>23392</v>
      </c>
      <c r="F3957" s="25">
        <v>0</v>
      </c>
      <c r="G3957" s="25">
        <v>0</v>
      </c>
    </row>
    <row r="3958" spans="1:7" x14ac:dyDescent="0.4">
      <c r="A3958" s="25">
        <v>6300</v>
      </c>
      <c r="B3958" s="25" t="s">
        <v>485</v>
      </c>
      <c r="C3958" s="25" t="s">
        <v>88</v>
      </c>
      <c r="D3958" s="25">
        <v>663046.43000000005</v>
      </c>
      <c r="E3958" s="25">
        <v>0</v>
      </c>
      <c r="F3958" s="25">
        <v>0</v>
      </c>
      <c r="G3958" s="25">
        <v>75584.37</v>
      </c>
    </row>
    <row r="3959" spans="1:7" x14ac:dyDescent="0.4">
      <c r="A3959" s="25">
        <v>6300</v>
      </c>
      <c r="B3959" s="25" t="s">
        <v>485</v>
      </c>
      <c r="C3959" s="25" t="s">
        <v>80</v>
      </c>
      <c r="D3959" s="25">
        <v>1836051.75</v>
      </c>
      <c r="E3959" s="25">
        <v>0</v>
      </c>
      <c r="F3959" s="25">
        <v>27855.05</v>
      </c>
      <c r="G3959" s="25">
        <v>53445.59</v>
      </c>
    </row>
    <row r="3960" spans="1:7" x14ac:dyDescent="0.4">
      <c r="A3960" s="25">
        <v>6300</v>
      </c>
      <c r="B3960" s="25" t="s">
        <v>485</v>
      </c>
      <c r="C3960" s="25" t="s">
        <v>81</v>
      </c>
      <c r="D3960" s="25">
        <v>5580283.3799999999</v>
      </c>
      <c r="E3960" s="25">
        <v>0</v>
      </c>
      <c r="F3960" s="25">
        <v>7128.61</v>
      </c>
      <c r="G3960" s="25">
        <v>1079675.68</v>
      </c>
    </row>
    <row r="3961" spans="1:7" x14ac:dyDescent="0.4">
      <c r="A3961" s="25">
        <v>6300</v>
      </c>
      <c r="B3961" s="25" t="s">
        <v>485</v>
      </c>
      <c r="C3961" s="25" t="s">
        <v>89</v>
      </c>
      <c r="D3961" s="25">
        <v>1830774.58</v>
      </c>
      <c r="E3961" s="25">
        <v>0</v>
      </c>
      <c r="F3961" s="25">
        <v>0</v>
      </c>
      <c r="G3961" s="25">
        <v>0</v>
      </c>
    </row>
    <row r="3962" spans="1:7" x14ac:dyDescent="0.4">
      <c r="A3962" s="25">
        <v>6300</v>
      </c>
      <c r="B3962" s="25" t="s">
        <v>485</v>
      </c>
      <c r="C3962" s="25" t="s">
        <v>90</v>
      </c>
      <c r="D3962" s="25">
        <v>392539.47</v>
      </c>
      <c r="E3962" s="25">
        <v>0</v>
      </c>
      <c r="F3962" s="25">
        <v>0</v>
      </c>
      <c r="G3962" s="25">
        <v>0</v>
      </c>
    </row>
    <row r="3963" spans="1:7" x14ac:dyDescent="0.4">
      <c r="A3963" s="25">
        <v>6300</v>
      </c>
      <c r="B3963" s="25" t="s">
        <v>485</v>
      </c>
      <c r="C3963" s="25" t="s">
        <v>82</v>
      </c>
      <c r="D3963" s="25">
        <v>184477.52</v>
      </c>
      <c r="E3963" s="25">
        <v>0</v>
      </c>
      <c r="F3963" s="25">
        <v>0</v>
      </c>
      <c r="G3963" s="25">
        <v>0</v>
      </c>
    </row>
    <row r="3964" spans="1:7" x14ac:dyDescent="0.4">
      <c r="A3964" s="25">
        <v>6300</v>
      </c>
      <c r="B3964" s="25" t="s">
        <v>485</v>
      </c>
      <c r="C3964" s="25" t="s">
        <v>83</v>
      </c>
      <c r="D3964" s="25">
        <v>93302.01</v>
      </c>
      <c r="E3964" s="25">
        <v>0</v>
      </c>
      <c r="F3964" s="25">
        <v>0</v>
      </c>
      <c r="G3964" s="25">
        <v>0</v>
      </c>
    </row>
    <row r="3965" spans="1:7" x14ac:dyDescent="0.4">
      <c r="A3965" s="25">
        <v>6300</v>
      </c>
      <c r="B3965" s="25" t="s">
        <v>485</v>
      </c>
      <c r="C3965" s="25" t="s">
        <v>84</v>
      </c>
      <c r="D3965" s="25">
        <v>401504.81</v>
      </c>
      <c r="E3965" s="25">
        <v>0</v>
      </c>
      <c r="F3965" s="25">
        <v>0</v>
      </c>
      <c r="G3965" s="25">
        <v>3732.14</v>
      </c>
    </row>
    <row r="3966" spans="1:7" x14ac:dyDescent="0.4">
      <c r="A3966" s="25">
        <v>6300</v>
      </c>
      <c r="B3966" s="25" t="s">
        <v>485</v>
      </c>
      <c r="C3966" s="25" t="s">
        <v>91</v>
      </c>
      <c r="D3966" s="25">
        <v>852163.48</v>
      </c>
      <c r="E3966" s="25">
        <v>0</v>
      </c>
      <c r="F3966" s="25">
        <v>0</v>
      </c>
      <c r="G3966" s="25">
        <v>6568.8</v>
      </c>
    </row>
    <row r="3967" spans="1:7" x14ac:dyDescent="0.4">
      <c r="A3967" s="25">
        <v>6300</v>
      </c>
      <c r="B3967" s="25" t="s">
        <v>485</v>
      </c>
      <c r="C3967" s="25" t="s">
        <v>85</v>
      </c>
      <c r="D3967" s="25">
        <v>0</v>
      </c>
      <c r="E3967" s="25">
        <v>0</v>
      </c>
      <c r="F3967" s="25">
        <v>200</v>
      </c>
      <c r="G3967" s="25">
        <v>575621.66</v>
      </c>
    </row>
    <row r="3968" spans="1:7" x14ac:dyDescent="0.4">
      <c r="A3968" s="25">
        <v>6300</v>
      </c>
      <c r="B3968" s="25" t="s">
        <v>485</v>
      </c>
      <c r="C3968" s="25" t="s">
        <v>86</v>
      </c>
      <c r="D3968" s="25">
        <v>5669</v>
      </c>
      <c r="E3968" s="25">
        <v>81953.06</v>
      </c>
      <c r="F3968" s="25">
        <v>2816</v>
      </c>
      <c r="G3968" s="25">
        <v>172887.77</v>
      </c>
    </row>
    <row r="3969" spans="1:7" x14ac:dyDescent="0.4">
      <c r="A3969" s="25">
        <v>6307</v>
      </c>
      <c r="B3969" s="25" t="s">
        <v>486</v>
      </c>
      <c r="C3969" s="25" t="s">
        <v>88</v>
      </c>
      <c r="D3969" s="25">
        <v>543723.56999999995</v>
      </c>
      <c r="E3969" s="25">
        <v>0</v>
      </c>
      <c r="F3969" s="25">
        <v>0</v>
      </c>
      <c r="G3969" s="25">
        <v>7727.12</v>
      </c>
    </row>
    <row r="3970" spans="1:7" x14ac:dyDescent="0.4">
      <c r="A3970" s="25">
        <v>6307</v>
      </c>
      <c r="B3970" s="25" t="s">
        <v>486</v>
      </c>
      <c r="C3970" s="25" t="s">
        <v>80</v>
      </c>
      <c r="D3970" s="25">
        <v>2161989.77</v>
      </c>
      <c r="E3970" s="25">
        <v>0</v>
      </c>
      <c r="F3970" s="25">
        <v>129.47</v>
      </c>
      <c r="G3970" s="25">
        <v>110230.98</v>
      </c>
    </row>
    <row r="3971" spans="1:7" x14ac:dyDescent="0.4">
      <c r="A3971" s="25">
        <v>6307</v>
      </c>
      <c r="B3971" s="25" t="s">
        <v>486</v>
      </c>
      <c r="C3971" s="25" t="s">
        <v>81</v>
      </c>
      <c r="D3971" s="25">
        <v>4366851.84</v>
      </c>
      <c r="E3971" s="25">
        <v>0</v>
      </c>
      <c r="F3971" s="25">
        <v>0</v>
      </c>
      <c r="G3971" s="25">
        <v>854556.28</v>
      </c>
    </row>
    <row r="3972" spans="1:7" x14ac:dyDescent="0.4">
      <c r="A3972" s="25">
        <v>6307</v>
      </c>
      <c r="B3972" s="25" t="s">
        <v>486</v>
      </c>
      <c r="C3972" s="25" t="s">
        <v>89</v>
      </c>
      <c r="D3972" s="25">
        <v>1852434.72</v>
      </c>
      <c r="E3972" s="25">
        <v>0</v>
      </c>
      <c r="F3972" s="25">
        <v>0</v>
      </c>
      <c r="G3972" s="25">
        <v>16522.14</v>
      </c>
    </row>
    <row r="3973" spans="1:7" x14ac:dyDescent="0.4">
      <c r="A3973" s="25">
        <v>6307</v>
      </c>
      <c r="B3973" s="25" t="s">
        <v>486</v>
      </c>
      <c r="C3973" s="25" t="s">
        <v>82</v>
      </c>
      <c r="D3973" s="25">
        <v>170530.48</v>
      </c>
      <c r="E3973" s="25">
        <v>0</v>
      </c>
      <c r="F3973" s="25">
        <v>0</v>
      </c>
      <c r="G3973" s="25">
        <v>0</v>
      </c>
    </row>
    <row r="3974" spans="1:7" x14ac:dyDescent="0.4">
      <c r="A3974" s="25">
        <v>6307</v>
      </c>
      <c r="B3974" s="25" t="s">
        <v>486</v>
      </c>
      <c r="C3974" s="25" t="s">
        <v>83</v>
      </c>
      <c r="D3974" s="25">
        <v>50525.68</v>
      </c>
      <c r="E3974" s="25">
        <v>0</v>
      </c>
      <c r="F3974" s="25">
        <v>0</v>
      </c>
      <c r="G3974" s="25">
        <v>0</v>
      </c>
    </row>
    <row r="3975" spans="1:7" x14ac:dyDescent="0.4">
      <c r="A3975" s="25">
        <v>6307</v>
      </c>
      <c r="B3975" s="25" t="s">
        <v>486</v>
      </c>
      <c r="C3975" s="25" t="s">
        <v>84</v>
      </c>
      <c r="D3975" s="25">
        <v>713956.73</v>
      </c>
      <c r="E3975" s="25">
        <v>0</v>
      </c>
      <c r="F3975" s="25">
        <v>0</v>
      </c>
      <c r="G3975" s="25">
        <v>7974.52</v>
      </c>
    </row>
    <row r="3976" spans="1:7" x14ac:dyDescent="0.4">
      <c r="A3976" s="25">
        <v>6307</v>
      </c>
      <c r="B3976" s="25" t="s">
        <v>486</v>
      </c>
      <c r="C3976" s="25" t="s">
        <v>109</v>
      </c>
      <c r="D3976" s="25">
        <v>0</v>
      </c>
      <c r="E3976" s="25">
        <v>0</v>
      </c>
      <c r="F3976" s="25">
        <v>0</v>
      </c>
      <c r="G3976" s="25">
        <v>1150.05</v>
      </c>
    </row>
    <row r="3977" spans="1:7" x14ac:dyDescent="0.4">
      <c r="A3977" s="25">
        <v>6307</v>
      </c>
      <c r="B3977" s="25" t="s">
        <v>486</v>
      </c>
      <c r="C3977" s="25" t="s">
        <v>91</v>
      </c>
      <c r="D3977" s="25">
        <v>207697.36</v>
      </c>
      <c r="E3977" s="25">
        <v>0</v>
      </c>
      <c r="F3977" s="25">
        <v>0</v>
      </c>
      <c r="G3977" s="25">
        <v>1497.08</v>
      </c>
    </row>
    <row r="3978" spans="1:7" x14ac:dyDescent="0.4">
      <c r="A3978" s="25">
        <v>6307</v>
      </c>
      <c r="B3978" s="25" t="s">
        <v>486</v>
      </c>
      <c r="C3978" s="25" t="s">
        <v>85</v>
      </c>
      <c r="D3978" s="25">
        <v>308477.03999999998</v>
      </c>
      <c r="E3978" s="25">
        <v>0</v>
      </c>
      <c r="F3978" s="25">
        <v>736.5</v>
      </c>
      <c r="G3978" s="25">
        <v>53492.78</v>
      </c>
    </row>
    <row r="3979" spans="1:7" x14ac:dyDescent="0.4">
      <c r="A3979" s="25">
        <v>6307</v>
      </c>
      <c r="B3979" s="25" t="s">
        <v>486</v>
      </c>
      <c r="C3979" s="25" t="s">
        <v>86</v>
      </c>
      <c r="D3979" s="25">
        <v>186951.17</v>
      </c>
      <c r="E3979" s="25">
        <v>10149.42</v>
      </c>
      <c r="F3979" s="25">
        <v>0</v>
      </c>
      <c r="G3979" s="25">
        <v>213823</v>
      </c>
    </row>
    <row r="3980" spans="1:7" x14ac:dyDescent="0.4">
      <c r="A3980" s="25">
        <v>6328</v>
      </c>
      <c r="B3980" s="25" t="s">
        <v>487</v>
      </c>
      <c r="C3980" s="25" t="s">
        <v>80</v>
      </c>
      <c r="D3980" s="25">
        <v>404422.14</v>
      </c>
      <c r="E3980" s="25">
        <v>0</v>
      </c>
      <c r="F3980" s="25">
        <v>0</v>
      </c>
      <c r="G3980" s="25">
        <v>12854.45</v>
      </c>
    </row>
    <row r="3981" spans="1:7" x14ac:dyDescent="0.4">
      <c r="A3981" s="25">
        <v>6328</v>
      </c>
      <c r="B3981" s="25" t="s">
        <v>487</v>
      </c>
      <c r="C3981" s="25" t="s">
        <v>81</v>
      </c>
      <c r="D3981" s="25">
        <v>2105032.0299999998</v>
      </c>
      <c r="E3981" s="25">
        <v>0</v>
      </c>
      <c r="F3981" s="25">
        <v>1838.49</v>
      </c>
      <c r="G3981" s="25">
        <v>57077.49</v>
      </c>
    </row>
    <row r="3982" spans="1:7" x14ac:dyDescent="0.4">
      <c r="A3982" s="25">
        <v>6328</v>
      </c>
      <c r="B3982" s="25" t="s">
        <v>487</v>
      </c>
      <c r="C3982" s="25" t="s">
        <v>89</v>
      </c>
      <c r="D3982" s="25">
        <v>457027.2</v>
      </c>
      <c r="E3982" s="25">
        <v>0</v>
      </c>
      <c r="F3982" s="25">
        <v>19192.669999999998</v>
      </c>
      <c r="G3982" s="25">
        <v>117939.06</v>
      </c>
    </row>
    <row r="3983" spans="1:7" x14ac:dyDescent="0.4">
      <c r="A3983" s="25">
        <v>6328</v>
      </c>
      <c r="B3983" s="25" t="s">
        <v>487</v>
      </c>
      <c r="C3983" s="25" t="s">
        <v>90</v>
      </c>
      <c r="D3983" s="25">
        <v>27581.21</v>
      </c>
      <c r="E3983" s="25">
        <v>0</v>
      </c>
      <c r="F3983" s="25">
        <v>0</v>
      </c>
      <c r="G3983" s="25">
        <v>40118.35</v>
      </c>
    </row>
    <row r="3984" spans="1:7" x14ac:dyDescent="0.4">
      <c r="A3984" s="25">
        <v>6328</v>
      </c>
      <c r="B3984" s="25" t="s">
        <v>487</v>
      </c>
      <c r="C3984" s="25" t="s">
        <v>82</v>
      </c>
      <c r="D3984" s="25">
        <v>85151.56</v>
      </c>
      <c r="E3984" s="25">
        <v>0</v>
      </c>
      <c r="F3984" s="25">
        <v>0</v>
      </c>
      <c r="G3984" s="25">
        <v>0</v>
      </c>
    </row>
    <row r="3985" spans="1:7" x14ac:dyDescent="0.4">
      <c r="A3985" s="25">
        <v>6328</v>
      </c>
      <c r="B3985" s="25" t="s">
        <v>487</v>
      </c>
      <c r="C3985" s="25" t="s">
        <v>83</v>
      </c>
      <c r="D3985" s="25">
        <v>34114.92</v>
      </c>
      <c r="E3985" s="25">
        <v>0</v>
      </c>
      <c r="F3985" s="25">
        <v>0</v>
      </c>
      <c r="G3985" s="25">
        <v>304.94</v>
      </c>
    </row>
    <row r="3986" spans="1:7" x14ac:dyDescent="0.4">
      <c r="A3986" s="25">
        <v>6328</v>
      </c>
      <c r="B3986" s="25" t="s">
        <v>487</v>
      </c>
      <c r="C3986" s="25" t="s">
        <v>84</v>
      </c>
      <c r="D3986" s="25">
        <v>323277.90999999997</v>
      </c>
      <c r="E3986" s="25">
        <v>0</v>
      </c>
      <c r="F3986" s="25">
        <v>0</v>
      </c>
      <c r="G3986" s="25">
        <v>4150.0200000000004</v>
      </c>
    </row>
    <row r="3987" spans="1:7" x14ac:dyDescent="0.4">
      <c r="A3987" s="25">
        <v>6328</v>
      </c>
      <c r="B3987" s="25" t="s">
        <v>487</v>
      </c>
      <c r="C3987" s="25" t="s">
        <v>91</v>
      </c>
      <c r="D3987" s="25">
        <v>127713.69</v>
      </c>
      <c r="E3987" s="25">
        <v>0</v>
      </c>
      <c r="F3987" s="25">
        <v>0</v>
      </c>
      <c r="G3987" s="25">
        <v>19809.3</v>
      </c>
    </row>
    <row r="3988" spans="1:7" x14ac:dyDescent="0.4">
      <c r="A3988" s="25">
        <v>6328</v>
      </c>
      <c r="B3988" s="25" t="s">
        <v>487</v>
      </c>
      <c r="C3988" s="25" t="s">
        <v>85</v>
      </c>
      <c r="D3988" s="25">
        <v>5046.04</v>
      </c>
      <c r="E3988" s="25">
        <v>0</v>
      </c>
      <c r="F3988" s="25">
        <v>976</v>
      </c>
      <c r="G3988" s="25">
        <v>37017.31</v>
      </c>
    </row>
    <row r="3989" spans="1:7" x14ac:dyDescent="0.4">
      <c r="A3989" s="25">
        <v>6328</v>
      </c>
      <c r="B3989" s="25" t="s">
        <v>487</v>
      </c>
      <c r="C3989" s="25" t="s">
        <v>86</v>
      </c>
      <c r="D3989" s="25">
        <v>0</v>
      </c>
      <c r="E3989" s="25">
        <v>88880.69</v>
      </c>
      <c r="F3989" s="25">
        <v>216388</v>
      </c>
      <c r="G3989" s="25">
        <v>144531.4</v>
      </c>
    </row>
    <row r="3990" spans="1:7" x14ac:dyDescent="0.4">
      <c r="A3990" s="25">
        <v>6370</v>
      </c>
      <c r="B3990" s="25" t="s">
        <v>488</v>
      </c>
      <c r="C3990" s="25" t="s">
        <v>88</v>
      </c>
      <c r="D3990" s="25">
        <v>69870.5</v>
      </c>
      <c r="E3990" s="25">
        <v>0</v>
      </c>
      <c r="F3990" s="25">
        <v>0</v>
      </c>
      <c r="G3990" s="25">
        <v>1800.12</v>
      </c>
    </row>
    <row r="3991" spans="1:7" x14ac:dyDescent="0.4">
      <c r="A3991" s="25">
        <v>6370</v>
      </c>
      <c r="B3991" s="25" t="s">
        <v>488</v>
      </c>
      <c r="C3991" s="25" t="s">
        <v>80</v>
      </c>
      <c r="D3991" s="25">
        <v>224087.74</v>
      </c>
      <c r="E3991" s="25">
        <v>0</v>
      </c>
      <c r="F3991" s="25">
        <v>8807.49</v>
      </c>
      <c r="G3991" s="25">
        <v>47064.26</v>
      </c>
    </row>
    <row r="3992" spans="1:7" x14ac:dyDescent="0.4">
      <c r="A3992" s="25">
        <v>6370</v>
      </c>
      <c r="B3992" s="25" t="s">
        <v>488</v>
      </c>
      <c r="C3992" s="25" t="s">
        <v>81</v>
      </c>
      <c r="D3992" s="25">
        <v>945525.49</v>
      </c>
      <c r="E3992" s="25">
        <v>0</v>
      </c>
      <c r="F3992" s="25">
        <v>513.01</v>
      </c>
      <c r="G3992" s="25">
        <v>281405.26</v>
      </c>
    </row>
    <row r="3993" spans="1:7" x14ac:dyDescent="0.4">
      <c r="A3993" s="25">
        <v>6370</v>
      </c>
      <c r="B3993" s="25" t="s">
        <v>488</v>
      </c>
      <c r="C3993" s="25" t="s">
        <v>89</v>
      </c>
      <c r="D3993" s="25">
        <v>1216220.55</v>
      </c>
      <c r="E3993" s="25">
        <v>0</v>
      </c>
      <c r="F3993" s="25">
        <v>27730.36</v>
      </c>
      <c r="G3993" s="25">
        <v>0</v>
      </c>
    </row>
    <row r="3994" spans="1:7" x14ac:dyDescent="0.4">
      <c r="A3994" s="25">
        <v>6370</v>
      </c>
      <c r="B3994" s="25" t="s">
        <v>488</v>
      </c>
      <c r="C3994" s="25" t="s">
        <v>82</v>
      </c>
      <c r="D3994" s="25">
        <v>45814.6</v>
      </c>
      <c r="E3994" s="25">
        <v>0</v>
      </c>
      <c r="F3994" s="25">
        <v>537.69000000000005</v>
      </c>
      <c r="G3994" s="25">
        <v>0</v>
      </c>
    </row>
    <row r="3995" spans="1:7" x14ac:dyDescent="0.4">
      <c r="A3995" s="25">
        <v>6370</v>
      </c>
      <c r="B3995" s="25" t="s">
        <v>488</v>
      </c>
      <c r="C3995" s="25" t="s">
        <v>83</v>
      </c>
      <c r="D3995" s="25">
        <v>54323.99</v>
      </c>
      <c r="E3995" s="25">
        <v>0</v>
      </c>
      <c r="F3995" s="25">
        <v>16342.79</v>
      </c>
      <c r="G3995" s="25">
        <v>15000</v>
      </c>
    </row>
    <row r="3996" spans="1:7" x14ac:dyDescent="0.4">
      <c r="A3996" s="25">
        <v>6370</v>
      </c>
      <c r="B3996" s="25" t="s">
        <v>488</v>
      </c>
      <c r="C3996" s="25" t="s">
        <v>84</v>
      </c>
      <c r="D3996" s="25">
        <v>154937.41</v>
      </c>
      <c r="E3996" s="25">
        <v>0</v>
      </c>
      <c r="F3996" s="25">
        <v>0</v>
      </c>
      <c r="G3996" s="25">
        <v>1668</v>
      </c>
    </row>
    <row r="3997" spans="1:7" x14ac:dyDescent="0.4">
      <c r="A3997" s="25">
        <v>6370</v>
      </c>
      <c r="B3997" s="25" t="s">
        <v>488</v>
      </c>
      <c r="C3997" s="25" t="s">
        <v>91</v>
      </c>
      <c r="D3997" s="25">
        <v>46488.4</v>
      </c>
      <c r="E3997" s="25">
        <v>76590.06</v>
      </c>
      <c r="F3997" s="25">
        <v>0</v>
      </c>
      <c r="G3997" s="25">
        <v>0</v>
      </c>
    </row>
    <row r="3998" spans="1:7" x14ac:dyDescent="0.4">
      <c r="A3998" s="25">
        <v>6370</v>
      </c>
      <c r="B3998" s="25" t="s">
        <v>488</v>
      </c>
      <c r="C3998" s="25" t="s">
        <v>85</v>
      </c>
      <c r="D3998" s="25">
        <v>75492.03</v>
      </c>
      <c r="E3998" s="25">
        <v>0</v>
      </c>
      <c r="F3998" s="25">
        <v>0</v>
      </c>
      <c r="G3998" s="25">
        <v>5887</v>
      </c>
    </row>
    <row r="3999" spans="1:7" x14ac:dyDescent="0.4">
      <c r="A3999" s="25">
        <v>6370</v>
      </c>
      <c r="B3999" s="25" t="s">
        <v>488</v>
      </c>
      <c r="C3999" s="25" t="s">
        <v>86</v>
      </c>
      <c r="D3999" s="25">
        <v>30276</v>
      </c>
      <c r="E3999" s="25">
        <v>15542</v>
      </c>
      <c r="F3999" s="25">
        <v>0</v>
      </c>
      <c r="G3999" s="25">
        <v>69540.72</v>
      </c>
    </row>
    <row r="4000" spans="1:7" x14ac:dyDescent="0.4">
      <c r="A4000" s="25">
        <v>6321</v>
      </c>
      <c r="B4000" s="25" t="s">
        <v>489</v>
      </c>
      <c r="C4000" s="25" t="s">
        <v>88</v>
      </c>
      <c r="D4000" s="25">
        <v>83591.97</v>
      </c>
      <c r="E4000" s="25">
        <v>0</v>
      </c>
      <c r="F4000" s="25">
        <v>0</v>
      </c>
      <c r="G4000" s="25">
        <v>9172.7999999999993</v>
      </c>
    </row>
    <row r="4001" spans="1:7" x14ac:dyDescent="0.4">
      <c r="A4001" s="25">
        <v>6321</v>
      </c>
      <c r="B4001" s="25" t="s">
        <v>489</v>
      </c>
      <c r="C4001" s="25" t="s">
        <v>80</v>
      </c>
      <c r="D4001" s="25">
        <v>97914.33</v>
      </c>
      <c r="E4001" s="25">
        <v>0</v>
      </c>
      <c r="F4001" s="25">
        <v>0</v>
      </c>
      <c r="G4001" s="25">
        <v>6497.48</v>
      </c>
    </row>
    <row r="4002" spans="1:7" x14ac:dyDescent="0.4">
      <c r="A4002" s="25">
        <v>6321</v>
      </c>
      <c r="B4002" s="25" t="s">
        <v>489</v>
      </c>
      <c r="C4002" s="25" t="s">
        <v>81</v>
      </c>
      <c r="D4002" s="25">
        <v>458924.05</v>
      </c>
      <c r="E4002" s="25">
        <v>0</v>
      </c>
      <c r="F4002" s="25">
        <v>0</v>
      </c>
      <c r="G4002" s="25">
        <v>216549.56</v>
      </c>
    </row>
    <row r="4003" spans="1:7" x14ac:dyDescent="0.4">
      <c r="A4003" s="25">
        <v>6321</v>
      </c>
      <c r="B4003" s="25" t="s">
        <v>489</v>
      </c>
      <c r="C4003" s="25" t="s">
        <v>89</v>
      </c>
      <c r="D4003" s="25">
        <v>522960.65</v>
      </c>
      <c r="E4003" s="25">
        <v>0</v>
      </c>
      <c r="F4003" s="25">
        <v>128</v>
      </c>
      <c r="G4003" s="25">
        <v>304.35000000000002</v>
      </c>
    </row>
    <row r="4004" spans="1:7" x14ac:dyDescent="0.4">
      <c r="A4004" s="25">
        <v>6321</v>
      </c>
      <c r="B4004" s="25" t="s">
        <v>489</v>
      </c>
      <c r="C4004" s="25" t="s">
        <v>82</v>
      </c>
      <c r="D4004" s="25">
        <v>18592.830000000002</v>
      </c>
      <c r="E4004" s="25">
        <v>0</v>
      </c>
      <c r="F4004" s="25">
        <v>74.41</v>
      </c>
      <c r="G4004" s="25">
        <v>0</v>
      </c>
    </row>
    <row r="4005" spans="1:7" x14ac:dyDescent="0.4">
      <c r="A4005" s="25">
        <v>6321</v>
      </c>
      <c r="B4005" s="25" t="s">
        <v>489</v>
      </c>
      <c r="C4005" s="25" t="s">
        <v>83</v>
      </c>
      <c r="D4005" s="25">
        <v>20216.97</v>
      </c>
      <c r="E4005" s="25">
        <v>0</v>
      </c>
      <c r="F4005" s="25">
        <v>0</v>
      </c>
      <c r="G4005" s="25">
        <v>0</v>
      </c>
    </row>
    <row r="4006" spans="1:7" x14ac:dyDescent="0.4">
      <c r="A4006" s="25">
        <v>6321</v>
      </c>
      <c r="B4006" s="25" t="s">
        <v>489</v>
      </c>
      <c r="C4006" s="25" t="s">
        <v>84</v>
      </c>
      <c r="D4006" s="25">
        <v>137776.95000000001</v>
      </c>
      <c r="E4006" s="25">
        <v>0</v>
      </c>
      <c r="F4006" s="25">
        <v>10.11</v>
      </c>
      <c r="G4006" s="25">
        <v>2049.33</v>
      </c>
    </row>
    <row r="4007" spans="1:7" x14ac:dyDescent="0.4">
      <c r="A4007" s="25">
        <v>6321</v>
      </c>
      <c r="B4007" s="25" t="s">
        <v>489</v>
      </c>
      <c r="C4007" s="25" t="s">
        <v>91</v>
      </c>
      <c r="D4007" s="25">
        <v>43623.12</v>
      </c>
      <c r="E4007" s="25">
        <v>19212.37</v>
      </c>
      <c r="F4007" s="25">
        <v>0</v>
      </c>
      <c r="G4007" s="25">
        <v>28452.34</v>
      </c>
    </row>
    <row r="4008" spans="1:7" x14ac:dyDescent="0.4">
      <c r="A4008" s="25">
        <v>6321</v>
      </c>
      <c r="B4008" s="25" t="s">
        <v>489</v>
      </c>
      <c r="C4008" s="25" t="s">
        <v>85</v>
      </c>
      <c r="D4008" s="25">
        <v>31372.98</v>
      </c>
      <c r="E4008" s="25">
        <v>0</v>
      </c>
      <c r="F4008" s="25">
        <v>0</v>
      </c>
      <c r="G4008" s="25">
        <v>0</v>
      </c>
    </row>
    <row r="4009" spans="1:7" x14ac:dyDescent="0.4">
      <c r="A4009" s="25">
        <v>6321</v>
      </c>
      <c r="B4009" s="25" t="s">
        <v>489</v>
      </c>
      <c r="C4009" s="25" t="s">
        <v>86</v>
      </c>
      <c r="D4009" s="25">
        <v>104190.98</v>
      </c>
      <c r="E4009" s="25">
        <v>41074.980000000003</v>
      </c>
      <c r="F4009" s="25">
        <v>153.6</v>
      </c>
      <c r="G4009" s="25">
        <v>5000</v>
      </c>
    </row>
    <row r="4010" spans="1:7" x14ac:dyDescent="0.4">
      <c r="A4010" s="25">
        <v>6335</v>
      </c>
      <c r="B4010" s="25" t="s">
        <v>490</v>
      </c>
      <c r="C4010" s="25" t="s">
        <v>88</v>
      </c>
      <c r="D4010" s="25">
        <v>92737.23</v>
      </c>
      <c r="E4010" s="25">
        <v>0</v>
      </c>
      <c r="F4010" s="25">
        <v>0</v>
      </c>
      <c r="G4010" s="25">
        <v>5005.32</v>
      </c>
    </row>
    <row r="4011" spans="1:7" x14ac:dyDescent="0.4">
      <c r="A4011" s="25">
        <v>6335</v>
      </c>
      <c r="B4011" s="25" t="s">
        <v>490</v>
      </c>
      <c r="C4011" s="25" t="s">
        <v>80</v>
      </c>
      <c r="D4011" s="25">
        <v>0</v>
      </c>
      <c r="E4011" s="25">
        <v>0</v>
      </c>
      <c r="F4011" s="25">
        <v>217821.25</v>
      </c>
      <c r="G4011" s="25">
        <v>130</v>
      </c>
    </row>
    <row r="4012" spans="1:7" x14ac:dyDescent="0.4">
      <c r="A4012" s="25">
        <v>6335</v>
      </c>
      <c r="B4012" s="25" t="s">
        <v>490</v>
      </c>
      <c r="C4012" s="25" t="s">
        <v>81</v>
      </c>
      <c r="D4012" s="25">
        <v>451592.92</v>
      </c>
      <c r="E4012" s="25">
        <v>0</v>
      </c>
      <c r="F4012" s="25">
        <v>0</v>
      </c>
      <c r="G4012" s="25">
        <v>137889.01999999999</v>
      </c>
    </row>
    <row r="4013" spans="1:7" x14ac:dyDescent="0.4">
      <c r="A4013" s="25">
        <v>6335</v>
      </c>
      <c r="B4013" s="25" t="s">
        <v>490</v>
      </c>
      <c r="C4013" s="25" t="s">
        <v>89</v>
      </c>
      <c r="D4013" s="25">
        <v>311403.19</v>
      </c>
      <c r="E4013" s="25">
        <v>0</v>
      </c>
      <c r="F4013" s="25">
        <v>0</v>
      </c>
      <c r="G4013" s="25">
        <v>70218.600000000006</v>
      </c>
    </row>
    <row r="4014" spans="1:7" x14ac:dyDescent="0.4">
      <c r="A4014" s="25">
        <v>6335</v>
      </c>
      <c r="B4014" s="25" t="s">
        <v>490</v>
      </c>
      <c r="C4014" s="25" t="s">
        <v>90</v>
      </c>
      <c r="D4014" s="25">
        <v>36131.31</v>
      </c>
      <c r="E4014" s="25">
        <v>0</v>
      </c>
      <c r="F4014" s="25">
        <v>0</v>
      </c>
      <c r="G4014" s="25">
        <v>0</v>
      </c>
    </row>
    <row r="4015" spans="1:7" x14ac:dyDescent="0.4">
      <c r="A4015" s="25">
        <v>6335</v>
      </c>
      <c r="B4015" s="25" t="s">
        <v>490</v>
      </c>
      <c r="C4015" s="25" t="s">
        <v>82</v>
      </c>
      <c r="D4015" s="25">
        <v>22111.64</v>
      </c>
      <c r="E4015" s="25">
        <v>0</v>
      </c>
      <c r="F4015" s="25">
        <v>0</v>
      </c>
      <c r="G4015" s="25">
        <v>0</v>
      </c>
    </row>
    <row r="4016" spans="1:7" x14ac:dyDescent="0.4">
      <c r="A4016" s="25">
        <v>6335</v>
      </c>
      <c r="B4016" s="25" t="s">
        <v>490</v>
      </c>
      <c r="C4016" s="25" t="s">
        <v>83</v>
      </c>
      <c r="D4016" s="25">
        <v>21049.79</v>
      </c>
      <c r="E4016" s="25">
        <v>0</v>
      </c>
      <c r="F4016" s="25">
        <v>8604.25</v>
      </c>
      <c r="G4016" s="25">
        <v>0</v>
      </c>
    </row>
    <row r="4017" spans="1:7" x14ac:dyDescent="0.4">
      <c r="A4017" s="25">
        <v>6335</v>
      </c>
      <c r="B4017" s="25" t="s">
        <v>490</v>
      </c>
      <c r="C4017" s="25" t="s">
        <v>91</v>
      </c>
      <c r="D4017" s="25">
        <v>0</v>
      </c>
      <c r="E4017" s="25">
        <v>55174.5</v>
      </c>
      <c r="F4017" s="25">
        <v>0</v>
      </c>
      <c r="G4017" s="25">
        <v>0</v>
      </c>
    </row>
    <row r="4018" spans="1:7" x14ac:dyDescent="0.4">
      <c r="A4018" s="25">
        <v>6335</v>
      </c>
      <c r="B4018" s="25" t="s">
        <v>490</v>
      </c>
      <c r="C4018" s="25" t="s">
        <v>85</v>
      </c>
      <c r="D4018" s="25">
        <v>41726.89</v>
      </c>
      <c r="E4018" s="25">
        <v>0</v>
      </c>
      <c r="F4018" s="25">
        <v>4115.68</v>
      </c>
      <c r="G4018" s="25">
        <v>0</v>
      </c>
    </row>
    <row r="4019" spans="1:7" x14ac:dyDescent="0.4">
      <c r="A4019" s="25">
        <v>6335</v>
      </c>
      <c r="B4019" s="25" t="s">
        <v>490</v>
      </c>
      <c r="C4019" s="25" t="s">
        <v>86</v>
      </c>
      <c r="D4019" s="25">
        <v>0</v>
      </c>
      <c r="E4019" s="25">
        <v>96649.99</v>
      </c>
      <c r="F4019" s="25">
        <v>0</v>
      </c>
      <c r="G4019" s="25">
        <v>0</v>
      </c>
    </row>
    <row r="4020" spans="1:7" x14ac:dyDescent="0.4">
      <c r="A4020" s="25">
        <v>6354</v>
      </c>
      <c r="B4020" s="25" t="s">
        <v>491</v>
      </c>
      <c r="C4020" s="25" t="s">
        <v>88</v>
      </c>
      <c r="D4020" s="25">
        <v>0</v>
      </c>
      <c r="E4020" s="25">
        <v>0</v>
      </c>
      <c r="F4020" s="25">
        <v>0</v>
      </c>
      <c r="G4020" s="25">
        <v>3870.55</v>
      </c>
    </row>
    <row r="4021" spans="1:7" x14ac:dyDescent="0.4">
      <c r="A4021" s="25">
        <v>6354</v>
      </c>
      <c r="B4021" s="25" t="s">
        <v>491</v>
      </c>
      <c r="C4021" s="25" t="s">
        <v>80</v>
      </c>
      <c r="D4021" s="25">
        <v>0</v>
      </c>
      <c r="E4021" s="25">
        <v>0</v>
      </c>
      <c r="F4021" s="25">
        <v>0</v>
      </c>
      <c r="G4021" s="25">
        <v>1227.49</v>
      </c>
    </row>
    <row r="4022" spans="1:7" x14ac:dyDescent="0.4">
      <c r="A4022" s="25">
        <v>6354</v>
      </c>
      <c r="B4022" s="25" t="s">
        <v>491</v>
      </c>
      <c r="C4022" s="25" t="s">
        <v>81</v>
      </c>
      <c r="D4022" s="25">
        <v>144357.95000000001</v>
      </c>
      <c r="E4022" s="25">
        <v>0</v>
      </c>
      <c r="F4022" s="25">
        <v>1257.4100000000001</v>
      </c>
      <c r="G4022" s="25">
        <v>5348.31</v>
      </c>
    </row>
    <row r="4023" spans="1:7" x14ac:dyDescent="0.4">
      <c r="A4023" s="25">
        <v>6354</v>
      </c>
      <c r="B4023" s="25" t="s">
        <v>491</v>
      </c>
      <c r="C4023" s="25" t="s">
        <v>89</v>
      </c>
      <c r="D4023" s="25">
        <v>166929.32999999999</v>
      </c>
      <c r="E4023" s="25">
        <v>0</v>
      </c>
      <c r="F4023" s="25">
        <v>0</v>
      </c>
      <c r="G4023" s="25">
        <v>43990.239999999998</v>
      </c>
    </row>
    <row r="4024" spans="1:7" x14ac:dyDescent="0.4">
      <c r="A4024" s="25">
        <v>6354</v>
      </c>
      <c r="B4024" s="25" t="s">
        <v>491</v>
      </c>
      <c r="C4024" s="25" t="s">
        <v>82</v>
      </c>
      <c r="D4024" s="25">
        <v>3318.17</v>
      </c>
      <c r="E4024" s="25">
        <v>0</v>
      </c>
      <c r="F4024" s="25">
        <v>0</v>
      </c>
      <c r="G4024" s="25">
        <v>0</v>
      </c>
    </row>
    <row r="4025" spans="1:7" x14ac:dyDescent="0.4">
      <c r="A4025" s="25">
        <v>6354</v>
      </c>
      <c r="B4025" s="25" t="s">
        <v>491</v>
      </c>
      <c r="C4025" s="25" t="s">
        <v>83</v>
      </c>
      <c r="D4025" s="25">
        <v>14126.14</v>
      </c>
      <c r="E4025" s="25">
        <v>0</v>
      </c>
      <c r="F4025" s="25">
        <v>0</v>
      </c>
      <c r="G4025" s="25">
        <v>0</v>
      </c>
    </row>
    <row r="4026" spans="1:7" x14ac:dyDescent="0.4">
      <c r="A4026" s="25">
        <v>6354</v>
      </c>
      <c r="B4026" s="25" t="s">
        <v>491</v>
      </c>
      <c r="C4026" s="25" t="s">
        <v>84</v>
      </c>
      <c r="D4026" s="25">
        <v>0</v>
      </c>
      <c r="E4026" s="25">
        <v>0</v>
      </c>
      <c r="F4026" s="25">
        <v>2625</v>
      </c>
      <c r="G4026" s="25">
        <v>0</v>
      </c>
    </row>
    <row r="4027" spans="1:7" x14ac:dyDescent="0.4">
      <c r="A4027" s="25">
        <v>6354</v>
      </c>
      <c r="B4027" s="25" t="s">
        <v>491</v>
      </c>
      <c r="C4027" s="25" t="s">
        <v>91</v>
      </c>
      <c r="D4027" s="25">
        <v>13154</v>
      </c>
      <c r="E4027" s="25">
        <v>0</v>
      </c>
      <c r="F4027" s="25">
        <v>0</v>
      </c>
      <c r="G4027" s="25">
        <v>0</v>
      </c>
    </row>
    <row r="4028" spans="1:7" x14ac:dyDescent="0.4">
      <c r="A4028" s="25">
        <v>6354</v>
      </c>
      <c r="B4028" s="25" t="s">
        <v>491</v>
      </c>
      <c r="C4028" s="25" t="s">
        <v>85</v>
      </c>
      <c r="D4028" s="25">
        <v>0</v>
      </c>
      <c r="E4028" s="25">
        <v>0</v>
      </c>
      <c r="F4028" s="25">
        <v>24685.65</v>
      </c>
      <c r="G4028" s="25">
        <v>0</v>
      </c>
    </row>
    <row r="4029" spans="1:7" x14ac:dyDescent="0.4">
      <c r="A4029" s="25">
        <v>6354</v>
      </c>
      <c r="B4029" s="25" t="s">
        <v>491</v>
      </c>
      <c r="C4029" s="25" t="s">
        <v>86</v>
      </c>
      <c r="D4029" s="25">
        <v>0</v>
      </c>
      <c r="E4029" s="25">
        <v>11812</v>
      </c>
      <c r="F4029" s="25">
        <v>0</v>
      </c>
      <c r="G4029" s="25">
        <v>57513.57</v>
      </c>
    </row>
    <row r="4030" spans="1:7" x14ac:dyDescent="0.4">
      <c r="A4030" s="25">
        <v>6384</v>
      </c>
      <c r="B4030" s="25" t="s">
        <v>492</v>
      </c>
      <c r="C4030" s="25" t="s">
        <v>88</v>
      </c>
      <c r="D4030" s="25">
        <v>64480.84</v>
      </c>
      <c r="E4030" s="25">
        <v>0</v>
      </c>
      <c r="F4030" s="25">
        <v>0</v>
      </c>
      <c r="G4030" s="25">
        <v>4695.2</v>
      </c>
    </row>
    <row r="4031" spans="1:7" x14ac:dyDescent="0.4">
      <c r="A4031" s="25">
        <v>6384</v>
      </c>
      <c r="B4031" s="25" t="s">
        <v>492</v>
      </c>
      <c r="C4031" s="25" t="s">
        <v>80</v>
      </c>
      <c r="D4031" s="25">
        <v>144818.5</v>
      </c>
      <c r="E4031" s="25">
        <v>0</v>
      </c>
      <c r="F4031" s="25">
        <v>0</v>
      </c>
      <c r="G4031" s="25">
        <v>6805.76</v>
      </c>
    </row>
    <row r="4032" spans="1:7" x14ac:dyDescent="0.4">
      <c r="A4032" s="25">
        <v>6384</v>
      </c>
      <c r="B4032" s="25" t="s">
        <v>492</v>
      </c>
      <c r="C4032" s="25" t="s">
        <v>81</v>
      </c>
      <c r="D4032" s="25">
        <v>300920.65999999997</v>
      </c>
      <c r="E4032" s="25">
        <v>0</v>
      </c>
      <c r="F4032" s="25">
        <v>0</v>
      </c>
      <c r="G4032" s="25">
        <v>65610.22</v>
      </c>
    </row>
    <row r="4033" spans="1:7" x14ac:dyDescent="0.4">
      <c r="A4033" s="25">
        <v>6384</v>
      </c>
      <c r="B4033" s="25" t="s">
        <v>492</v>
      </c>
      <c r="C4033" s="25" t="s">
        <v>89</v>
      </c>
      <c r="D4033" s="25">
        <v>374575.92</v>
      </c>
      <c r="E4033" s="25">
        <v>0</v>
      </c>
      <c r="F4033" s="25">
        <v>0</v>
      </c>
      <c r="G4033" s="25">
        <v>0</v>
      </c>
    </row>
    <row r="4034" spans="1:7" x14ac:dyDescent="0.4">
      <c r="A4034" s="25">
        <v>6384</v>
      </c>
      <c r="B4034" s="25" t="s">
        <v>492</v>
      </c>
      <c r="C4034" s="25" t="s">
        <v>82</v>
      </c>
      <c r="D4034" s="25">
        <v>9927.9500000000007</v>
      </c>
      <c r="E4034" s="25">
        <v>0</v>
      </c>
      <c r="F4034" s="25">
        <v>0</v>
      </c>
      <c r="G4034" s="25">
        <v>0</v>
      </c>
    </row>
    <row r="4035" spans="1:7" x14ac:dyDescent="0.4">
      <c r="A4035" s="25">
        <v>6384</v>
      </c>
      <c r="B4035" s="25" t="s">
        <v>492</v>
      </c>
      <c r="C4035" s="25" t="s">
        <v>83</v>
      </c>
      <c r="D4035" s="25">
        <v>0</v>
      </c>
      <c r="E4035" s="25">
        <v>0</v>
      </c>
      <c r="F4035" s="25">
        <v>0</v>
      </c>
      <c r="G4035" s="25">
        <v>18167.330000000002</v>
      </c>
    </row>
    <row r="4036" spans="1:7" x14ac:dyDescent="0.4">
      <c r="A4036" s="25">
        <v>6384</v>
      </c>
      <c r="B4036" s="25" t="s">
        <v>492</v>
      </c>
      <c r="C4036" s="25" t="s">
        <v>91</v>
      </c>
      <c r="D4036" s="25">
        <v>88292.01</v>
      </c>
      <c r="E4036" s="25">
        <v>0</v>
      </c>
      <c r="F4036" s="25">
        <v>0</v>
      </c>
      <c r="G4036" s="25">
        <v>230.86</v>
      </c>
    </row>
    <row r="4037" spans="1:7" x14ac:dyDescent="0.4">
      <c r="A4037" s="25">
        <v>6384</v>
      </c>
      <c r="B4037" s="25" t="s">
        <v>492</v>
      </c>
      <c r="C4037" s="25" t="s">
        <v>85</v>
      </c>
      <c r="D4037" s="25">
        <v>29241.38</v>
      </c>
      <c r="E4037" s="25">
        <v>0</v>
      </c>
      <c r="F4037" s="25">
        <v>0</v>
      </c>
      <c r="G4037" s="25">
        <v>0</v>
      </c>
    </row>
    <row r="4038" spans="1:7" x14ac:dyDescent="0.4">
      <c r="A4038" s="25">
        <v>6384</v>
      </c>
      <c r="B4038" s="25" t="s">
        <v>492</v>
      </c>
      <c r="C4038" s="25" t="s">
        <v>86</v>
      </c>
      <c r="D4038" s="25">
        <v>0</v>
      </c>
      <c r="E4038" s="25">
        <v>72000</v>
      </c>
      <c r="F4038" s="25">
        <v>0</v>
      </c>
      <c r="G4038" s="25">
        <v>52341.13</v>
      </c>
    </row>
    <row r="4039" spans="1:7" x14ac:dyDescent="0.4">
      <c r="A4039" s="25">
        <v>6412</v>
      </c>
      <c r="B4039" s="25" t="s">
        <v>493</v>
      </c>
      <c r="C4039" s="25" t="s">
        <v>88</v>
      </c>
      <c r="D4039" s="25">
        <v>97002.64</v>
      </c>
      <c r="E4039" s="25">
        <v>0</v>
      </c>
      <c r="F4039" s="25">
        <v>0</v>
      </c>
      <c r="G4039" s="25">
        <v>1256.17</v>
      </c>
    </row>
    <row r="4040" spans="1:7" x14ac:dyDescent="0.4">
      <c r="A4040" s="25">
        <v>6412</v>
      </c>
      <c r="B4040" s="25" t="s">
        <v>493</v>
      </c>
      <c r="C4040" s="25" t="s">
        <v>80</v>
      </c>
      <c r="D4040" s="25">
        <v>100086.34</v>
      </c>
      <c r="E4040" s="25">
        <v>0</v>
      </c>
      <c r="F4040" s="25">
        <v>0</v>
      </c>
      <c r="G4040" s="25">
        <v>3195.57</v>
      </c>
    </row>
    <row r="4041" spans="1:7" x14ac:dyDescent="0.4">
      <c r="A4041" s="25">
        <v>6412</v>
      </c>
      <c r="B4041" s="25" t="s">
        <v>493</v>
      </c>
      <c r="C4041" s="25" t="s">
        <v>81</v>
      </c>
      <c r="D4041" s="25">
        <v>331155.26</v>
      </c>
      <c r="E4041" s="25">
        <v>0</v>
      </c>
      <c r="F4041" s="25">
        <v>0</v>
      </c>
      <c r="G4041" s="25">
        <v>28163.45</v>
      </c>
    </row>
    <row r="4042" spans="1:7" x14ac:dyDescent="0.4">
      <c r="A4042" s="25">
        <v>6412</v>
      </c>
      <c r="B4042" s="25" t="s">
        <v>493</v>
      </c>
      <c r="C4042" s="25" t="s">
        <v>89</v>
      </c>
      <c r="D4042" s="25">
        <v>366735.29</v>
      </c>
      <c r="E4042" s="25">
        <v>0</v>
      </c>
      <c r="F4042" s="25">
        <v>0</v>
      </c>
      <c r="G4042" s="25">
        <v>2361.4499999999998</v>
      </c>
    </row>
    <row r="4043" spans="1:7" x14ac:dyDescent="0.4">
      <c r="A4043" s="25">
        <v>6412</v>
      </c>
      <c r="B4043" s="25" t="s">
        <v>493</v>
      </c>
      <c r="C4043" s="25" t="s">
        <v>82</v>
      </c>
      <c r="D4043" s="25">
        <v>8415.3700000000008</v>
      </c>
      <c r="E4043" s="25">
        <v>0</v>
      </c>
      <c r="F4043" s="25">
        <v>0</v>
      </c>
      <c r="G4043" s="25">
        <v>0</v>
      </c>
    </row>
    <row r="4044" spans="1:7" x14ac:dyDescent="0.4">
      <c r="A4044" s="25">
        <v>6412</v>
      </c>
      <c r="B4044" s="25" t="s">
        <v>493</v>
      </c>
      <c r="C4044" s="25" t="s">
        <v>83</v>
      </c>
      <c r="D4044" s="25">
        <v>13991.1</v>
      </c>
      <c r="E4044" s="25">
        <v>0</v>
      </c>
      <c r="F4044" s="25">
        <v>0</v>
      </c>
      <c r="G4044" s="25">
        <v>0</v>
      </c>
    </row>
    <row r="4045" spans="1:7" x14ac:dyDescent="0.4">
      <c r="A4045" s="25">
        <v>6412</v>
      </c>
      <c r="B4045" s="25" t="s">
        <v>493</v>
      </c>
      <c r="C4045" s="25" t="s">
        <v>84</v>
      </c>
      <c r="D4045" s="25">
        <v>67956.41</v>
      </c>
      <c r="E4045" s="25">
        <v>0</v>
      </c>
      <c r="F4045" s="25">
        <v>0</v>
      </c>
      <c r="G4045" s="25">
        <v>2740.21</v>
      </c>
    </row>
    <row r="4046" spans="1:7" x14ac:dyDescent="0.4">
      <c r="A4046" s="25">
        <v>6412</v>
      </c>
      <c r="B4046" s="25" t="s">
        <v>493</v>
      </c>
      <c r="C4046" s="25" t="s">
        <v>91</v>
      </c>
      <c r="D4046" s="25">
        <v>130184.81</v>
      </c>
      <c r="E4046" s="25">
        <v>0</v>
      </c>
      <c r="F4046" s="25">
        <v>250.88</v>
      </c>
      <c r="G4046" s="25">
        <v>702.94</v>
      </c>
    </row>
    <row r="4047" spans="1:7" x14ac:dyDescent="0.4">
      <c r="A4047" s="25">
        <v>6412</v>
      </c>
      <c r="B4047" s="25" t="s">
        <v>493</v>
      </c>
      <c r="C4047" s="25" t="s">
        <v>85</v>
      </c>
      <c r="D4047" s="25">
        <v>12344.91</v>
      </c>
      <c r="E4047" s="25">
        <v>0</v>
      </c>
      <c r="F4047" s="25">
        <v>0</v>
      </c>
      <c r="G4047" s="25">
        <v>0</v>
      </c>
    </row>
    <row r="4048" spans="1:7" x14ac:dyDescent="0.4">
      <c r="A4048" s="25">
        <v>6412</v>
      </c>
      <c r="B4048" s="25" t="s">
        <v>493</v>
      </c>
      <c r="C4048" s="25" t="s">
        <v>86</v>
      </c>
      <c r="D4048" s="25">
        <v>137292.57</v>
      </c>
      <c r="E4048" s="25">
        <v>7990</v>
      </c>
      <c r="F4048" s="25">
        <v>4352.5</v>
      </c>
      <c r="G4048" s="25">
        <v>14075.19</v>
      </c>
    </row>
    <row r="4049" spans="1:7" x14ac:dyDescent="0.4">
      <c r="A4049" s="25">
        <v>6440</v>
      </c>
      <c r="B4049" s="25" t="s">
        <v>494</v>
      </c>
      <c r="C4049" s="25" t="s">
        <v>88</v>
      </c>
      <c r="D4049" s="25">
        <v>0</v>
      </c>
      <c r="E4049" s="25">
        <v>0</v>
      </c>
      <c r="F4049" s="25">
        <v>0</v>
      </c>
      <c r="G4049" s="25">
        <v>124.68</v>
      </c>
    </row>
    <row r="4050" spans="1:7" x14ac:dyDescent="0.4">
      <c r="A4050" s="25">
        <v>6440</v>
      </c>
      <c r="B4050" s="25" t="s">
        <v>494</v>
      </c>
      <c r="C4050" s="25" t="s">
        <v>81</v>
      </c>
      <c r="D4050" s="25">
        <v>44768.480000000003</v>
      </c>
      <c r="E4050" s="25">
        <v>0</v>
      </c>
      <c r="F4050" s="25">
        <v>554.38</v>
      </c>
      <c r="G4050" s="25">
        <v>10064.629999999999</v>
      </c>
    </row>
    <row r="4051" spans="1:7" x14ac:dyDescent="0.4">
      <c r="A4051" s="25">
        <v>6440</v>
      </c>
      <c r="B4051" s="25" t="s">
        <v>494</v>
      </c>
      <c r="C4051" s="25" t="s">
        <v>89</v>
      </c>
      <c r="D4051" s="25">
        <v>98987.13</v>
      </c>
      <c r="E4051" s="25">
        <v>0</v>
      </c>
      <c r="F4051" s="25">
        <v>16421.89</v>
      </c>
      <c r="G4051" s="25">
        <v>0</v>
      </c>
    </row>
    <row r="4052" spans="1:7" x14ac:dyDescent="0.4">
      <c r="A4052" s="25">
        <v>6440</v>
      </c>
      <c r="B4052" s="25" t="s">
        <v>494</v>
      </c>
      <c r="C4052" s="25" t="s">
        <v>84</v>
      </c>
      <c r="D4052" s="25">
        <v>0</v>
      </c>
      <c r="E4052" s="25">
        <v>32638.01</v>
      </c>
      <c r="F4052" s="25">
        <v>0</v>
      </c>
      <c r="G4052" s="25">
        <v>3000</v>
      </c>
    </row>
    <row r="4053" spans="1:7" x14ac:dyDescent="0.4">
      <c r="A4053" s="25">
        <v>6440</v>
      </c>
      <c r="B4053" s="25" t="s">
        <v>494</v>
      </c>
      <c r="C4053" s="25" t="s">
        <v>91</v>
      </c>
      <c r="D4053" s="25">
        <v>17956.5</v>
      </c>
      <c r="E4053" s="25">
        <v>2188.41</v>
      </c>
      <c r="F4053" s="25">
        <v>0</v>
      </c>
      <c r="G4053" s="25">
        <v>2250</v>
      </c>
    </row>
    <row r="4054" spans="1:7" x14ac:dyDescent="0.4">
      <c r="A4054" s="25">
        <v>6440</v>
      </c>
      <c r="B4054" s="25" t="s">
        <v>494</v>
      </c>
      <c r="C4054" s="25" t="s">
        <v>86</v>
      </c>
      <c r="D4054" s="25">
        <v>15964.6</v>
      </c>
      <c r="E4054" s="25">
        <v>7822.27</v>
      </c>
      <c r="F4054" s="25">
        <v>0</v>
      </c>
      <c r="G4054" s="25">
        <v>29013.77</v>
      </c>
    </row>
    <row r="4055" spans="1:7" x14ac:dyDescent="0.4">
      <c r="A4055" s="25">
        <v>6419</v>
      </c>
      <c r="B4055" s="25" t="s">
        <v>495</v>
      </c>
      <c r="C4055" s="25" t="s">
        <v>88</v>
      </c>
      <c r="D4055" s="25">
        <v>128482.94</v>
      </c>
      <c r="E4055" s="25">
        <v>0</v>
      </c>
      <c r="F4055" s="25">
        <v>0</v>
      </c>
      <c r="G4055" s="25">
        <v>7344.8</v>
      </c>
    </row>
    <row r="4056" spans="1:7" x14ac:dyDescent="0.4">
      <c r="A4056" s="25">
        <v>6419</v>
      </c>
      <c r="B4056" s="25" t="s">
        <v>495</v>
      </c>
      <c r="C4056" s="25" t="s">
        <v>80</v>
      </c>
      <c r="D4056" s="25">
        <v>611635.05000000005</v>
      </c>
      <c r="E4056" s="25">
        <v>0</v>
      </c>
      <c r="F4056" s="25">
        <v>0</v>
      </c>
      <c r="G4056" s="25">
        <v>0</v>
      </c>
    </row>
    <row r="4057" spans="1:7" x14ac:dyDescent="0.4">
      <c r="A4057" s="25">
        <v>6419</v>
      </c>
      <c r="B4057" s="25" t="s">
        <v>495</v>
      </c>
      <c r="C4057" s="25" t="s">
        <v>81</v>
      </c>
      <c r="D4057" s="25">
        <v>1497611.34</v>
      </c>
      <c r="E4057" s="25">
        <v>0</v>
      </c>
      <c r="F4057" s="25">
        <v>0</v>
      </c>
      <c r="G4057" s="25">
        <v>9461.32</v>
      </c>
    </row>
    <row r="4058" spans="1:7" x14ac:dyDescent="0.4">
      <c r="A4058" s="25">
        <v>6419</v>
      </c>
      <c r="B4058" s="25" t="s">
        <v>495</v>
      </c>
      <c r="C4058" s="25" t="s">
        <v>89</v>
      </c>
      <c r="D4058" s="25">
        <v>971524.29</v>
      </c>
      <c r="E4058" s="25">
        <v>0</v>
      </c>
      <c r="F4058" s="25">
        <v>0</v>
      </c>
      <c r="G4058" s="25">
        <v>252208.98</v>
      </c>
    </row>
    <row r="4059" spans="1:7" x14ac:dyDescent="0.4">
      <c r="A4059" s="25">
        <v>6419</v>
      </c>
      <c r="B4059" s="25" t="s">
        <v>495</v>
      </c>
      <c r="C4059" s="25" t="s">
        <v>82</v>
      </c>
      <c r="D4059" s="25">
        <v>93875.42</v>
      </c>
      <c r="E4059" s="25">
        <v>0</v>
      </c>
      <c r="F4059" s="25">
        <v>0</v>
      </c>
      <c r="G4059" s="25">
        <v>0</v>
      </c>
    </row>
    <row r="4060" spans="1:7" x14ac:dyDescent="0.4">
      <c r="A4060" s="25">
        <v>6419</v>
      </c>
      <c r="B4060" s="25" t="s">
        <v>495</v>
      </c>
      <c r="C4060" s="25" t="s">
        <v>84</v>
      </c>
      <c r="D4060" s="25">
        <v>369772.07</v>
      </c>
      <c r="E4060" s="25">
        <v>0</v>
      </c>
      <c r="F4060" s="25">
        <v>0</v>
      </c>
      <c r="G4060" s="25">
        <v>0</v>
      </c>
    </row>
    <row r="4061" spans="1:7" x14ac:dyDescent="0.4">
      <c r="A4061" s="25">
        <v>6419</v>
      </c>
      <c r="B4061" s="25" t="s">
        <v>495</v>
      </c>
      <c r="C4061" s="25" t="s">
        <v>91</v>
      </c>
      <c r="D4061" s="25">
        <v>95997.42</v>
      </c>
      <c r="E4061" s="25">
        <v>0</v>
      </c>
      <c r="F4061" s="25">
        <v>0</v>
      </c>
      <c r="G4061" s="25">
        <v>0</v>
      </c>
    </row>
    <row r="4062" spans="1:7" x14ac:dyDescent="0.4">
      <c r="A4062" s="25">
        <v>6419</v>
      </c>
      <c r="B4062" s="25" t="s">
        <v>495</v>
      </c>
      <c r="C4062" s="25" t="s">
        <v>85</v>
      </c>
      <c r="D4062" s="25">
        <v>86707.53</v>
      </c>
      <c r="E4062" s="25">
        <v>0</v>
      </c>
      <c r="F4062" s="25">
        <v>0</v>
      </c>
      <c r="G4062" s="25">
        <v>0</v>
      </c>
    </row>
    <row r="4063" spans="1:7" x14ac:dyDescent="0.4">
      <c r="A4063" s="25">
        <v>6419</v>
      </c>
      <c r="B4063" s="25" t="s">
        <v>495</v>
      </c>
      <c r="C4063" s="25" t="s">
        <v>86</v>
      </c>
      <c r="D4063" s="25">
        <v>0</v>
      </c>
      <c r="E4063" s="25">
        <v>226301.92</v>
      </c>
      <c r="F4063" s="25">
        <v>65050</v>
      </c>
      <c r="G4063" s="25">
        <v>71705.289999999994</v>
      </c>
    </row>
    <row r="4064" spans="1:7" x14ac:dyDescent="0.4">
      <c r="A4064" s="25">
        <v>6426</v>
      </c>
      <c r="B4064" s="25" t="s">
        <v>496</v>
      </c>
      <c r="C4064" s="25" t="s">
        <v>88</v>
      </c>
      <c r="D4064" s="25">
        <v>81653.41</v>
      </c>
      <c r="E4064" s="25">
        <v>0</v>
      </c>
      <c r="F4064" s="25">
        <v>0</v>
      </c>
      <c r="G4064" s="25">
        <v>10593</v>
      </c>
    </row>
    <row r="4065" spans="1:7" x14ac:dyDescent="0.4">
      <c r="A4065" s="25">
        <v>6426</v>
      </c>
      <c r="B4065" s="25" t="s">
        <v>496</v>
      </c>
      <c r="C4065" s="25" t="s">
        <v>80</v>
      </c>
      <c r="D4065" s="25">
        <v>88013.63</v>
      </c>
      <c r="E4065" s="25">
        <v>0</v>
      </c>
      <c r="F4065" s="25">
        <v>0</v>
      </c>
      <c r="G4065" s="25">
        <v>4385.24</v>
      </c>
    </row>
    <row r="4066" spans="1:7" x14ac:dyDescent="0.4">
      <c r="A4066" s="25">
        <v>6426</v>
      </c>
      <c r="B4066" s="25" t="s">
        <v>496</v>
      </c>
      <c r="C4066" s="25" t="s">
        <v>81</v>
      </c>
      <c r="D4066" s="25">
        <v>355565.61</v>
      </c>
      <c r="E4066" s="25">
        <v>0</v>
      </c>
      <c r="F4066" s="25">
        <v>0</v>
      </c>
      <c r="G4066" s="25">
        <v>2196.0100000000002</v>
      </c>
    </row>
    <row r="4067" spans="1:7" x14ac:dyDescent="0.4">
      <c r="A4067" s="25">
        <v>6426</v>
      </c>
      <c r="B4067" s="25" t="s">
        <v>496</v>
      </c>
      <c r="C4067" s="25" t="s">
        <v>89</v>
      </c>
      <c r="D4067" s="25">
        <v>176041.92</v>
      </c>
      <c r="E4067" s="25">
        <v>0</v>
      </c>
      <c r="F4067" s="25">
        <v>2595.7600000000002</v>
      </c>
      <c r="G4067" s="25">
        <v>154860.65</v>
      </c>
    </row>
    <row r="4068" spans="1:7" x14ac:dyDescent="0.4">
      <c r="A4068" s="25">
        <v>6426</v>
      </c>
      <c r="B4068" s="25" t="s">
        <v>496</v>
      </c>
      <c r="C4068" s="25" t="s">
        <v>82</v>
      </c>
      <c r="D4068" s="25">
        <v>21457.279999999999</v>
      </c>
      <c r="E4068" s="25">
        <v>0</v>
      </c>
      <c r="F4068" s="25">
        <v>0</v>
      </c>
      <c r="G4068" s="25">
        <v>0</v>
      </c>
    </row>
    <row r="4069" spans="1:7" x14ac:dyDescent="0.4">
      <c r="A4069" s="25">
        <v>6426</v>
      </c>
      <c r="B4069" s="25" t="s">
        <v>496</v>
      </c>
      <c r="C4069" s="25" t="s">
        <v>84</v>
      </c>
      <c r="D4069" s="25">
        <v>74345.37</v>
      </c>
      <c r="E4069" s="25">
        <v>0</v>
      </c>
      <c r="F4069" s="25">
        <v>0</v>
      </c>
      <c r="G4069" s="25">
        <v>3906.81</v>
      </c>
    </row>
    <row r="4070" spans="1:7" x14ac:dyDescent="0.4">
      <c r="A4070" s="25">
        <v>6426</v>
      </c>
      <c r="B4070" s="25" t="s">
        <v>496</v>
      </c>
      <c r="C4070" s="25" t="s">
        <v>91</v>
      </c>
      <c r="D4070" s="25">
        <v>0</v>
      </c>
      <c r="E4070" s="25">
        <v>62942.79</v>
      </c>
      <c r="F4070" s="25">
        <v>0</v>
      </c>
      <c r="G4070" s="25">
        <v>29.68</v>
      </c>
    </row>
    <row r="4071" spans="1:7" x14ac:dyDescent="0.4">
      <c r="A4071" s="25">
        <v>6426</v>
      </c>
      <c r="B4071" s="25" t="s">
        <v>496</v>
      </c>
      <c r="C4071" s="25" t="s">
        <v>85</v>
      </c>
      <c r="D4071" s="25">
        <v>0</v>
      </c>
      <c r="E4071" s="25">
        <v>0</v>
      </c>
      <c r="F4071" s="25">
        <v>0</v>
      </c>
      <c r="G4071" s="25">
        <v>276.95999999999998</v>
      </c>
    </row>
    <row r="4072" spans="1:7" x14ac:dyDescent="0.4">
      <c r="A4072" s="25">
        <v>6426</v>
      </c>
      <c r="B4072" s="25" t="s">
        <v>496</v>
      </c>
      <c r="C4072" s="25" t="s">
        <v>86</v>
      </c>
      <c r="D4072" s="25">
        <v>0</v>
      </c>
      <c r="E4072" s="25">
        <v>21583.9</v>
      </c>
      <c r="F4072" s="25">
        <v>0</v>
      </c>
      <c r="G4072" s="25">
        <v>8125</v>
      </c>
    </row>
    <row r="4073" spans="1:7" x14ac:dyDescent="0.4">
      <c r="A4073" s="25">
        <v>6461</v>
      </c>
      <c r="B4073" s="25" t="s">
        <v>497</v>
      </c>
      <c r="C4073" s="25" t="s">
        <v>88</v>
      </c>
      <c r="D4073" s="25">
        <v>57372.32</v>
      </c>
      <c r="E4073" s="25">
        <v>0</v>
      </c>
      <c r="F4073" s="25">
        <v>0</v>
      </c>
      <c r="G4073" s="25">
        <v>2469.08</v>
      </c>
    </row>
    <row r="4074" spans="1:7" x14ac:dyDescent="0.4">
      <c r="A4074" s="25">
        <v>6461</v>
      </c>
      <c r="B4074" s="25" t="s">
        <v>497</v>
      </c>
      <c r="C4074" s="25" t="s">
        <v>80</v>
      </c>
      <c r="D4074" s="25">
        <v>480661.8</v>
      </c>
      <c r="E4074" s="25">
        <v>0</v>
      </c>
      <c r="F4074" s="25">
        <v>598.63</v>
      </c>
      <c r="G4074" s="25">
        <v>11874.4</v>
      </c>
    </row>
    <row r="4075" spans="1:7" x14ac:dyDescent="0.4">
      <c r="A4075" s="25">
        <v>6461</v>
      </c>
      <c r="B4075" s="25" t="s">
        <v>497</v>
      </c>
      <c r="C4075" s="25" t="s">
        <v>81</v>
      </c>
      <c r="D4075" s="25">
        <v>1022867.61</v>
      </c>
      <c r="E4075" s="25">
        <v>0</v>
      </c>
      <c r="F4075" s="25">
        <v>79068.639999999999</v>
      </c>
      <c r="G4075" s="25">
        <v>355132.23</v>
      </c>
    </row>
    <row r="4076" spans="1:7" x14ac:dyDescent="0.4">
      <c r="A4076" s="25">
        <v>6461</v>
      </c>
      <c r="B4076" s="25" t="s">
        <v>497</v>
      </c>
      <c r="C4076" s="25" t="s">
        <v>89</v>
      </c>
      <c r="D4076" s="25">
        <v>1208940.6599999999</v>
      </c>
      <c r="E4076" s="25">
        <v>0</v>
      </c>
      <c r="F4076" s="25">
        <v>0</v>
      </c>
      <c r="G4076" s="25">
        <v>78236.11</v>
      </c>
    </row>
    <row r="4077" spans="1:7" x14ac:dyDescent="0.4">
      <c r="A4077" s="25">
        <v>6461</v>
      </c>
      <c r="B4077" s="25" t="s">
        <v>497</v>
      </c>
      <c r="C4077" s="25" t="s">
        <v>90</v>
      </c>
      <c r="D4077" s="25">
        <v>84559.16</v>
      </c>
      <c r="E4077" s="25">
        <v>0</v>
      </c>
      <c r="F4077" s="25">
        <v>0</v>
      </c>
      <c r="G4077" s="25">
        <v>0</v>
      </c>
    </row>
    <row r="4078" spans="1:7" x14ac:dyDescent="0.4">
      <c r="A4078" s="25">
        <v>6461</v>
      </c>
      <c r="B4078" s="25" t="s">
        <v>497</v>
      </c>
      <c r="C4078" s="25" t="s">
        <v>82</v>
      </c>
      <c r="D4078" s="25">
        <v>50003.59</v>
      </c>
      <c r="E4078" s="25">
        <v>0</v>
      </c>
      <c r="F4078" s="25">
        <v>0</v>
      </c>
      <c r="G4078" s="25">
        <v>0</v>
      </c>
    </row>
    <row r="4079" spans="1:7" x14ac:dyDescent="0.4">
      <c r="A4079" s="25">
        <v>6461</v>
      </c>
      <c r="B4079" s="25" t="s">
        <v>497</v>
      </c>
      <c r="C4079" s="25" t="s">
        <v>84</v>
      </c>
      <c r="D4079" s="25">
        <v>208982.61</v>
      </c>
      <c r="E4079" s="25">
        <v>0</v>
      </c>
      <c r="F4079" s="25">
        <v>0</v>
      </c>
      <c r="G4079" s="25">
        <v>5224.3599999999997</v>
      </c>
    </row>
    <row r="4080" spans="1:7" x14ac:dyDescent="0.4">
      <c r="A4080" s="25">
        <v>6461</v>
      </c>
      <c r="B4080" s="25" t="s">
        <v>497</v>
      </c>
      <c r="C4080" s="25" t="s">
        <v>91</v>
      </c>
      <c r="D4080" s="25">
        <v>167321.73000000001</v>
      </c>
      <c r="E4080" s="25">
        <v>44571.29</v>
      </c>
      <c r="F4080" s="25">
        <v>0</v>
      </c>
      <c r="G4080" s="25">
        <v>7115.03</v>
      </c>
    </row>
    <row r="4081" spans="1:7" x14ac:dyDescent="0.4">
      <c r="A4081" s="25">
        <v>6461</v>
      </c>
      <c r="B4081" s="25" t="s">
        <v>497</v>
      </c>
      <c r="C4081" s="25" t="s">
        <v>85</v>
      </c>
      <c r="D4081" s="25">
        <v>157393.21</v>
      </c>
      <c r="E4081" s="25">
        <v>0</v>
      </c>
      <c r="F4081" s="25">
        <v>0</v>
      </c>
      <c r="G4081" s="25">
        <v>0</v>
      </c>
    </row>
    <row r="4082" spans="1:7" x14ac:dyDescent="0.4">
      <c r="A4082" s="25">
        <v>6461</v>
      </c>
      <c r="B4082" s="25" t="s">
        <v>497</v>
      </c>
      <c r="C4082" s="25" t="s">
        <v>86</v>
      </c>
      <c r="D4082" s="25">
        <v>48450.76</v>
      </c>
      <c r="E4082" s="25">
        <v>338748.08</v>
      </c>
      <c r="F4082" s="25">
        <v>0</v>
      </c>
      <c r="G4082" s="25">
        <v>113393.46</v>
      </c>
    </row>
    <row r="4083" spans="1:7" x14ac:dyDescent="0.4">
      <c r="A4083" s="25">
        <v>6470</v>
      </c>
      <c r="B4083" s="25" t="s">
        <v>498</v>
      </c>
      <c r="C4083" s="25" t="s">
        <v>88</v>
      </c>
      <c r="D4083" s="25">
        <v>103428.79</v>
      </c>
      <c r="E4083" s="25">
        <v>0</v>
      </c>
      <c r="F4083" s="25">
        <v>0</v>
      </c>
      <c r="G4083" s="25">
        <v>16500</v>
      </c>
    </row>
    <row r="4084" spans="1:7" x14ac:dyDescent="0.4">
      <c r="A4084" s="25">
        <v>6470</v>
      </c>
      <c r="B4084" s="25" t="s">
        <v>498</v>
      </c>
      <c r="C4084" s="25" t="s">
        <v>80</v>
      </c>
      <c r="D4084" s="25">
        <v>618988.16</v>
      </c>
      <c r="E4084" s="25">
        <v>0</v>
      </c>
      <c r="F4084" s="25">
        <v>514.97</v>
      </c>
      <c r="G4084" s="25">
        <v>64106.26</v>
      </c>
    </row>
    <row r="4085" spans="1:7" x14ac:dyDescent="0.4">
      <c r="A4085" s="25">
        <v>6470</v>
      </c>
      <c r="B4085" s="25" t="s">
        <v>498</v>
      </c>
      <c r="C4085" s="25" t="s">
        <v>81</v>
      </c>
      <c r="D4085" s="25">
        <v>1811141.93</v>
      </c>
      <c r="E4085" s="25">
        <v>0</v>
      </c>
      <c r="F4085" s="25">
        <v>23519.54</v>
      </c>
      <c r="G4085" s="25">
        <v>220620.04</v>
      </c>
    </row>
    <row r="4086" spans="1:7" x14ac:dyDescent="0.4">
      <c r="A4086" s="25">
        <v>6470</v>
      </c>
      <c r="B4086" s="25" t="s">
        <v>498</v>
      </c>
      <c r="C4086" s="25" t="s">
        <v>89</v>
      </c>
      <c r="D4086" s="25">
        <v>1304457.8500000001</v>
      </c>
      <c r="E4086" s="25">
        <v>0</v>
      </c>
      <c r="F4086" s="25">
        <v>0</v>
      </c>
      <c r="G4086" s="25">
        <v>187238.32</v>
      </c>
    </row>
    <row r="4087" spans="1:7" x14ac:dyDescent="0.4">
      <c r="A4087" s="25">
        <v>6470</v>
      </c>
      <c r="B4087" s="25" t="s">
        <v>498</v>
      </c>
      <c r="C4087" s="25" t="s">
        <v>90</v>
      </c>
      <c r="D4087" s="25">
        <v>116829.26</v>
      </c>
      <c r="E4087" s="25">
        <v>0</v>
      </c>
      <c r="F4087" s="25">
        <v>0</v>
      </c>
      <c r="G4087" s="25">
        <v>0</v>
      </c>
    </row>
    <row r="4088" spans="1:7" x14ac:dyDescent="0.4">
      <c r="A4088" s="25">
        <v>6470</v>
      </c>
      <c r="B4088" s="25" t="s">
        <v>498</v>
      </c>
      <c r="C4088" s="25" t="s">
        <v>82</v>
      </c>
      <c r="D4088" s="25">
        <v>51886.43</v>
      </c>
      <c r="E4088" s="25">
        <v>0</v>
      </c>
      <c r="F4088" s="25">
        <v>0</v>
      </c>
      <c r="G4088" s="25">
        <v>0</v>
      </c>
    </row>
    <row r="4089" spans="1:7" x14ac:dyDescent="0.4">
      <c r="A4089" s="25">
        <v>6470</v>
      </c>
      <c r="B4089" s="25" t="s">
        <v>498</v>
      </c>
      <c r="C4089" s="25" t="s">
        <v>83</v>
      </c>
      <c r="D4089" s="25">
        <v>15352.27</v>
      </c>
      <c r="E4089" s="25">
        <v>0</v>
      </c>
      <c r="F4089" s="25">
        <v>0</v>
      </c>
      <c r="G4089" s="25">
        <v>0</v>
      </c>
    </row>
    <row r="4090" spans="1:7" x14ac:dyDescent="0.4">
      <c r="A4090" s="25">
        <v>6470</v>
      </c>
      <c r="B4090" s="25" t="s">
        <v>498</v>
      </c>
      <c r="C4090" s="25" t="s">
        <v>84</v>
      </c>
      <c r="D4090" s="25">
        <v>158913.29</v>
      </c>
      <c r="E4090" s="25">
        <v>0</v>
      </c>
      <c r="F4090" s="25">
        <v>0</v>
      </c>
      <c r="G4090" s="25">
        <v>0</v>
      </c>
    </row>
    <row r="4091" spans="1:7" x14ac:dyDescent="0.4">
      <c r="A4091" s="25">
        <v>6470</v>
      </c>
      <c r="B4091" s="25" t="s">
        <v>498</v>
      </c>
      <c r="C4091" s="25" t="s">
        <v>91</v>
      </c>
      <c r="D4091" s="25">
        <v>187875.68</v>
      </c>
      <c r="E4091" s="25">
        <v>5304.77</v>
      </c>
      <c r="F4091" s="25">
        <v>120</v>
      </c>
      <c r="G4091" s="25">
        <v>18362.38</v>
      </c>
    </row>
    <row r="4092" spans="1:7" x14ac:dyDescent="0.4">
      <c r="A4092" s="25">
        <v>6470</v>
      </c>
      <c r="B4092" s="25" t="s">
        <v>498</v>
      </c>
      <c r="C4092" s="25" t="s">
        <v>85</v>
      </c>
      <c r="D4092" s="25">
        <v>111433.25</v>
      </c>
      <c r="E4092" s="25">
        <v>0</v>
      </c>
      <c r="F4092" s="25">
        <v>1165.3900000000001</v>
      </c>
      <c r="G4092" s="25">
        <v>5888.32</v>
      </c>
    </row>
    <row r="4093" spans="1:7" x14ac:dyDescent="0.4">
      <c r="A4093" s="25">
        <v>6470</v>
      </c>
      <c r="B4093" s="25" t="s">
        <v>498</v>
      </c>
      <c r="C4093" s="25" t="s">
        <v>86</v>
      </c>
      <c r="D4093" s="25">
        <v>30000</v>
      </c>
      <c r="E4093" s="25">
        <v>103143.29</v>
      </c>
      <c r="F4093" s="25">
        <v>157399.07999999999</v>
      </c>
      <c r="G4093" s="25">
        <v>7515</v>
      </c>
    </row>
    <row r="4094" spans="1:7" x14ac:dyDescent="0.4">
      <c r="A4094" s="25">
        <v>6475</v>
      </c>
      <c r="B4094" s="25" t="s">
        <v>499</v>
      </c>
      <c r="C4094" s="25" t="s">
        <v>88</v>
      </c>
      <c r="D4094" s="25">
        <v>0</v>
      </c>
      <c r="E4094" s="25">
        <v>0</v>
      </c>
      <c r="F4094" s="25">
        <v>0</v>
      </c>
      <c r="G4094" s="25">
        <v>634.05999999999995</v>
      </c>
    </row>
    <row r="4095" spans="1:7" x14ac:dyDescent="0.4">
      <c r="A4095" s="25">
        <v>6475</v>
      </c>
      <c r="B4095" s="25" t="s">
        <v>499</v>
      </c>
      <c r="C4095" s="25" t="s">
        <v>80</v>
      </c>
      <c r="D4095" s="25">
        <v>0</v>
      </c>
      <c r="E4095" s="25">
        <v>0</v>
      </c>
      <c r="F4095" s="25">
        <v>0</v>
      </c>
      <c r="G4095" s="25">
        <v>1235.3399999999999</v>
      </c>
    </row>
    <row r="4096" spans="1:7" x14ac:dyDescent="0.4">
      <c r="A4096" s="25">
        <v>6475</v>
      </c>
      <c r="B4096" s="25" t="s">
        <v>499</v>
      </c>
      <c r="C4096" s="25" t="s">
        <v>81</v>
      </c>
      <c r="D4096" s="25">
        <v>241637.92</v>
      </c>
      <c r="E4096" s="25">
        <v>0</v>
      </c>
      <c r="F4096" s="25">
        <v>0</v>
      </c>
      <c r="G4096" s="25">
        <v>19901.38</v>
      </c>
    </row>
    <row r="4097" spans="1:7" x14ac:dyDescent="0.4">
      <c r="A4097" s="25">
        <v>6475</v>
      </c>
      <c r="B4097" s="25" t="s">
        <v>499</v>
      </c>
      <c r="C4097" s="25" t="s">
        <v>89</v>
      </c>
      <c r="D4097" s="25">
        <v>152643.94</v>
      </c>
      <c r="E4097" s="25">
        <v>0</v>
      </c>
      <c r="F4097" s="25">
        <v>0</v>
      </c>
      <c r="G4097" s="25">
        <v>71.430000000000007</v>
      </c>
    </row>
    <row r="4098" spans="1:7" x14ac:dyDescent="0.4">
      <c r="A4098" s="25">
        <v>6475</v>
      </c>
      <c r="B4098" s="25" t="s">
        <v>499</v>
      </c>
      <c r="C4098" s="25" t="s">
        <v>82</v>
      </c>
      <c r="D4098" s="25">
        <v>8406.8799999999992</v>
      </c>
      <c r="E4098" s="25">
        <v>0</v>
      </c>
      <c r="F4098" s="25">
        <v>0</v>
      </c>
      <c r="G4098" s="25">
        <v>0</v>
      </c>
    </row>
    <row r="4099" spans="1:7" x14ac:dyDescent="0.4">
      <c r="A4099" s="25">
        <v>6475</v>
      </c>
      <c r="B4099" s="25" t="s">
        <v>499</v>
      </c>
      <c r="C4099" s="25" t="s">
        <v>83</v>
      </c>
      <c r="D4099" s="25">
        <v>0</v>
      </c>
      <c r="E4099" s="25">
        <v>0</v>
      </c>
      <c r="F4099" s="25">
        <v>0</v>
      </c>
      <c r="G4099" s="25">
        <v>4528</v>
      </c>
    </row>
    <row r="4100" spans="1:7" x14ac:dyDescent="0.4">
      <c r="A4100" s="25">
        <v>6475</v>
      </c>
      <c r="B4100" s="25" t="s">
        <v>499</v>
      </c>
      <c r="C4100" s="25" t="s">
        <v>84</v>
      </c>
      <c r="D4100" s="25">
        <v>0</v>
      </c>
      <c r="E4100" s="25">
        <v>99540</v>
      </c>
      <c r="F4100" s="25">
        <v>0</v>
      </c>
      <c r="G4100" s="25">
        <v>20212.25</v>
      </c>
    </row>
    <row r="4101" spans="1:7" x14ac:dyDescent="0.4">
      <c r="A4101" s="25">
        <v>6475</v>
      </c>
      <c r="B4101" s="25" t="s">
        <v>499</v>
      </c>
      <c r="C4101" s="25" t="s">
        <v>91</v>
      </c>
      <c r="D4101" s="25">
        <v>0</v>
      </c>
      <c r="E4101" s="25">
        <v>45050</v>
      </c>
      <c r="F4101" s="25">
        <v>0</v>
      </c>
      <c r="G4101" s="25">
        <v>198.93</v>
      </c>
    </row>
    <row r="4102" spans="1:7" x14ac:dyDescent="0.4">
      <c r="A4102" s="25">
        <v>6475</v>
      </c>
      <c r="B4102" s="25" t="s">
        <v>499</v>
      </c>
      <c r="C4102" s="25" t="s">
        <v>86</v>
      </c>
      <c r="D4102" s="25">
        <v>0</v>
      </c>
      <c r="E4102" s="25">
        <v>424821</v>
      </c>
      <c r="F4102" s="25">
        <v>0</v>
      </c>
      <c r="G4102" s="25">
        <v>0</v>
      </c>
    </row>
    <row r="4103" spans="1:7" x14ac:dyDescent="0.4">
      <c r="A4103" s="25">
        <v>6482</v>
      </c>
      <c r="B4103" s="25" t="s">
        <v>500</v>
      </c>
      <c r="C4103" s="25" t="s">
        <v>80</v>
      </c>
      <c r="D4103" s="25">
        <v>0</v>
      </c>
      <c r="E4103" s="25">
        <v>0</v>
      </c>
      <c r="F4103" s="25">
        <v>925.5</v>
      </c>
      <c r="G4103" s="25">
        <v>85814.81</v>
      </c>
    </row>
    <row r="4104" spans="1:7" x14ac:dyDescent="0.4">
      <c r="A4104" s="25">
        <v>6482</v>
      </c>
      <c r="B4104" s="25" t="s">
        <v>500</v>
      </c>
      <c r="C4104" s="25" t="s">
        <v>81</v>
      </c>
      <c r="D4104" s="25">
        <v>278694.81</v>
      </c>
      <c r="E4104" s="25">
        <v>0</v>
      </c>
      <c r="F4104" s="25">
        <v>1775.61</v>
      </c>
      <c r="G4104" s="25">
        <v>8104.03</v>
      </c>
    </row>
    <row r="4105" spans="1:7" x14ac:dyDescent="0.4">
      <c r="A4105" s="25">
        <v>6482</v>
      </c>
      <c r="B4105" s="25" t="s">
        <v>500</v>
      </c>
      <c r="C4105" s="25" t="s">
        <v>89</v>
      </c>
      <c r="D4105" s="25">
        <v>123919.88</v>
      </c>
      <c r="E4105" s="25">
        <v>0</v>
      </c>
      <c r="F4105" s="25">
        <v>0</v>
      </c>
      <c r="G4105" s="25">
        <v>0</v>
      </c>
    </row>
    <row r="4106" spans="1:7" x14ac:dyDescent="0.4">
      <c r="A4106" s="25">
        <v>6482</v>
      </c>
      <c r="B4106" s="25" t="s">
        <v>500</v>
      </c>
      <c r="C4106" s="25" t="s">
        <v>82</v>
      </c>
      <c r="D4106" s="25">
        <v>16592</v>
      </c>
      <c r="E4106" s="25">
        <v>0</v>
      </c>
      <c r="F4106" s="25">
        <v>0</v>
      </c>
      <c r="G4106" s="25">
        <v>0</v>
      </c>
    </row>
    <row r="4107" spans="1:7" x14ac:dyDescent="0.4">
      <c r="A4107" s="25">
        <v>6482</v>
      </c>
      <c r="B4107" s="25" t="s">
        <v>500</v>
      </c>
      <c r="C4107" s="25" t="s">
        <v>83</v>
      </c>
      <c r="D4107" s="25">
        <v>12143.4</v>
      </c>
      <c r="E4107" s="25">
        <v>0</v>
      </c>
      <c r="F4107" s="25">
        <v>0</v>
      </c>
      <c r="G4107" s="25">
        <v>0</v>
      </c>
    </row>
    <row r="4108" spans="1:7" x14ac:dyDescent="0.4">
      <c r="A4108" s="25">
        <v>6482</v>
      </c>
      <c r="B4108" s="25" t="s">
        <v>500</v>
      </c>
      <c r="C4108" s="25" t="s">
        <v>84</v>
      </c>
      <c r="D4108" s="25">
        <v>31036.04</v>
      </c>
      <c r="E4108" s="25">
        <v>0</v>
      </c>
      <c r="F4108" s="25">
        <v>871.7</v>
      </c>
      <c r="G4108" s="25">
        <v>3256.47</v>
      </c>
    </row>
    <row r="4109" spans="1:7" x14ac:dyDescent="0.4">
      <c r="A4109" s="25">
        <v>6482</v>
      </c>
      <c r="B4109" s="25" t="s">
        <v>500</v>
      </c>
      <c r="C4109" s="25" t="s">
        <v>91</v>
      </c>
      <c r="D4109" s="25">
        <v>0</v>
      </c>
      <c r="E4109" s="25">
        <v>11727.35</v>
      </c>
      <c r="F4109" s="25">
        <v>0</v>
      </c>
      <c r="G4109" s="25">
        <v>80536.350000000006</v>
      </c>
    </row>
    <row r="4110" spans="1:7" x14ac:dyDescent="0.4">
      <c r="A4110" s="25">
        <v>6482</v>
      </c>
      <c r="B4110" s="25" t="s">
        <v>500</v>
      </c>
      <c r="C4110" s="25" t="s">
        <v>85</v>
      </c>
      <c r="D4110" s="25">
        <v>6290.84</v>
      </c>
      <c r="E4110" s="25">
        <v>0</v>
      </c>
      <c r="F4110" s="25">
        <v>0</v>
      </c>
      <c r="G4110" s="25">
        <v>0</v>
      </c>
    </row>
    <row r="4111" spans="1:7" x14ac:dyDescent="0.4">
      <c r="A4111" s="25">
        <v>6482</v>
      </c>
      <c r="B4111" s="25" t="s">
        <v>500</v>
      </c>
      <c r="C4111" s="25" t="s">
        <v>86</v>
      </c>
      <c r="D4111" s="25">
        <v>0</v>
      </c>
      <c r="E4111" s="25">
        <v>50555.63</v>
      </c>
      <c r="F4111" s="25">
        <v>0</v>
      </c>
      <c r="G4111" s="25">
        <v>2183.34</v>
      </c>
    </row>
    <row r="4112" spans="1:7" x14ac:dyDescent="0.4">
      <c r="A4112" s="25">
        <v>6545</v>
      </c>
      <c r="B4112" s="25" t="s">
        <v>501</v>
      </c>
      <c r="C4112" s="25" t="s">
        <v>80</v>
      </c>
      <c r="D4112" s="25">
        <v>121037.45</v>
      </c>
      <c r="E4112" s="25">
        <v>0</v>
      </c>
      <c r="F4112" s="25">
        <v>0</v>
      </c>
      <c r="G4112" s="25">
        <v>184.25</v>
      </c>
    </row>
    <row r="4113" spans="1:7" x14ac:dyDescent="0.4">
      <c r="A4113" s="25">
        <v>6545</v>
      </c>
      <c r="B4113" s="25" t="s">
        <v>501</v>
      </c>
      <c r="C4113" s="25" t="s">
        <v>81</v>
      </c>
      <c r="D4113" s="25">
        <v>981928.28</v>
      </c>
      <c r="E4113" s="25">
        <v>0</v>
      </c>
      <c r="F4113" s="25">
        <v>0</v>
      </c>
      <c r="G4113" s="25">
        <v>54936.89</v>
      </c>
    </row>
    <row r="4114" spans="1:7" x14ac:dyDescent="0.4">
      <c r="A4114" s="25">
        <v>6545</v>
      </c>
      <c r="B4114" s="25" t="s">
        <v>501</v>
      </c>
      <c r="C4114" s="25" t="s">
        <v>89</v>
      </c>
      <c r="D4114" s="25">
        <v>471554.28</v>
      </c>
      <c r="E4114" s="25">
        <v>0</v>
      </c>
      <c r="F4114" s="25">
        <v>200</v>
      </c>
      <c r="G4114" s="25">
        <v>55090.7</v>
      </c>
    </row>
    <row r="4115" spans="1:7" x14ac:dyDescent="0.4">
      <c r="A4115" s="25">
        <v>6545</v>
      </c>
      <c r="B4115" s="25" t="s">
        <v>501</v>
      </c>
      <c r="C4115" s="25" t="s">
        <v>90</v>
      </c>
      <c r="D4115" s="25">
        <v>55274.1</v>
      </c>
      <c r="E4115" s="25">
        <v>0</v>
      </c>
      <c r="F4115" s="25">
        <v>0</v>
      </c>
      <c r="G4115" s="25">
        <v>0</v>
      </c>
    </row>
    <row r="4116" spans="1:7" x14ac:dyDescent="0.4">
      <c r="A4116" s="25">
        <v>6545</v>
      </c>
      <c r="B4116" s="25" t="s">
        <v>501</v>
      </c>
      <c r="C4116" s="25" t="s">
        <v>82</v>
      </c>
      <c r="D4116" s="25">
        <v>47597.23</v>
      </c>
      <c r="E4116" s="25">
        <v>0</v>
      </c>
      <c r="F4116" s="25">
        <v>0</v>
      </c>
      <c r="G4116" s="25">
        <v>0</v>
      </c>
    </row>
    <row r="4117" spans="1:7" x14ac:dyDescent="0.4">
      <c r="A4117" s="25">
        <v>6545</v>
      </c>
      <c r="B4117" s="25" t="s">
        <v>501</v>
      </c>
      <c r="C4117" s="25" t="s">
        <v>83</v>
      </c>
      <c r="D4117" s="25">
        <v>35800.379999999997</v>
      </c>
      <c r="E4117" s="25">
        <v>0</v>
      </c>
      <c r="F4117" s="25">
        <v>0</v>
      </c>
      <c r="G4117" s="25">
        <v>0</v>
      </c>
    </row>
    <row r="4118" spans="1:7" x14ac:dyDescent="0.4">
      <c r="A4118" s="25">
        <v>6545</v>
      </c>
      <c r="B4118" s="25" t="s">
        <v>501</v>
      </c>
      <c r="C4118" s="25" t="s">
        <v>84</v>
      </c>
      <c r="D4118" s="25">
        <v>107846.54</v>
      </c>
      <c r="E4118" s="25">
        <v>0</v>
      </c>
      <c r="F4118" s="25">
        <v>20542.25</v>
      </c>
      <c r="G4118" s="25">
        <v>760.38</v>
      </c>
    </row>
    <row r="4119" spans="1:7" x14ac:dyDescent="0.4">
      <c r="A4119" s="25">
        <v>6545</v>
      </c>
      <c r="B4119" s="25" t="s">
        <v>501</v>
      </c>
      <c r="C4119" s="25" t="s">
        <v>91</v>
      </c>
      <c r="D4119" s="25">
        <v>0</v>
      </c>
      <c r="E4119" s="25">
        <v>68684.14</v>
      </c>
      <c r="F4119" s="25">
        <v>0</v>
      </c>
      <c r="G4119" s="25">
        <v>0</v>
      </c>
    </row>
    <row r="4120" spans="1:7" x14ac:dyDescent="0.4">
      <c r="A4120" s="25">
        <v>6545</v>
      </c>
      <c r="B4120" s="25" t="s">
        <v>501</v>
      </c>
      <c r="C4120" s="25" t="s">
        <v>85</v>
      </c>
      <c r="D4120" s="25">
        <v>5776.83</v>
      </c>
      <c r="E4120" s="25">
        <v>0</v>
      </c>
      <c r="F4120" s="25">
        <v>0</v>
      </c>
      <c r="G4120" s="25">
        <v>2488.4299999999998</v>
      </c>
    </row>
    <row r="4121" spans="1:7" x14ac:dyDescent="0.4">
      <c r="A4121" s="25">
        <v>6545</v>
      </c>
      <c r="B4121" s="25" t="s">
        <v>501</v>
      </c>
      <c r="C4121" s="25" t="s">
        <v>86</v>
      </c>
      <c r="D4121" s="25">
        <v>7712.72</v>
      </c>
      <c r="E4121" s="25">
        <v>8746</v>
      </c>
      <c r="F4121" s="25">
        <v>0</v>
      </c>
      <c r="G4121" s="25">
        <v>100</v>
      </c>
    </row>
    <row r="4122" spans="1:7" x14ac:dyDescent="0.4">
      <c r="A4122" s="25">
        <v>6608</v>
      </c>
      <c r="B4122" s="25" t="s">
        <v>502</v>
      </c>
      <c r="C4122" s="25" t="s">
        <v>88</v>
      </c>
      <c r="D4122" s="25">
        <v>157699.64000000001</v>
      </c>
      <c r="E4122" s="25">
        <v>0</v>
      </c>
      <c r="F4122" s="25">
        <v>0</v>
      </c>
      <c r="G4122" s="25">
        <v>3239.57</v>
      </c>
    </row>
    <row r="4123" spans="1:7" x14ac:dyDescent="0.4">
      <c r="A4123" s="25">
        <v>6608</v>
      </c>
      <c r="B4123" s="25" t="s">
        <v>502</v>
      </c>
      <c r="C4123" s="25" t="s">
        <v>80</v>
      </c>
      <c r="D4123" s="25">
        <v>237354.4</v>
      </c>
      <c r="E4123" s="25">
        <v>0</v>
      </c>
      <c r="F4123" s="25">
        <v>6770.36</v>
      </c>
      <c r="G4123" s="25">
        <v>41735.17</v>
      </c>
    </row>
    <row r="4124" spans="1:7" x14ac:dyDescent="0.4">
      <c r="A4124" s="25">
        <v>6608</v>
      </c>
      <c r="B4124" s="25" t="s">
        <v>502</v>
      </c>
      <c r="C4124" s="25" t="s">
        <v>81</v>
      </c>
      <c r="D4124" s="25">
        <v>869806.77</v>
      </c>
      <c r="E4124" s="25">
        <v>0</v>
      </c>
      <c r="F4124" s="25">
        <v>5427.45</v>
      </c>
      <c r="G4124" s="25">
        <v>9600.9599999999991</v>
      </c>
    </row>
    <row r="4125" spans="1:7" x14ac:dyDescent="0.4">
      <c r="A4125" s="25">
        <v>6608</v>
      </c>
      <c r="B4125" s="25" t="s">
        <v>502</v>
      </c>
      <c r="C4125" s="25" t="s">
        <v>89</v>
      </c>
      <c r="D4125" s="25">
        <v>573532.28</v>
      </c>
      <c r="E4125" s="25">
        <v>0</v>
      </c>
      <c r="F4125" s="25">
        <v>0</v>
      </c>
      <c r="G4125" s="25">
        <v>12031.44</v>
      </c>
    </row>
    <row r="4126" spans="1:7" x14ac:dyDescent="0.4">
      <c r="A4126" s="25">
        <v>6608</v>
      </c>
      <c r="B4126" s="25" t="s">
        <v>502</v>
      </c>
      <c r="C4126" s="25" t="s">
        <v>82</v>
      </c>
      <c r="D4126" s="25">
        <v>40592.410000000003</v>
      </c>
      <c r="E4126" s="25">
        <v>0</v>
      </c>
      <c r="F4126" s="25">
        <v>2494.2600000000002</v>
      </c>
      <c r="G4126" s="25">
        <v>0</v>
      </c>
    </row>
    <row r="4127" spans="1:7" x14ac:dyDescent="0.4">
      <c r="A4127" s="25">
        <v>6608</v>
      </c>
      <c r="B4127" s="25" t="s">
        <v>502</v>
      </c>
      <c r="C4127" s="25" t="s">
        <v>83</v>
      </c>
      <c r="D4127" s="25">
        <v>22250.720000000001</v>
      </c>
      <c r="E4127" s="25">
        <v>0</v>
      </c>
      <c r="F4127" s="25">
        <v>971.08</v>
      </c>
      <c r="G4127" s="25">
        <v>0</v>
      </c>
    </row>
    <row r="4128" spans="1:7" x14ac:dyDescent="0.4">
      <c r="A4128" s="25">
        <v>6608</v>
      </c>
      <c r="B4128" s="25" t="s">
        <v>502</v>
      </c>
      <c r="C4128" s="25" t="s">
        <v>84</v>
      </c>
      <c r="D4128" s="25">
        <v>55364.85</v>
      </c>
      <c r="E4128" s="25">
        <v>0</v>
      </c>
      <c r="F4128" s="25">
        <v>217.33</v>
      </c>
      <c r="G4128" s="25">
        <v>1108.6300000000001</v>
      </c>
    </row>
    <row r="4129" spans="1:7" x14ac:dyDescent="0.4">
      <c r="A4129" s="25">
        <v>6608</v>
      </c>
      <c r="B4129" s="25" t="s">
        <v>502</v>
      </c>
      <c r="C4129" s="25" t="s">
        <v>91</v>
      </c>
      <c r="D4129" s="25">
        <v>88928.44</v>
      </c>
      <c r="E4129" s="25">
        <v>0</v>
      </c>
      <c r="F4129" s="25">
        <v>0</v>
      </c>
      <c r="G4129" s="25">
        <v>1341.16</v>
      </c>
    </row>
    <row r="4130" spans="1:7" x14ac:dyDescent="0.4">
      <c r="A4130" s="25">
        <v>6608</v>
      </c>
      <c r="B4130" s="25" t="s">
        <v>502</v>
      </c>
      <c r="C4130" s="25" t="s">
        <v>85</v>
      </c>
      <c r="D4130" s="25">
        <v>207858.11</v>
      </c>
      <c r="E4130" s="25">
        <v>0</v>
      </c>
      <c r="F4130" s="25">
        <v>0</v>
      </c>
      <c r="G4130" s="25">
        <v>653.17999999999995</v>
      </c>
    </row>
    <row r="4131" spans="1:7" x14ac:dyDescent="0.4">
      <c r="A4131" s="25">
        <v>6608</v>
      </c>
      <c r="B4131" s="25" t="s">
        <v>502</v>
      </c>
      <c r="C4131" s="25" t="s">
        <v>86</v>
      </c>
      <c r="D4131" s="25">
        <v>0</v>
      </c>
      <c r="E4131" s="25">
        <v>65211.5</v>
      </c>
      <c r="F4131" s="25">
        <v>0</v>
      </c>
      <c r="G4131" s="25">
        <v>151346.25</v>
      </c>
    </row>
    <row r="4132" spans="1:7" x14ac:dyDescent="0.4">
      <c r="A4132" s="25">
        <v>6615</v>
      </c>
      <c r="B4132" s="25" t="s">
        <v>503</v>
      </c>
      <c r="C4132" s="25" t="s">
        <v>80</v>
      </c>
      <c r="D4132" s="25">
        <v>0</v>
      </c>
      <c r="E4132" s="25">
        <v>0</v>
      </c>
      <c r="F4132" s="25">
        <v>8107.98</v>
      </c>
      <c r="G4132" s="25">
        <v>0</v>
      </c>
    </row>
    <row r="4133" spans="1:7" x14ac:dyDescent="0.4">
      <c r="A4133" s="25">
        <v>6615</v>
      </c>
      <c r="B4133" s="25" t="s">
        <v>503</v>
      </c>
      <c r="C4133" s="25" t="s">
        <v>81</v>
      </c>
      <c r="D4133" s="25">
        <v>212587.12</v>
      </c>
      <c r="E4133" s="25">
        <v>0</v>
      </c>
      <c r="F4133" s="25">
        <v>8128.31</v>
      </c>
      <c r="G4133" s="25">
        <v>0</v>
      </c>
    </row>
    <row r="4134" spans="1:7" x14ac:dyDescent="0.4">
      <c r="A4134" s="25">
        <v>6615</v>
      </c>
      <c r="B4134" s="25" t="s">
        <v>503</v>
      </c>
      <c r="C4134" s="25" t="s">
        <v>89</v>
      </c>
      <c r="D4134" s="25">
        <v>119037.43</v>
      </c>
      <c r="E4134" s="25">
        <v>0</v>
      </c>
      <c r="F4134" s="25">
        <v>6773.15</v>
      </c>
      <c r="G4134" s="25">
        <v>70650.429999999993</v>
      </c>
    </row>
    <row r="4135" spans="1:7" x14ac:dyDescent="0.4">
      <c r="A4135" s="25">
        <v>6615</v>
      </c>
      <c r="B4135" s="25" t="s">
        <v>503</v>
      </c>
      <c r="C4135" s="25" t="s">
        <v>82</v>
      </c>
      <c r="D4135" s="25">
        <v>0</v>
      </c>
      <c r="E4135" s="25">
        <v>0</v>
      </c>
      <c r="F4135" s="25">
        <v>7111.65</v>
      </c>
      <c r="G4135" s="25">
        <v>0</v>
      </c>
    </row>
    <row r="4136" spans="1:7" x14ac:dyDescent="0.4">
      <c r="A4136" s="25">
        <v>6615</v>
      </c>
      <c r="B4136" s="25" t="s">
        <v>503</v>
      </c>
      <c r="C4136" s="25" t="s">
        <v>84</v>
      </c>
      <c r="D4136" s="25">
        <v>0</v>
      </c>
      <c r="E4136" s="25">
        <v>0</v>
      </c>
      <c r="F4136" s="25">
        <v>71919.22</v>
      </c>
      <c r="G4136" s="25">
        <v>0</v>
      </c>
    </row>
    <row r="4137" spans="1:7" x14ac:dyDescent="0.4">
      <c r="A4137" s="25">
        <v>6615</v>
      </c>
      <c r="B4137" s="25" t="s">
        <v>503</v>
      </c>
      <c r="C4137" s="25" t="s">
        <v>91</v>
      </c>
      <c r="D4137" s="25">
        <v>0</v>
      </c>
      <c r="E4137" s="25">
        <v>24432.13</v>
      </c>
      <c r="F4137" s="25">
        <v>1672</v>
      </c>
      <c r="G4137" s="25">
        <v>0</v>
      </c>
    </row>
    <row r="4138" spans="1:7" x14ac:dyDescent="0.4">
      <c r="A4138" s="25">
        <v>6615</v>
      </c>
      <c r="B4138" s="25" t="s">
        <v>503</v>
      </c>
      <c r="C4138" s="25" t="s">
        <v>85</v>
      </c>
      <c r="D4138" s="25">
        <v>121.28</v>
      </c>
      <c r="E4138" s="25">
        <v>0</v>
      </c>
      <c r="F4138" s="25">
        <v>0</v>
      </c>
      <c r="G4138" s="25">
        <v>0</v>
      </c>
    </row>
    <row r="4139" spans="1:7" x14ac:dyDescent="0.4">
      <c r="A4139" s="25">
        <v>6615</v>
      </c>
      <c r="B4139" s="25" t="s">
        <v>503</v>
      </c>
      <c r="C4139" s="25" t="s">
        <v>86</v>
      </c>
      <c r="D4139" s="25">
        <v>0</v>
      </c>
      <c r="E4139" s="25">
        <v>42354</v>
      </c>
      <c r="F4139" s="25">
        <v>0</v>
      </c>
      <c r="G4139" s="25">
        <v>0</v>
      </c>
    </row>
    <row r="4140" spans="1:7" x14ac:dyDescent="0.4">
      <c r="A4140" s="25">
        <v>6678</v>
      </c>
      <c r="B4140" s="25" t="s">
        <v>504</v>
      </c>
      <c r="C4140" s="25" t="s">
        <v>88</v>
      </c>
      <c r="D4140" s="25">
        <v>122124.34</v>
      </c>
      <c r="E4140" s="25">
        <v>0</v>
      </c>
      <c r="F4140" s="25">
        <v>0</v>
      </c>
      <c r="G4140" s="25">
        <v>880.34</v>
      </c>
    </row>
    <row r="4141" spans="1:7" x14ac:dyDescent="0.4">
      <c r="A4141" s="25">
        <v>6678</v>
      </c>
      <c r="B4141" s="25" t="s">
        <v>504</v>
      </c>
      <c r="C4141" s="25" t="s">
        <v>80</v>
      </c>
      <c r="D4141" s="25">
        <v>257513</v>
      </c>
      <c r="E4141" s="25">
        <v>0</v>
      </c>
      <c r="F4141" s="25">
        <v>0</v>
      </c>
      <c r="G4141" s="25">
        <v>8208.14</v>
      </c>
    </row>
    <row r="4142" spans="1:7" x14ac:dyDescent="0.4">
      <c r="A4142" s="25">
        <v>6678</v>
      </c>
      <c r="B4142" s="25" t="s">
        <v>504</v>
      </c>
      <c r="C4142" s="25" t="s">
        <v>81</v>
      </c>
      <c r="D4142" s="25">
        <v>948174.14</v>
      </c>
      <c r="E4142" s="25">
        <v>0</v>
      </c>
      <c r="F4142" s="25">
        <v>0</v>
      </c>
      <c r="G4142" s="25">
        <v>27966.27</v>
      </c>
    </row>
    <row r="4143" spans="1:7" x14ac:dyDescent="0.4">
      <c r="A4143" s="25">
        <v>6678</v>
      </c>
      <c r="B4143" s="25" t="s">
        <v>504</v>
      </c>
      <c r="C4143" s="25" t="s">
        <v>89</v>
      </c>
      <c r="D4143" s="25">
        <v>541067.27</v>
      </c>
      <c r="E4143" s="25">
        <v>0</v>
      </c>
      <c r="F4143" s="25">
        <v>5200.28</v>
      </c>
      <c r="G4143" s="25">
        <v>66220.350000000006</v>
      </c>
    </row>
    <row r="4144" spans="1:7" x14ac:dyDescent="0.4">
      <c r="A4144" s="25">
        <v>6678</v>
      </c>
      <c r="B4144" s="25" t="s">
        <v>504</v>
      </c>
      <c r="C4144" s="25" t="s">
        <v>82</v>
      </c>
      <c r="D4144" s="25">
        <v>35152.44</v>
      </c>
      <c r="E4144" s="25">
        <v>0</v>
      </c>
      <c r="F4144" s="25">
        <v>0</v>
      </c>
      <c r="G4144" s="25">
        <v>0</v>
      </c>
    </row>
    <row r="4145" spans="1:7" x14ac:dyDescent="0.4">
      <c r="A4145" s="25">
        <v>6678</v>
      </c>
      <c r="B4145" s="25" t="s">
        <v>504</v>
      </c>
      <c r="C4145" s="25" t="s">
        <v>83</v>
      </c>
      <c r="D4145" s="25">
        <v>24406.65</v>
      </c>
      <c r="E4145" s="25">
        <v>0</v>
      </c>
      <c r="F4145" s="25">
        <v>0</v>
      </c>
      <c r="G4145" s="25">
        <v>0</v>
      </c>
    </row>
    <row r="4146" spans="1:7" x14ac:dyDescent="0.4">
      <c r="A4146" s="25">
        <v>6678</v>
      </c>
      <c r="B4146" s="25" t="s">
        <v>504</v>
      </c>
      <c r="C4146" s="25" t="s">
        <v>84</v>
      </c>
      <c r="D4146" s="25">
        <v>151581.04</v>
      </c>
      <c r="E4146" s="25">
        <v>0</v>
      </c>
      <c r="F4146" s="25">
        <v>28776.720000000001</v>
      </c>
      <c r="G4146" s="25">
        <v>3294.85</v>
      </c>
    </row>
    <row r="4147" spans="1:7" x14ac:dyDescent="0.4">
      <c r="A4147" s="25">
        <v>6678</v>
      </c>
      <c r="B4147" s="25" t="s">
        <v>504</v>
      </c>
      <c r="C4147" s="25" t="s">
        <v>91</v>
      </c>
      <c r="D4147" s="25">
        <v>0</v>
      </c>
      <c r="E4147" s="25">
        <v>0</v>
      </c>
      <c r="F4147" s="25">
        <v>0</v>
      </c>
      <c r="G4147" s="25">
        <v>1934.19</v>
      </c>
    </row>
    <row r="4148" spans="1:7" x14ac:dyDescent="0.4">
      <c r="A4148" s="25">
        <v>6678</v>
      </c>
      <c r="B4148" s="25" t="s">
        <v>504</v>
      </c>
      <c r="C4148" s="25" t="s">
        <v>85</v>
      </c>
      <c r="D4148" s="25">
        <v>77592.070000000007</v>
      </c>
      <c r="E4148" s="25">
        <v>0</v>
      </c>
      <c r="F4148" s="25">
        <v>0</v>
      </c>
      <c r="G4148" s="25">
        <v>1403.13</v>
      </c>
    </row>
    <row r="4149" spans="1:7" x14ac:dyDescent="0.4">
      <c r="A4149" s="25">
        <v>6678</v>
      </c>
      <c r="B4149" s="25" t="s">
        <v>504</v>
      </c>
      <c r="C4149" s="25" t="s">
        <v>86</v>
      </c>
      <c r="D4149" s="25">
        <v>0</v>
      </c>
      <c r="E4149" s="25">
        <v>270952.34000000003</v>
      </c>
      <c r="F4149" s="25">
        <v>0</v>
      </c>
      <c r="G4149" s="25">
        <v>215486</v>
      </c>
    </row>
    <row r="4150" spans="1:7" x14ac:dyDescent="0.4">
      <c r="A4150" s="25">
        <v>469</v>
      </c>
      <c r="B4150" s="25" t="s">
        <v>505</v>
      </c>
      <c r="C4150" s="25" t="s">
        <v>88</v>
      </c>
      <c r="D4150" s="25">
        <v>63839.75</v>
      </c>
      <c r="E4150" s="25">
        <v>0</v>
      </c>
      <c r="F4150" s="25">
        <v>0</v>
      </c>
      <c r="G4150" s="25">
        <v>5737.56</v>
      </c>
    </row>
    <row r="4151" spans="1:7" x14ac:dyDescent="0.4">
      <c r="A4151" s="25">
        <v>469</v>
      </c>
      <c r="B4151" s="25" t="s">
        <v>505</v>
      </c>
      <c r="C4151" s="25" t="s">
        <v>80</v>
      </c>
      <c r="D4151" s="25">
        <v>144863.29</v>
      </c>
      <c r="E4151" s="25">
        <v>0</v>
      </c>
      <c r="F4151" s="25">
        <v>0</v>
      </c>
      <c r="G4151" s="25">
        <v>3378.26</v>
      </c>
    </row>
    <row r="4152" spans="1:7" x14ac:dyDescent="0.4">
      <c r="A4152" s="25">
        <v>469</v>
      </c>
      <c r="B4152" s="25" t="s">
        <v>505</v>
      </c>
      <c r="C4152" s="25" t="s">
        <v>81</v>
      </c>
      <c r="D4152" s="25">
        <v>599321.98</v>
      </c>
      <c r="E4152" s="25">
        <v>0</v>
      </c>
      <c r="F4152" s="25">
        <v>0</v>
      </c>
      <c r="G4152" s="25">
        <v>83922.08</v>
      </c>
    </row>
    <row r="4153" spans="1:7" x14ac:dyDescent="0.4">
      <c r="A4153" s="25">
        <v>469</v>
      </c>
      <c r="B4153" s="25" t="s">
        <v>505</v>
      </c>
      <c r="C4153" s="25" t="s">
        <v>89</v>
      </c>
      <c r="D4153" s="25">
        <v>605988.78</v>
      </c>
      <c r="E4153" s="25">
        <v>0</v>
      </c>
      <c r="F4153" s="25">
        <v>0</v>
      </c>
      <c r="G4153" s="25">
        <v>101867.68</v>
      </c>
    </row>
    <row r="4154" spans="1:7" x14ac:dyDescent="0.4">
      <c r="A4154" s="25">
        <v>469</v>
      </c>
      <c r="B4154" s="25" t="s">
        <v>505</v>
      </c>
      <c r="C4154" s="25" t="s">
        <v>82</v>
      </c>
      <c r="D4154" s="25">
        <v>22791.41</v>
      </c>
      <c r="E4154" s="25">
        <v>0</v>
      </c>
      <c r="F4154" s="25">
        <v>0</v>
      </c>
      <c r="G4154" s="25">
        <v>0</v>
      </c>
    </row>
    <row r="4155" spans="1:7" x14ac:dyDescent="0.4">
      <c r="A4155" s="25">
        <v>469</v>
      </c>
      <c r="B4155" s="25" t="s">
        <v>505</v>
      </c>
      <c r="C4155" s="25" t="s">
        <v>83</v>
      </c>
      <c r="D4155" s="25">
        <v>6128.34</v>
      </c>
      <c r="E4155" s="25">
        <v>0</v>
      </c>
      <c r="F4155" s="25">
        <v>0</v>
      </c>
      <c r="G4155" s="25">
        <v>0</v>
      </c>
    </row>
    <row r="4156" spans="1:7" x14ac:dyDescent="0.4">
      <c r="A4156" s="25">
        <v>469</v>
      </c>
      <c r="B4156" s="25" t="s">
        <v>505</v>
      </c>
      <c r="C4156" s="25" t="s">
        <v>84</v>
      </c>
      <c r="D4156" s="25">
        <v>70346.44</v>
      </c>
      <c r="E4156" s="25">
        <v>0</v>
      </c>
      <c r="F4156" s="25">
        <v>12500</v>
      </c>
      <c r="G4156" s="25">
        <v>504.78</v>
      </c>
    </row>
    <row r="4157" spans="1:7" x14ac:dyDescent="0.4">
      <c r="A4157" s="25">
        <v>469</v>
      </c>
      <c r="B4157" s="25" t="s">
        <v>505</v>
      </c>
      <c r="C4157" s="25" t="s">
        <v>91</v>
      </c>
      <c r="D4157" s="25">
        <v>79160.87</v>
      </c>
      <c r="E4157" s="25">
        <v>25800</v>
      </c>
      <c r="F4157" s="25">
        <v>0</v>
      </c>
      <c r="G4157" s="25">
        <v>1440.37</v>
      </c>
    </row>
    <row r="4158" spans="1:7" x14ac:dyDescent="0.4">
      <c r="A4158" s="25">
        <v>469</v>
      </c>
      <c r="B4158" s="25" t="s">
        <v>505</v>
      </c>
      <c r="C4158" s="25" t="s">
        <v>85</v>
      </c>
      <c r="D4158" s="25">
        <v>124732.94</v>
      </c>
      <c r="E4158" s="25">
        <v>0</v>
      </c>
      <c r="F4158" s="25">
        <v>0</v>
      </c>
      <c r="G4158" s="25">
        <v>527</v>
      </c>
    </row>
    <row r="4159" spans="1:7" x14ac:dyDescent="0.4">
      <c r="A4159" s="25">
        <v>469</v>
      </c>
      <c r="B4159" s="25" t="s">
        <v>505</v>
      </c>
      <c r="C4159" s="25" t="s">
        <v>86</v>
      </c>
      <c r="D4159" s="25">
        <v>50645.82</v>
      </c>
      <c r="E4159" s="25">
        <v>5438.25</v>
      </c>
      <c r="F4159" s="25">
        <v>0</v>
      </c>
      <c r="G4159" s="25">
        <v>0</v>
      </c>
    </row>
    <row r="4160" spans="1:7" x14ac:dyDescent="0.4">
      <c r="A4160" s="25">
        <v>6685</v>
      </c>
      <c r="B4160" s="25" t="s">
        <v>506</v>
      </c>
      <c r="C4160" s="25" t="s">
        <v>88</v>
      </c>
      <c r="D4160" s="25">
        <v>462578.98</v>
      </c>
      <c r="E4160" s="25">
        <v>0</v>
      </c>
      <c r="F4160" s="25">
        <v>0</v>
      </c>
      <c r="G4160" s="25">
        <v>25803.53</v>
      </c>
    </row>
    <row r="4161" spans="1:7" x14ac:dyDescent="0.4">
      <c r="A4161" s="25">
        <v>6685</v>
      </c>
      <c r="B4161" s="25" t="s">
        <v>506</v>
      </c>
      <c r="C4161" s="25" t="s">
        <v>80</v>
      </c>
      <c r="D4161" s="25">
        <v>902398.55</v>
      </c>
      <c r="E4161" s="25">
        <v>0</v>
      </c>
      <c r="F4161" s="25">
        <v>0</v>
      </c>
      <c r="G4161" s="25">
        <v>71973.87</v>
      </c>
    </row>
    <row r="4162" spans="1:7" x14ac:dyDescent="0.4">
      <c r="A4162" s="25">
        <v>6685</v>
      </c>
      <c r="B4162" s="25" t="s">
        <v>506</v>
      </c>
      <c r="C4162" s="25" t="s">
        <v>81</v>
      </c>
      <c r="D4162" s="25">
        <v>3991434.66</v>
      </c>
      <c r="E4162" s="25">
        <v>0</v>
      </c>
      <c r="F4162" s="25">
        <v>430.47</v>
      </c>
      <c r="G4162" s="25">
        <v>463382.74</v>
      </c>
    </row>
    <row r="4163" spans="1:7" x14ac:dyDescent="0.4">
      <c r="A4163" s="25">
        <v>6685</v>
      </c>
      <c r="B4163" s="25" t="s">
        <v>506</v>
      </c>
      <c r="C4163" s="25" t="s">
        <v>89</v>
      </c>
      <c r="D4163" s="25">
        <v>3546013.08</v>
      </c>
      <c r="E4163" s="25">
        <v>0</v>
      </c>
      <c r="F4163" s="25">
        <v>0</v>
      </c>
      <c r="G4163" s="25">
        <v>133049.06</v>
      </c>
    </row>
    <row r="4164" spans="1:7" x14ac:dyDescent="0.4">
      <c r="A4164" s="25">
        <v>6685</v>
      </c>
      <c r="B4164" s="25" t="s">
        <v>506</v>
      </c>
      <c r="C4164" s="25" t="s">
        <v>90</v>
      </c>
      <c r="D4164" s="25">
        <v>178021.41</v>
      </c>
      <c r="E4164" s="25">
        <v>0</v>
      </c>
      <c r="F4164" s="25">
        <v>0</v>
      </c>
      <c r="G4164" s="25">
        <v>90.78</v>
      </c>
    </row>
    <row r="4165" spans="1:7" x14ac:dyDescent="0.4">
      <c r="A4165" s="25">
        <v>6685</v>
      </c>
      <c r="B4165" s="25" t="s">
        <v>506</v>
      </c>
      <c r="C4165" s="25" t="s">
        <v>82</v>
      </c>
      <c r="D4165" s="25">
        <v>127829.47</v>
      </c>
      <c r="E4165" s="25">
        <v>0</v>
      </c>
      <c r="F4165" s="25">
        <v>0</v>
      </c>
      <c r="G4165" s="25">
        <v>186.71</v>
      </c>
    </row>
    <row r="4166" spans="1:7" x14ac:dyDescent="0.4">
      <c r="A4166" s="25">
        <v>6685</v>
      </c>
      <c r="B4166" s="25" t="s">
        <v>506</v>
      </c>
      <c r="C4166" s="25" t="s">
        <v>83</v>
      </c>
      <c r="D4166" s="25">
        <v>73815.009999999995</v>
      </c>
      <c r="E4166" s="25">
        <v>0</v>
      </c>
      <c r="F4166" s="25">
        <v>0</v>
      </c>
      <c r="G4166" s="25">
        <v>225.59</v>
      </c>
    </row>
    <row r="4167" spans="1:7" x14ac:dyDescent="0.4">
      <c r="A4167" s="25">
        <v>6685</v>
      </c>
      <c r="B4167" s="25" t="s">
        <v>506</v>
      </c>
      <c r="C4167" s="25" t="s">
        <v>84</v>
      </c>
      <c r="D4167" s="25">
        <v>766471.58</v>
      </c>
      <c r="E4167" s="25">
        <v>0</v>
      </c>
      <c r="F4167" s="25">
        <v>0</v>
      </c>
      <c r="G4167" s="25">
        <v>8388.32</v>
      </c>
    </row>
    <row r="4168" spans="1:7" x14ac:dyDescent="0.4">
      <c r="A4168" s="25">
        <v>6685</v>
      </c>
      <c r="B4168" s="25" t="s">
        <v>506</v>
      </c>
      <c r="C4168" s="25" t="s">
        <v>91</v>
      </c>
      <c r="D4168" s="25">
        <v>357523.51</v>
      </c>
      <c r="E4168" s="25">
        <v>0</v>
      </c>
      <c r="F4168" s="25">
        <v>0</v>
      </c>
      <c r="G4168" s="25">
        <v>59516.28</v>
      </c>
    </row>
    <row r="4169" spans="1:7" x14ac:dyDescent="0.4">
      <c r="A4169" s="25">
        <v>6685</v>
      </c>
      <c r="B4169" s="25" t="s">
        <v>506</v>
      </c>
      <c r="C4169" s="25" t="s">
        <v>85</v>
      </c>
      <c r="D4169" s="25">
        <v>582555.38</v>
      </c>
      <c r="E4169" s="25">
        <v>0</v>
      </c>
      <c r="F4169" s="25">
        <v>120</v>
      </c>
      <c r="G4169" s="25">
        <v>115.6</v>
      </c>
    </row>
    <row r="4170" spans="1:7" x14ac:dyDescent="0.4">
      <c r="A4170" s="25">
        <v>6685</v>
      </c>
      <c r="B4170" s="25" t="s">
        <v>506</v>
      </c>
      <c r="C4170" s="25" t="s">
        <v>86</v>
      </c>
      <c r="D4170" s="25">
        <v>0</v>
      </c>
      <c r="E4170" s="25">
        <v>0</v>
      </c>
      <c r="F4170" s="25">
        <v>0</v>
      </c>
      <c r="G4170" s="25">
        <v>313602.75</v>
      </c>
    </row>
    <row r="4171" spans="1:7" x14ac:dyDescent="0.4">
      <c r="A4171" s="25">
        <v>6692</v>
      </c>
      <c r="B4171" s="25" t="s">
        <v>507</v>
      </c>
      <c r="C4171" s="25" t="s">
        <v>88</v>
      </c>
      <c r="D4171" s="25">
        <v>92889.4</v>
      </c>
      <c r="E4171" s="25">
        <v>0</v>
      </c>
      <c r="F4171" s="25">
        <v>0</v>
      </c>
      <c r="G4171" s="25">
        <v>3463.52</v>
      </c>
    </row>
    <row r="4172" spans="1:7" x14ac:dyDescent="0.4">
      <c r="A4172" s="25">
        <v>6692</v>
      </c>
      <c r="B4172" s="25" t="s">
        <v>507</v>
      </c>
      <c r="C4172" s="25" t="s">
        <v>80</v>
      </c>
      <c r="D4172" s="25">
        <v>175214.8</v>
      </c>
      <c r="E4172" s="25">
        <v>0</v>
      </c>
      <c r="F4172" s="25">
        <v>0</v>
      </c>
      <c r="G4172" s="25">
        <v>2855.94</v>
      </c>
    </row>
    <row r="4173" spans="1:7" x14ac:dyDescent="0.4">
      <c r="A4173" s="25">
        <v>6692</v>
      </c>
      <c r="B4173" s="25" t="s">
        <v>507</v>
      </c>
      <c r="C4173" s="25" t="s">
        <v>81</v>
      </c>
      <c r="D4173" s="25">
        <v>722835.78</v>
      </c>
      <c r="E4173" s="25">
        <v>0</v>
      </c>
      <c r="F4173" s="25">
        <v>0</v>
      </c>
      <c r="G4173" s="25">
        <v>28491.13</v>
      </c>
    </row>
    <row r="4174" spans="1:7" x14ac:dyDescent="0.4">
      <c r="A4174" s="25">
        <v>6692</v>
      </c>
      <c r="B4174" s="25" t="s">
        <v>507</v>
      </c>
      <c r="C4174" s="25" t="s">
        <v>89</v>
      </c>
      <c r="D4174" s="25">
        <v>516644.52</v>
      </c>
      <c r="E4174" s="25">
        <v>0</v>
      </c>
      <c r="F4174" s="25">
        <v>3981.11</v>
      </c>
      <c r="G4174" s="25">
        <v>40963.82</v>
      </c>
    </row>
    <row r="4175" spans="1:7" x14ac:dyDescent="0.4">
      <c r="A4175" s="25">
        <v>6692</v>
      </c>
      <c r="B4175" s="25" t="s">
        <v>507</v>
      </c>
      <c r="C4175" s="25" t="s">
        <v>82</v>
      </c>
      <c r="D4175" s="25">
        <v>19007.05</v>
      </c>
      <c r="E4175" s="25">
        <v>0</v>
      </c>
      <c r="F4175" s="25">
        <v>0</v>
      </c>
      <c r="G4175" s="25">
        <v>0</v>
      </c>
    </row>
    <row r="4176" spans="1:7" x14ac:dyDescent="0.4">
      <c r="A4176" s="25">
        <v>6692</v>
      </c>
      <c r="B4176" s="25" t="s">
        <v>507</v>
      </c>
      <c r="C4176" s="25" t="s">
        <v>83</v>
      </c>
      <c r="D4176" s="25">
        <v>13460.8</v>
      </c>
      <c r="E4176" s="25">
        <v>0</v>
      </c>
      <c r="F4176" s="25">
        <v>0</v>
      </c>
      <c r="G4176" s="25">
        <v>0</v>
      </c>
    </row>
    <row r="4177" spans="1:7" x14ac:dyDescent="0.4">
      <c r="A4177" s="25">
        <v>6692</v>
      </c>
      <c r="B4177" s="25" t="s">
        <v>507</v>
      </c>
      <c r="C4177" s="25" t="s">
        <v>84</v>
      </c>
      <c r="D4177" s="25">
        <v>78565.58</v>
      </c>
      <c r="E4177" s="25">
        <v>0</v>
      </c>
      <c r="F4177" s="25">
        <v>0</v>
      </c>
      <c r="G4177" s="25">
        <v>4673.03</v>
      </c>
    </row>
    <row r="4178" spans="1:7" x14ac:dyDescent="0.4">
      <c r="A4178" s="25">
        <v>6692</v>
      </c>
      <c r="B4178" s="25" t="s">
        <v>507</v>
      </c>
      <c r="C4178" s="25" t="s">
        <v>91</v>
      </c>
      <c r="D4178" s="25">
        <v>14571.58</v>
      </c>
      <c r="E4178" s="25">
        <v>67021.289999999994</v>
      </c>
      <c r="F4178" s="25">
        <v>0</v>
      </c>
      <c r="G4178" s="25">
        <v>22448.86</v>
      </c>
    </row>
    <row r="4179" spans="1:7" x14ac:dyDescent="0.4">
      <c r="A4179" s="25">
        <v>6692</v>
      </c>
      <c r="B4179" s="25" t="s">
        <v>507</v>
      </c>
      <c r="C4179" s="25" t="s">
        <v>85</v>
      </c>
      <c r="D4179" s="25">
        <v>24092.47</v>
      </c>
      <c r="E4179" s="25">
        <v>0</v>
      </c>
      <c r="F4179" s="25">
        <v>0</v>
      </c>
      <c r="G4179" s="25">
        <v>472.3</v>
      </c>
    </row>
    <row r="4180" spans="1:7" x14ac:dyDescent="0.4">
      <c r="A4180" s="25">
        <v>6692</v>
      </c>
      <c r="B4180" s="25" t="s">
        <v>507</v>
      </c>
      <c r="C4180" s="25" t="s">
        <v>86</v>
      </c>
      <c r="D4180" s="25">
        <v>0</v>
      </c>
      <c r="E4180" s="25">
        <v>0</v>
      </c>
      <c r="F4180" s="25">
        <v>44100</v>
      </c>
      <c r="G4180" s="25">
        <v>33278.089999999997</v>
      </c>
    </row>
    <row r="4181" spans="1:7" x14ac:dyDescent="0.4">
      <c r="A4181" s="25">
        <v>6713</v>
      </c>
      <c r="B4181" s="25" t="s">
        <v>508</v>
      </c>
      <c r="C4181" s="25" t="s">
        <v>88</v>
      </c>
      <c r="D4181" s="25">
        <v>44016.27</v>
      </c>
      <c r="E4181" s="25">
        <v>0</v>
      </c>
      <c r="F4181" s="25">
        <v>0</v>
      </c>
      <c r="G4181" s="25">
        <v>3561.7</v>
      </c>
    </row>
    <row r="4182" spans="1:7" x14ac:dyDescent="0.4">
      <c r="A4182" s="25">
        <v>6713</v>
      </c>
      <c r="B4182" s="25" t="s">
        <v>508</v>
      </c>
      <c r="C4182" s="25" t="s">
        <v>80</v>
      </c>
      <c r="D4182" s="25">
        <v>65566.42</v>
      </c>
      <c r="E4182" s="25">
        <v>0</v>
      </c>
      <c r="F4182" s="25">
        <v>0</v>
      </c>
      <c r="G4182" s="25">
        <v>6522.7</v>
      </c>
    </row>
    <row r="4183" spans="1:7" x14ac:dyDescent="0.4">
      <c r="A4183" s="25">
        <v>6713</v>
      </c>
      <c r="B4183" s="25" t="s">
        <v>508</v>
      </c>
      <c r="C4183" s="25" t="s">
        <v>81</v>
      </c>
      <c r="D4183" s="25">
        <v>139195.95000000001</v>
      </c>
      <c r="E4183" s="25">
        <v>0</v>
      </c>
      <c r="F4183" s="25">
        <v>0</v>
      </c>
      <c r="G4183" s="25">
        <v>14683.95</v>
      </c>
    </row>
    <row r="4184" spans="1:7" x14ac:dyDescent="0.4">
      <c r="A4184" s="25">
        <v>6713</v>
      </c>
      <c r="B4184" s="25" t="s">
        <v>508</v>
      </c>
      <c r="C4184" s="25" t="s">
        <v>89</v>
      </c>
      <c r="D4184" s="25">
        <v>237368.3</v>
      </c>
      <c r="E4184" s="25">
        <v>0</v>
      </c>
      <c r="F4184" s="25">
        <v>0</v>
      </c>
      <c r="G4184" s="25">
        <v>33001.22</v>
      </c>
    </row>
    <row r="4185" spans="1:7" x14ac:dyDescent="0.4">
      <c r="A4185" s="25">
        <v>6713</v>
      </c>
      <c r="B4185" s="25" t="s">
        <v>508</v>
      </c>
      <c r="C4185" s="25" t="s">
        <v>84</v>
      </c>
      <c r="D4185" s="25">
        <v>40266.699999999997</v>
      </c>
      <c r="E4185" s="25">
        <v>0</v>
      </c>
      <c r="F4185" s="25">
        <v>7669.85</v>
      </c>
      <c r="G4185" s="25">
        <v>2498.61</v>
      </c>
    </row>
    <row r="4186" spans="1:7" x14ac:dyDescent="0.4">
      <c r="A4186" s="25">
        <v>6713</v>
      </c>
      <c r="B4186" s="25" t="s">
        <v>508</v>
      </c>
      <c r="C4186" s="25" t="s">
        <v>91</v>
      </c>
      <c r="D4186" s="25">
        <v>18634.5</v>
      </c>
      <c r="E4186" s="25">
        <v>0</v>
      </c>
      <c r="F4186" s="25">
        <v>0</v>
      </c>
      <c r="G4186" s="25">
        <v>0</v>
      </c>
    </row>
    <row r="4187" spans="1:7" x14ac:dyDescent="0.4">
      <c r="A4187" s="25">
        <v>6713</v>
      </c>
      <c r="B4187" s="25" t="s">
        <v>508</v>
      </c>
      <c r="C4187" s="25" t="s">
        <v>85</v>
      </c>
      <c r="D4187" s="25">
        <v>0</v>
      </c>
      <c r="E4187" s="25">
        <v>0</v>
      </c>
      <c r="F4187" s="25">
        <v>0</v>
      </c>
      <c r="G4187" s="25">
        <v>2012.85</v>
      </c>
    </row>
    <row r="4188" spans="1:7" x14ac:dyDescent="0.4">
      <c r="A4188" s="25">
        <v>6713</v>
      </c>
      <c r="B4188" s="25" t="s">
        <v>508</v>
      </c>
      <c r="C4188" s="25" t="s">
        <v>86</v>
      </c>
      <c r="D4188" s="25">
        <v>0</v>
      </c>
      <c r="E4188" s="25">
        <v>3265</v>
      </c>
      <c r="F4188" s="25">
        <v>0</v>
      </c>
      <c r="G4188" s="25">
        <v>0</v>
      </c>
    </row>
    <row r="4189" spans="1:7" x14ac:dyDescent="0.4">
      <c r="A4189" s="25">
        <v>8132</v>
      </c>
      <c r="B4189" s="25" t="s">
        <v>545</v>
      </c>
      <c r="C4189" s="25" t="s">
        <v>80</v>
      </c>
      <c r="D4189" s="25">
        <v>912.01</v>
      </c>
      <c r="E4189" s="25">
        <v>0</v>
      </c>
      <c r="F4189" s="25">
        <v>0</v>
      </c>
      <c r="G4189" s="25">
        <v>18883.57</v>
      </c>
    </row>
    <row r="4190" spans="1:7" x14ac:dyDescent="0.4">
      <c r="A4190" s="25">
        <v>8132</v>
      </c>
      <c r="B4190" s="25" t="s">
        <v>545</v>
      </c>
      <c r="C4190" s="25" t="s">
        <v>81</v>
      </c>
      <c r="D4190" s="25">
        <v>107708.89</v>
      </c>
      <c r="E4190" s="25">
        <v>0</v>
      </c>
      <c r="F4190" s="25">
        <v>0</v>
      </c>
      <c r="G4190" s="25">
        <v>37396.42</v>
      </c>
    </row>
    <row r="4191" spans="1:7" x14ac:dyDescent="0.4">
      <c r="A4191" s="25">
        <v>8132</v>
      </c>
      <c r="B4191" s="25" t="s">
        <v>545</v>
      </c>
      <c r="C4191" s="25" t="s">
        <v>89</v>
      </c>
      <c r="D4191" s="25">
        <v>35631.440000000002</v>
      </c>
      <c r="E4191" s="25">
        <v>0</v>
      </c>
      <c r="F4191" s="25">
        <v>0</v>
      </c>
      <c r="G4191" s="25">
        <v>26371.64</v>
      </c>
    </row>
    <row r="4192" spans="1:7" x14ac:dyDescent="0.4">
      <c r="A4192" s="25">
        <v>8132</v>
      </c>
      <c r="B4192" s="25" t="s">
        <v>545</v>
      </c>
      <c r="C4192" s="25" t="s">
        <v>83</v>
      </c>
      <c r="D4192" s="25">
        <v>0</v>
      </c>
      <c r="E4192" s="25">
        <v>920</v>
      </c>
      <c r="F4192" s="25">
        <v>0</v>
      </c>
      <c r="G4192" s="25">
        <v>0</v>
      </c>
    </row>
    <row r="4193" spans="1:7" x14ac:dyDescent="0.4">
      <c r="A4193" s="25">
        <v>8132</v>
      </c>
      <c r="B4193" s="25" t="s">
        <v>545</v>
      </c>
      <c r="C4193" s="25" t="s">
        <v>84</v>
      </c>
      <c r="D4193" s="25">
        <v>0</v>
      </c>
      <c r="E4193" s="25">
        <v>1092</v>
      </c>
      <c r="F4193" s="25">
        <v>0</v>
      </c>
      <c r="G4193" s="25">
        <v>0</v>
      </c>
    </row>
    <row r="4194" spans="1:7" x14ac:dyDescent="0.4">
      <c r="A4194" s="25">
        <v>8132</v>
      </c>
      <c r="B4194" s="25" t="s">
        <v>545</v>
      </c>
      <c r="C4194" s="25" t="s">
        <v>91</v>
      </c>
      <c r="D4194" s="25">
        <v>0</v>
      </c>
      <c r="E4194" s="25">
        <v>0</v>
      </c>
      <c r="F4194" s="25">
        <v>0</v>
      </c>
      <c r="G4194" s="25">
        <v>2876.25</v>
      </c>
    </row>
    <row r="4195" spans="1:7" x14ac:dyDescent="0.4">
      <c r="A4195" s="25">
        <v>8113</v>
      </c>
      <c r="B4195" s="25" t="s">
        <v>546</v>
      </c>
      <c r="C4195" s="25" t="s">
        <v>80</v>
      </c>
      <c r="D4195" s="25">
        <v>72484.22</v>
      </c>
      <c r="E4195" s="25">
        <v>0</v>
      </c>
      <c r="F4195" s="25">
        <v>0</v>
      </c>
      <c r="G4195" s="25">
        <v>0</v>
      </c>
    </row>
    <row r="4196" spans="1:7" x14ac:dyDescent="0.4">
      <c r="A4196" s="25">
        <v>8113</v>
      </c>
      <c r="B4196" s="25" t="s">
        <v>546</v>
      </c>
      <c r="C4196" s="25" t="s">
        <v>81</v>
      </c>
      <c r="D4196" s="25">
        <v>56195.79</v>
      </c>
      <c r="E4196" s="25">
        <v>0</v>
      </c>
      <c r="F4196" s="25">
        <v>0</v>
      </c>
      <c r="G4196" s="25">
        <v>48959.3</v>
      </c>
    </row>
    <row r="4197" spans="1:7" x14ac:dyDescent="0.4">
      <c r="A4197" s="25">
        <v>8113</v>
      </c>
      <c r="B4197" s="25" t="s">
        <v>546</v>
      </c>
      <c r="C4197" s="25" t="s">
        <v>89</v>
      </c>
      <c r="D4197" s="25">
        <v>44567.89</v>
      </c>
      <c r="E4197" s="25">
        <v>0</v>
      </c>
      <c r="F4197" s="25">
        <v>0</v>
      </c>
      <c r="G4197" s="25">
        <v>21257.040000000001</v>
      </c>
    </row>
    <row r="4198" spans="1:7" x14ac:dyDescent="0.4">
      <c r="A4198" s="25">
        <v>8113</v>
      </c>
      <c r="B4198" s="25" t="s">
        <v>546</v>
      </c>
      <c r="C4198" s="25" t="s">
        <v>90</v>
      </c>
      <c r="D4198" s="25">
        <v>0</v>
      </c>
      <c r="E4198" s="25">
        <v>33660</v>
      </c>
      <c r="F4198" s="25">
        <v>0</v>
      </c>
      <c r="G4198" s="25">
        <v>0</v>
      </c>
    </row>
    <row r="4199" spans="1:7" x14ac:dyDescent="0.4">
      <c r="A4199" s="25">
        <v>8113</v>
      </c>
      <c r="B4199" s="25" t="s">
        <v>546</v>
      </c>
      <c r="C4199" s="25" t="s">
        <v>83</v>
      </c>
      <c r="D4199" s="25">
        <v>0</v>
      </c>
      <c r="E4199" s="25">
        <v>920</v>
      </c>
      <c r="F4199" s="25">
        <v>0</v>
      </c>
      <c r="G4199" s="25">
        <v>0</v>
      </c>
    </row>
    <row r="4200" spans="1:7" x14ac:dyDescent="0.4">
      <c r="A4200" s="25">
        <v>8113</v>
      </c>
      <c r="B4200" s="25" t="s">
        <v>546</v>
      </c>
      <c r="C4200" s="25" t="s">
        <v>91</v>
      </c>
      <c r="D4200" s="25">
        <v>0</v>
      </c>
      <c r="E4200" s="25">
        <v>0</v>
      </c>
      <c r="F4200" s="25">
        <v>0</v>
      </c>
      <c r="G4200" s="25">
        <v>6288.75</v>
      </c>
    </row>
    <row r="4201" spans="1:7" x14ac:dyDescent="0.4">
      <c r="A4201" s="25">
        <v>8113</v>
      </c>
      <c r="B4201" s="25" t="s">
        <v>546</v>
      </c>
      <c r="C4201" s="25" t="s">
        <v>86</v>
      </c>
      <c r="D4201" s="25">
        <v>0</v>
      </c>
      <c r="E4201" s="25">
        <v>10705.74</v>
      </c>
      <c r="F4201" s="25">
        <v>0</v>
      </c>
      <c r="G4201" s="25">
        <v>0</v>
      </c>
    </row>
    <row r="4202" spans="1:7" x14ac:dyDescent="0.4">
      <c r="A4202" s="304">
        <v>6720</v>
      </c>
      <c r="B4202" s="304" t="s">
        <v>509</v>
      </c>
      <c r="C4202" s="304" t="s">
        <v>88</v>
      </c>
      <c r="D4202" s="304">
        <v>66849.89</v>
      </c>
      <c r="E4202" s="304">
        <v>0</v>
      </c>
      <c r="F4202" s="304">
        <v>0</v>
      </c>
      <c r="G4202" s="304">
        <v>2813.46</v>
      </c>
    </row>
    <row r="4203" spans="1:7" x14ac:dyDescent="0.4">
      <c r="A4203" s="304">
        <v>6720</v>
      </c>
      <c r="B4203" s="304" t="s">
        <v>509</v>
      </c>
      <c r="C4203" s="304" t="s">
        <v>80</v>
      </c>
      <c r="D4203" s="304">
        <v>99313.72</v>
      </c>
      <c r="E4203" s="304">
        <v>0</v>
      </c>
      <c r="F4203" s="304">
        <v>0</v>
      </c>
      <c r="G4203" s="304">
        <v>1126.23</v>
      </c>
    </row>
    <row r="4204" spans="1:7" x14ac:dyDescent="0.4">
      <c r="A4204" s="304">
        <v>6720</v>
      </c>
      <c r="B4204" s="304" t="s">
        <v>509</v>
      </c>
      <c r="C4204" s="304" t="s">
        <v>81</v>
      </c>
      <c r="D4204" s="304">
        <v>474107.85</v>
      </c>
      <c r="E4204" s="304">
        <v>0</v>
      </c>
      <c r="F4204" s="304">
        <v>0</v>
      </c>
      <c r="G4204" s="304">
        <v>15043.49</v>
      </c>
    </row>
    <row r="4205" spans="1:7" x14ac:dyDescent="0.4">
      <c r="A4205" s="304">
        <v>6720</v>
      </c>
      <c r="B4205" s="304" t="s">
        <v>509</v>
      </c>
      <c r="C4205" s="304" t="s">
        <v>89</v>
      </c>
      <c r="D4205" s="304">
        <v>242423.91</v>
      </c>
      <c r="E4205" s="304">
        <v>0</v>
      </c>
      <c r="F4205" s="304">
        <v>24064.720000000001</v>
      </c>
      <c r="G4205" s="304">
        <v>22063.02</v>
      </c>
    </row>
    <row r="4206" spans="1:7" x14ac:dyDescent="0.4">
      <c r="A4206" s="304">
        <v>6720</v>
      </c>
      <c r="B4206" s="304" t="s">
        <v>509</v>
      </c>
      <c r="C4206" s="304" t="s">
        <v>82</v>
      </c>
      <c r="D4206" s="304">
        <v>16675.150000000001</v>
      </c>
      <c r="E4206" s="304">
        <v>0</v>
      </c>
      <c r="F4206" s="304">
        <v>0</v>
      </c>
      <c r="G4206" s="304">
        <v>0</v>
      </c>
    </row>
    <row r="4207" spans="1:7" x14ac:dyDescent="0.4">
      <c r="A4207" s="304">
        <v>6720</v>
      </c>
      <c r="B4207" s="304" t="s">
        <v>509</v>
      </c>
      <c r="C4207" s="304" t="s">
        <v>83</v>
      </c>
      <c r="D4207" s="304">
        <v>16652.47</v>
      </c>
      <c r="E4207" s="304">
        <v>0</v>
      </c>
      <c r="F4207" s="304">
        <v>0</v>
      </c>
      <c r="G4207" s="304">
        <v>0</v>
      </c>
    </row>
    <row r="4208" spans="1:7" x14ac:dyDescent="0.4">
      <c r="A4208" s="304">
        <v>6720</v>
      </c>
      <c r="B4208" s="304" t="s">
        <v>509</v>
      </c>
      <c r="C4208" s="304" t="s">
        <v>84</v>
      </c>
      <c r="D4208" s="304">
        <v>117126.67</v>
      </c>
      <c r="E4208" s="304">
        <v>0</v>
      </c>
      <c r="F4208" s="304">
        <v>0</v>
      </c>
      <c r="G4208" s="304">
        <v>15.25</v>
      </c>
    </row>
    <row r="4209" spans="1:7" x14ac:dyDescent="0.4">
      <c r="A4209" s="304">
        <v>6720</v>
      </c>
      <c r="B4209" s="304" t="s">
        <v>509</v>
      </c>
      <c r="C4209" s="304" t="s">
        <v>91</v>
      </c>
      <c r="D4209" s="304">
        <v>202367.21</v>
      </c>
      <c r="E4209" s="304">
        <v>0</v>
      </c>
      <c r="F4209" s="304">
        <v>0</v>
      </c>
      <c r="G4209" s="304">
        <v>823.46</v>
      </c>
    </row>
    <row r="4210" spans="1:7" x14ac:dyDescent="0.4">
      <c r="A4210" s="304">
        <v>6720</v>
      </c>
      <c r="B4210" s="304" t="s">
        <v>509</v>
      </c>
      <c r="C4210" s="304" t="s">
        <v>85</v>
      </c>
      <c r="D4210" s="304">
        <v>1269.6099999999999</v>
      </c>
      <c r="E4210" s="304">
        <v>0</v>
      </c>
      <c r="F4210" s="304">
        <v>3504</v>
      </c>
      <c r="G4210" s="304">
        <v>0</v>
      </c>
    </row>
    <row r="4211" spans="1:7" x14ac:dyDescent="0.4">
      <c r="A4211" s="304">
        <v>6720</v>
      </c>
      <c r="B4211" s="304" t="s">
        <v>509</v>
      </c>
      <c r="C4211" s="304" t="s">
        <v>86</v>
      </c>
      <c r="D4211" s="304">
        <v>0</v>
      </c>
      <c r="E4211" s="304">
        <v>0</v>
      </c>
      <c r="F4211" s="304">
        <v>0</v>
      </c>
      <c r="G4211" s="304">
        <v>13760</v>
      </c>
    </row>
    <row r="4212" spans="1:7" x14ac:dyDescent="0.4">
      <c r="A4212" s="306">
        <v>6734</v>
      </c>
      <c r="B4212" s="306" t="s">
        <v>510</v>
      </c>
      <c r="C4212" s="306" t="s">
        <v>80</v>
      </c>
      <c r="D4212" s="306">
        <v>191115.82</v>
      </c>
      <c r="E4212" s="306">
        <v>0</v>
      </c>
      <c r="F4212" s="306">
        <v>792.23</v>
      </c>
      <c r="G4212" s="306">
        <v>0</v>
      </c>
    </row>
    <row r="4213" spans="1:7" x14ac:dyDescent="0.4">
      <c r="A4213" s="306">
        <v>6734</v>
      </c>
      <c r="B4213" s="306" t="s">
        <v>510</v>
      </c>
      <c r="C4213" s="306" t="s">
        <v>81</v>
      </c>
      <c r="D4213" s="306">
        <v>546819.01</v>
      </c>
      <c r="E4213" s="306">
        <v>0</v>
      </c>
      <c r="F4213" s="306">
        <v>6320.79</v>
      </c>
      <c r="G4213" s="306">
        <v>95198.81</v>
      </c>
    </row>
    <row r="4214" spans="1:7" x14ac:dyDescent="0.4">
      <c r="A4214" s="306">
        <v>6734</v>
      </c>
      <c r="B4214" s="306" t="s">
        <v>510</v>
      </c>
      <c r="C4214" s="306" t="s">
        <v>89</v>
      </c>
      <c r="D4214" s="306">
        <v>19512.75</v>
      </c>
      <c r="E4214" s="306">
        <v>0</v>
      </c>
      <c r="F4214" s="306">
        <v>4857.7</v>
      </c>
      <c r="G4214" s="306">
        <v>185966.3</v>
      </c>
    </row>
    <row r="4215" spans="1:7" x14ac:dyDescent="0.4">
      <c r="A4215" s="306">
        <v>6734</v>
      </c>
      <c r="B4215" s="306" t="s">
        <v>510</v>
      </c>
      <c r="C4215" s="306" t="s">
        <v>84</v>
      </c>
      <c r="D4215" s="306">
        <v>157092.60999999999</v>
      </c>
      <c r="E4215" s="306">
        <v>0</v>
      </c>
      <c r="F4215" s="306">
        <v>2806.81</v>
      </c>
      <c r="G4215" s="306">
        <v>0</v>
      </c>
    </row>
    <row r="4216" spans="1:7" x14ac:dyDescent="0.4">
      <c r="A4216" s="306">
        <v>6734</v>
      </c>
      <c r="B4216" s="306" t="s">
        <v>510</v>
      </c>
      <c r="C4216" s="306" t="s">
        <v>91</v>
      </c>
      <c r="D4216" s="306">
        <v>579.79999999999995</v>
      </c>
      <c r="E4216" s="306">
        <v>0</v>
      </c>
      <c r="F4216" s="306">
        <v>13006</v>
      </c>
      <c r="G4216" s="306">
        <v>17539.419999999998</v>
      </c>
    </row>
    <row r="4217" spans="1:7" x14ac:dyDescent="0.4">
      <c r="A4217" s="306">
        <v>6734</v>
      </c>
      <c r="B4217" s="306" t="s">
        <v>510</v>
      </c>
      <c r="C4217" s="306" t="s">
        <v>85</v>
      </c>
      <c r="D4217" s="306">
        <v>7.94</v>
      </c>
      <c r="E4217" s="306">
        <v>0</v>
      </c>
      <c r="F4217" s="306">
        <v>0</v>
      </c>
      <c r="G4217" s="306">
        <v>12642.44</v>
      </c>
    </row>
    <row r="4218" spans="1:7" x14ac:dyDescent="0.4">
      <c r="A4218" s="306">
        <v>6734</v>
      </c>
      <c r="B4218" s="306" t="s">
        <v>510</v>
      </c>
      <c r="C4218" s="306" t="s">
        <v>86</v>
      </c>
      <c r="D4218" s="306">
        <v>33698.25</v>
      </c>
      <c r="E4218" s="306">
        <v>22396.13</v>
      </c>
      <c r="F4218" s="306">
        <v>0</v>
      </c>
      <c r="G4218" s="306">
        <v>19999</v>
      </c>
    </row>
    <row r="4219" spans="1:7" x14ac:dyDescent="0.4">
      <c r="A4219" s="306">
        <v>6748</v>
      </c>
      <c r="B4219" s="306" t="s">
        <v>511</v>
      </c>
      <c r="C4219" s="306" t="s">
        <v>81</v>
      </c>
      <c r="D4219" s="306">
        <v>343625.03</v>
      </c>
      <c r="E4219" s="306">
        <v>0</v>
      </c>
      <c r="F4219" s="306">
        <v>16827.919999999998</v>
      </c>
      <c r="G4219" s="306">
        <v>4134</v>
      </c>
    </row>
    <row r="4220" spans="1:7" x14ac:dyDescent="0.4">
      <c r="A4220" s="306">
        <v>6748</v>
      </c>
      <c r="B4220" s="306" t="s">
        <v>511</v>
      </c>
      <c r="C4220" s="306" t="s">
        <v>89</v>
      </c>
      <c r="D4220" s="306">
        <v>146053.44</v>
      </c>
      <c r="E4220" s="306">
        <v>0</v>
      </c>
      <c r="F4220" s="306">
        <v>0</v>
      </c>
      <c r="G4220" s="306">
        <v>0</v>
      </c>
    </row>
    <row r="4221" spans="1:7" x14ac:dyDescent="0.4">
      <c r="A4221" s="306">
        <v>6748</v>
      </c>
      <c r="B4221" s="306" t="s">
        <v>511</v>
      </c>
      <c r="C4221" s="306" t="s">
        <v>82</v>
      </c>
      <c r="D4221" s="306">
        <v>8765.57</v>
      </c>
      <c r="E4221" s="306">
        <v>0</v>
      </c>
      <c r="F4221" s="306">
        <v>0</v>
      </c>
      <c r="G4221" s="306">
        <v>0</v>
      </c>
    </row>
    <row r="4222" spans="1:7" x14ac:dyDescent="0.4">
      <c r="A4222" s="306">
        <v>6748</v>
      </c>
      <c r="B4222" s="306" t="s">
        <v>511</v>
      </c>
      <c r="C4222" s="306" t="s">
        <v>85</v>
      </c>
      <c r="D4222" s="306">
        <v>2110.98</v>
      </c>
      <c r="E4222" s="306">
        <v>150</v>
      </c>
      <c r="F4222" s="306">
        <v>29272.73</v>
      </c>
      <c r="G4222" s="306">
        <v>0</v>
      </c>
    </row>
    <row r="4223" spans="1:7" x14ac:dyDescent="0.4">
      <c r="A4223" s="306">
        <v>6748</v>
      </c>
      <c r="B4223" s="306" t="s">
        <v>511</v>
      </c>
      <c r="C4223" s="306" t="s">
        <v>86</v>
      </c>
      <c r="D4223" s="306">
        <v>0</v>
      </c>
      <c r="E4223" s="306">
        <v>90401.34</v>
      </c>
      <c r="F4223" s="306">
        <v>0</v>
      </c>
      <c r="G4223" s="306">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d f a 7 a d 1 - d 2 e 2 - 4 a 6 2 - 8 a a 2 - 4 1 d 6 e 3 0 a 6 d a 1 "   x m l n s = " h t t p : / / s c h e m a s . m i c r o s o f t . c o m / D a t a M a s h u p " > A A A A A F g H A A B Q S w M E F A A C A A g A c E c l V L i 7 H M a k A A A A 9 Q A A A B I A H A B D b 2 5 m a W c v U G F j a 2 F n Z S 5 4 b W w g o h g A K K A U A A A A A A A A A A A A A A A A A A A A A A A A A A A A h Y 9 B D o I w F E S v Q r q n R Y w G y a c s 3 E p i Q j R u m 1 K h E T 6 G F s v d X H g k r y B G U X c u Z 9 5 M M n O / 3 i A d m t q 7 q M 7 o F h M y o w H x F M q 2 0 F g m p L d H P y I p h 6 2 Q J 1 E q b w y j i Q e j E 1 J Z e 4 4 Z c 8 5 R N 6 d t V 7 I w C G b s k G 1 y W a l G + B q N F S g V + b S K / y 3 C Y f 8 a w 0 O 6 i u h i O U 4 C N n m Q a f z y c G R P + m P C u q 9 t 3 y m u 0 N / l w C Y J 7 H 2 B P w B Q S w M E F A A C A A g A c E c l 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B H J V Q K H k P z U g Q A A H I Q A A A T A B w A R m 9 y b X V s Y X M v U 2 V j d G l v b j E u b S C i G A A o o B Q A A A A A A A A A A A A A A A A A A A A A A A A A A A C 9 V 2 1 v o 0 Y Q / h 7 J / 2 H k U 4 W R i M / g 2 B e r v U p r w A m p A R + Q X t 0 v i B j a s 8 7 G O b A v j X Q / / m Z 5 8 w J + o 1 f V U s T s 7 s z s 7 j z P z E 7 i Y L F d b k K w 0 6 / 4 c + u q d R V / 8 q L A h z f t + D n w r 6 P n b R v e w y r Y X g H + 7 M 0 u W g Q 4 Y f p P i + 6 H X R C 9 d t p + H L 7 f R N 5 z 5 E v d l 0 2 0 8 t s C t F F X n a q y 8 6 a z + o u n p k p X 0 W z H l U 1 F F f K B Q f R k M H k 0 Z K H Q j H f r z s K L A 3 j 5 F I S 4 K h N H v T O t O W 7 L e U v / u i e K H G z T N a K b j 4 Y D w Q r V e x C E P g 9 e X H g C c E z H J Z q C J k 3 8 j 5 r 7 H 1 3 m f 7 V Z e K t G 3 q e m T K a X O f 8 7 8 s J t I + d 3 F j F y i C a W q U O n U K j A B y C z A M o s g P H u K d 5 G H T n F E U Q B + j x 8 + w Z c r 9 f j c F M o 4 w t A L 8 A M I b 2 M 3 J 1 Z 5 g M s Q + h w F G M B H Y y y j 8 T x 6 b 0 K B t T s S x O Q e 8 O w J H h 6 o Y 9 T 5 j j z 3 7 + V q O P + b T / 9 D N E / q t R 8 0 J M n F p U V A E 4 S J X o / g U r 9 Q r o p p E E h 3 Y q F J F H p g K / B U B q k O o P h u 0 I a i c k p b / p D 6 q t i x l f G b H h G 9 f B U A 5 K q p 3 w s K S e E y b k U V G K C Y O a M E 0 r c S N l W T F X I d I B O e O C N G + 7 W T 0 H U I V 3 T u i O G 9 i d x N N P Q F M p U 2 L O t Z D V O m G d p c s q + Q j O h Y k k z o y X p E l m m h z M e 9 b F q 5 f x E O 2 c + u 9 D k R o A h f 4 j J J 3 b p 5 d s g 6 S 4 0 6 e c m F K m y D a l G O I 1 x S c d 2 s B T Z f 3 T t i e 0 q x C E u R t V V V J y d A h H 2 y 8 T N Q w h j x s H H e 9 V S K 5 t O N B v L z 1 w l F h J n n A 3 d Z E w z q g p c o r T H R x 9 b t a y q + J R 6 k p i 5 G m u G o l r o Z L X 8 j A z 8 C T N o c G 2 r X M 3 F a W C R 4 N K 7 B l Y p t r / 8 m p S r t G J d u l 8 K c W b a w K 5 f s m N s e J C L U R W O 0 1 W 2 V q M 4 c Z D X J 3 E w L K T b Q h o V 9 e l 4 H S t 7 Z G v a c F / d c q n Y p V 6 v 9 r W K B y W T 7 y z z c Q b j + d n O I N M 3 L W R H o r 9 X o M t t / m o Z M t 0 J 2 8 X 4 S w z Z c r G N 0 x 6 m 9 S + b m G R L z c g E h t t s l Y L j d Y l 9 Y X 8 g S c u M + K + T s 3 l i H g W m z b c Q k 9 Y x U L z X + J K e M v 6 y e n 7 5 K v a 6 n 0 V p G W 6 D 1 c G + E n P L G U + L Y C V Y H H k + b P n e N P e q R 5 4 O 2 m E p Z G 6 7 9 k z N X q J k 9 F F h Y f x N l D T D U a c u 4 t j 9 + u K 6 x H F U Q y G G r N I p F r F 8 3 y y w H E a 2 d 0 3 D y 1 U z 4 d B d h O q x T 0 T 9 e C J g W x B 5 2 + C H W n l k w o z M d d X A 7 R 5 1 g T 5 J m j L D P 9 0 0 n P t 8 b J l W w r c 8 o P j K L / A M n f g 1 9 v E E W B 7 W 6 7 e + / / Y V f 1 w W X k d F 2 u s z J r 4 F G t W G t E j F s + 0 k e z g a d s P 8 P e t 6 x P P K i i p n y t J 5 5 Q d i Z M r 9 8 8 o T d Z w p 3 5 x X 1 o m V K Q / q P d q w P I W p S j s H B i F m v Y x U Z S G H r N y 9 s Y X q w Z 5 Z a b X C O a w R c l a x y o 8 V H C k g z B b 0 0 R O Z x 4 C U E q V E M H R x 4 r + R t f d P + b 2 r k a A h D R o S o S E V G p K h I R 0 O E g I q z T v / / 8 N b q 0 j f A V B L A Q I t A B Q A A g A I A H B H J V S 4 u x z G p A A A A P U A A A A S A A A A A A A A A A A A A A A A A A A A A A B D b 2 5 m a W c v U G F j a 2 F n Z S 5 4 b W x Q S w E C L Q A U A A I A C A B w R y V U D 8 r p q 6 Q A A A D p A A A A E w A A A A A A A A A A A A A A A A D w A A A A W 0 N v b n R l b n R f V H l w Z X N d L n h t b F B L A Q I t A B Q A A g A I A H B H J V Q K H k P z U g Q A A H I Q A A A T A A A A A A A A A A A A A A A A A O E B A A B G b 3 J t d W x h c y 9 T Z W N 0 a W 9 u M S 5 t U E s F B g A A A A A D A A M A w g A A A I A G 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o l A A A A A A A A 6 C Q 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R p c 3 R y a W N 0 c 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1 R h Y m x l I i A v P j x F b n R y e S B U e X B l P S J C d W Z m Z X J O Z X h 0 U m V m c m V z a C I g V m F s d W U 9 I m w x I i A v P j x F b n R y e S B U e X B l P S J G a W x s V G F y Z 2 V 0 I i B W Y W x 1 Z T 0 i c 2 R p c 3 R y a W N 0 c y I g L z 4 8 R W 5 0 c n k g V H l w Z T 0 i R m l s b G V k Q 2 9 t c G x l d G V S Z X N 1 b H R U b 1 d v c m t z a G V l d C I g V m F s d W U 9 I m w x I i A v P j x F b n R y e S B U e X B l P S J S Z W N v d m V y e V R h c m d l d F N o Z W V 0 I i B W Y W x 1 Z T 0 i c 1 N o Z W V 0 M i I g L z 4 8 R W 5 0 c n k g V H l w Z T 0 i U m V j b 3 Z l c n l U Y X J n Z X R D b 2 x 1 b W 4 i I F Z h b H V l P S J s M S I g L z 4 8 R W 5 0 c n k g V H l w Z T 0 i U m V j b 3 Z l c n l U Y X J n Z X R S b 3 c i I F Z h b H V l P S J s M S I g L z 4 8 R W 5 0 c n k g V H l w Z T 0 i R m l s b E V y c m 9 y Q 2 9 1 b n Q i I F Z h b H V l P S J s M C I g L z 4 8 R W 5 0 c n k g V H l w Z T 0 i R m l s b E x h c 3 R V c G R h d G V k I i B W Y W x 1 Z T 0 i Z D I w M j I t M D E t M D V U M T Q 6 N T c 6 N T g u M z A 3 O D Q y M l o i I C 8 + P E V u d H J 5 I F R 5 c G U 9 I k Z p b G x U Y X J n Z X R O Y W 1 l Q 3 V z d G 9 t a X p l Z C I g V m F s d W U 9 I m w x I i A v P j x F b n R y e S B U e X B l P S J R d W V y e U l E I i B W Y W x 1 Z T 0 i c 2 R k N z U 5 N G Y 3 L T N l M G Q t N D d j O S 1 i Y T c 0 L T I 4 Z G N h M 2 Y x Y T I y Y S I g L z 4 8 R W 5 0 c n k g V H l w Z T 0 i R m l s b E V y c m 9 y Q 2 9 k Z S I g V m F s d W U 9 I n N V b m t u b 3 d u I i A v P j x F b n R y e S B U e X B l P S J G a W x s Q 2 9 s d W 1 u V H l w Z X M i I F Z h b H V l P S J z Q m d Z P S I g L z 4 8 R W 5 0 c n k g V H l w Z T 0 i R m l s b E N v d W 5 0 I i B W Y W x 1 Z T 0 i b D Q 1 O S I g L z 4 8 R W 5 0 c n k g V H l w Z T 0 i R m l s b E N v b H V t b k 5 h b W V z I i B W Y W x 1 Z T 0 i c 1 s m c X V v d D t E S V N U X 0 N P R E U m c X V v d D s s J n F 1 b 3 Q 7 R E l T V F 9 O Q U 1 F J n F 1 b 3 Q 7 X S I g L z 4 8 R W 5 0 c n k g V H l w Z T 0 i T m F 2 a W d h d G l v b l N 0 Z X B O Y W 1 l I i B W Y W x 1 Z T 0 i c 0 5 h d m l n Y X R p b 2 4 i I C 8 + P E V u d H J 5 I F R 5 c G U 9 I k F k Z G V k V G 9 E Y X R h T W 9 k Z W w i I F Z h b H V l P S J s M C 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Z G l z d H J p Y 3 R z L 0 F 1 d G 9 S Z W 1 v d m V k Q 2 9 s d W 1 u c z E u e 0 R J U 1 R f Q 0 9 E R S w w f S Z x d W 9 0 O y w m c X V v d D t T Z W N 0 a W 9 u M S 9 k a X N 0 c m l j d H M v Q X V 0 b 1 J l b W 9 2 Z W R D b 2 x 1 b W 5 z M S 5 7 R E l T V F 9 O Q U 1 F L D F 9 J n F 1 b 3 Q 7 X S w m c X V v d D t D b 2 x 1 b W 5 D b 3 V u d C Z x d W 9 0 O z o y L C Z x d W 9 0 O 0 t l e U N v b H V t b k 5 h b W V z J n F 1 b 3 Q 7 O l t d L C Z x d W 9 0 O 0 N v b H V t b k l k Z W 5 0 a X R p Z X M m c X V v d D s 6 W y Z x d W 9 0 O 1 N l Y 3 R p b 2 4 x L 2 R p c 3 R y a W N 0 c y 9 B d X R v U m V t b 3 Z l Z E N v b H V t b n M x L n t E S V N U X 0 N P R E U s M H 0 m c X V v d D s s J n F 1 b 3 Q 7 U 2 V j d G l v b j E v Z G l z d H J p Y 3 R z L 0 F 1 d G 9 S Z W 1 v d m V k Q 2 9 s d W 1 u c z E u e 0 R J U 1 R f T k F N R S w x f S Z x d W 9 0 O 1 0 s J n F 1 b 3 Q 7 U m V s Y X R p b 2 5 z a G l w S W 5 m b y Z x d W 9 0 O z p b X X 0 i I C 8 + P C 9 T d G F i b G V F b n R y a W V z P j w v S X R l b T 4 8 S X R l b T 4 8 S X R l b U x v Y 2 F 0 a W 9 u P j x J d G V t V H l w Z T 5 G b 3 J t d W x h P C 9 J d G V t V H l w Z T 4 8 S X R l b V B h d G g + U 2 V j d G l v b j E v Z G l z d H J p Y 3 R z L 1 N v d X J j Z T w v S X R l b V B h d G g + P C 9 J d G V t T G 9 j Y X R p b 2 4 + P F N 0 Y W J s Z U V u d H J p Z X M g L z 4 8 L 0 l 0 Z W 0 + P E l 0 Z W 0 + P E l 0 Z W 1 M b 2 N h d G l v b j 4 8 S X R l b V R 5 c G U + R m 9 y b X V s Y T w v S X R l b V R 5 c G U + P E l 0 Z W 1 Q Y X R o P l N l Y 3 R p b 2 4 x L 2 R h e X 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k Y X l z I i A v P j x F b n R y e S B U e X B l P S J G a W x s Z W R D b 2 1 w b G V 0 Z V J l c 3 V s d F R v V 2 9 y a 3 N o Z W V 0 I i B W Y W x 1 Z T 0 i b D E i I C 8 + P E V u d H J 5 I F R 5 c G U 9 I l J l Y 2 9 2 Z X J 5 V G F y Z 2 V 0 U 2 h l Z X Q i I F Z h b H V l P S J z U 2 h l Z X Q x I i A v P j x F b n R y e S B U e X B l P S J S Z W N v d m V y e V R h c m d l d E N v b H V t b i I g V m F s d W U 9 I m w x I i A v P j x F b n R y e S B U e X B l P S J S Z W N v d m V y e V R h c m d l d F J v d y I g V m F s d W U 9 I m w x I i A v P j x F b n R y e S B U e X B l P S J G a W x s R X J y b 3 J D b 3 V u d C I g V m F s d W U 9 I m w w I i A v P j x F b n R y e S B U e X B l P S J G a W x s T G F z d F V w Z G F 0 Z W Q i I F Z h b H V l P S J k M j A y M i 0 w M S 0 w N V Q x N D o 1 O D o z M S 4 3 O D k x M z I 5 W i I g L z 4 8 R W 5 0 c n k g V H l w Z T 0 i R m l s b F R h c m d l d E 5 h b W V D d X N 0 b 2 1 p e m V k I i B W Y W x 1 Z T 0 i b D E i I C 8 + P E V u d H J 5 I F R 5 c G U 9 I k 5 h d m l n Y X R p b 2 5 T d G V w T m F t Z S I g V m F s d W U 9 I n N O Y X Z p Z 2 F 0 a W 9 u I i A v P j x F b n R y e S B U e X B l P S J R d W V y e U l E I i B W Y W x 1 Z T 0 i c z E 4 N T k x M j Q z L T A 5 M z Y t N G M 5 M C 1 i M W J i L W Q 2 O G V m M D Y 2 N D k 5 M S I g L z 4 8 R W 5 0 c n k g V H l w Z T 0 i R m l s b E N v b H V t b l R 5 c G V z I i B W Y W x 1 Z T 0 i c 0 J n W U U i I C 8 + P E V u d H J 5 I F R 5 c G U 9 I k Z p b G x F c n J v c k N v Z G U i I F Z h b H V l P S J z V W 5 r b m 9 3 b i I g L z 4 8 R W 5 0 c n k g V H l w Z T 0 i R m l s b E N v b H V t b k 5 h b W V z I i B W Y W x 1 Z T 0 i c 1 s m c X V v d D t E S V N U X 0 N P R E U m c X V v d D s s J n F 1 b 3 Q 7 R E l T V F 9 O Q U 1 F J n F 1 b 3 Q 7 L C Z x d W 9 0 O 0 R B W V N f U 1 d E J n F 1 b 3 Q 7 X S I g L z 4 8 R W 5 0 c n k g V H l w Z T 0 i R m l s b E N v d W 5 0 I i B W Y W x 1 Z T 0 i b D Q 0 N C I g L z 4 8 R W 5 0 c n k g V H l w Z T 0 i R m l s b F N 0 Y X R 1 c y I g V m F s d W U 9 I n N D b 2 1 w b G V 0 Z S I g L z 4 8 R W 5 0 c n k g V H l w Z T 0 i Q W R k Z W R U b 0 R h d G F N b 2 R l b C I g V m F s d W U 9 I m w w I i A v P j x F b n R y e S B U e X B l P S J S Z W x h d G l v b n N o a X B J b m Z v Q 2 9 u d G F p b m V y I i B W Y W x 1 Z T 0 i c 3 s m c X V v d D t j b 2 x 1 b W 5 D b 3 V u d C Z x d W 9 0 O z o z L C Z x d W 9 0 O 2 t l e U N v b H V t b k 5 h b W V z J n F 1 b 3 Q 7 O l t d L C Z x d W 9 0 O 3 F 1 Z X J 5 U m V s Y X R p b 2 5 z a G l w c y Z x d W 9 0 O z p b X S w m c X V v d D t j b 2 x 1 b W 5 J Z G V u d G l 0 a W V z J n F 1 b 3 Q 7 O l s m c X V v d D t T Z W N 0 a W 9 u M S 9 k Y X l z L 0 F 1 d G 9 S Z W 1 v d m V k Q 2 9 s d W 1 u c z E u e 0 R J U 1 R f Q 0 9 E R S w w f S Z x d W 9 0 O y w m c X V v d D t T Z W N 0 a W 9 u M S 9 k Y X l z L 0 F 1 d G 9 S Z W 1 v d m V k Q 2 9 s d W 1 u c z E u e 0 R J U 1 R f T k F N R S w x f S Z x d W 9 0 O y w m c X V v d D t T Z W N 0 a W 9 u M S 9 k Y X l z L 0 F 1 d G 9 S Z W 1 v d m V k Q 2 9 s d W 1 u c z E u e 0 R B W V N f U 1 d E L D J 9 J n F 1 b 3 Q 7 X S w m c X V v d D t D b 2 x 1 b W 5 D b 3 V u d C Z x d W 9 0 O z o z L C Z x d W 9 0 O 0 t l e U N v b H V t b k 5 h b W V z J n F 1 b 3 Q 7 O l t d L C Z x d W 9 0 O 0 N v b H V t b k l k Z W 5 0 a X R p Z X M m c X V v d D s 6 W y Z x d W 9 0 O 1 N l Y 3 R p b 2 4 x L 2 R h e X M v Q X V 0 b 1 J l b W 9 2 Z W R D b 2 x 1 b W 5 z M S 5 7 R E l T V F 9 D T 0 R F L D B 9 J n F 1 b 3 Q 7 L C Z x d W 9 0 O 1 N l Y 3 R p b 2 4 x L 2 R h e X M v Q X V 0 b 1 J l b W 9 2 Z W R D b 2 x 1 b W 5 z M S 5 7 R E l T V F 9 O Q U 1 F L D F 9 J n F 1 b 3 Q 7 L C Z x d W 9 0 O 1 N l Y 3 R p b 2 4 x L 2 R h e X M v Q X V 0 b 1 J l b W 9 2 Z W R D b 2 x 1 b W 5 z M S 5 7 R E F Z U 1 9 T V 0 Q s M n 0 m c X V v d D t d L C Z x d W 9 0 O 1 J l b G F 0 a W 9 u c 2 h p c E l u Z m 8 m c X V v d D s 6 W 1 1 9 I i A v P j w v U 3 R h Y m x l R W 5 0 c m l l c z 4 8 L 0 l 0 Z W 0 + P E l 0 Z W 0 + P E l 0 Z W 1 M b 2 N h d G l v b j 4 8 S X R l b V R 5 c G U + R m 9 y b X V s Y T w v S X R l b V R 5 c G U + P E l 0 Z W 1 Q Y X R o P l N l Y 3 R p b 2 4 x L 2 R h e X M v U 2 9 1 c m N l P C 9 J d G V t U G F 0 a D 4 8 L 0 l 0 Z W 1 M b 2 N h d G l v b j 4 8 U 3 R h Y m x l R W 5 0 c m l l c y A v P j w v S X R l b T 4 8 S X R l b T 4 8 S X R l b U x v Y 2 F 0 a W 9 u P j x J d G V t V H l w Z T 5 G b 3 J t d W x h P C 9 J d G V t V H l w Z T 4 8 S X R l b V B h d G g + U 2 V j d G l v b j E v Y W l k c m F 0 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F p Z H J h d G U 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F c n J v c k N v d W 5 0 I i B W Y W x 1 Z T 0 i b D A i I C 8 + P E V u d H J 5 I F R 5 c G U 9 I k Z p b G x U Y X J n Z X R O Y W 1 l Q 3 V z d G 9 t a X p l Z C I g V m F s d W U 9 I m w x I i A v P j x F b n R y e S B U e X B l P S J O Y X Z p Z 2 F 0 a W 9 u U 3 R l c E 5 h b W U i I F Z h b H V l P S J z T m F 2 a W d h d G l v b i I g L z 4 8 R W 5 0 c n k g V H l w Z T 0 i U X V l c n l J R C I g V m F s d W U 9 I n M 1 M T A 3 M D M 1 O C 0 z M z k y L T Q 3 Y W M t Y T Y 2 M i 0 0 N m E 0 N D g 4 Z j B j Y j Y i I C 8 + P E V u d H J 5 I F R 5 c G U 9 I k Z p b G x M Y X N 0 V X B k Y X R l Z C I g V m F s d W U 9 I m Q y M D I y L T A x L T A 1 V D E 0 O j U 5 O j M y L j M x O D E 2 N j R a I i A v P j x F b n R y e S B U e X B l P S J G a W x s R X J y b 3 J D b 2 R l I i B W Y W x 1 Z T 0 i c 1 V u a 2 5 v d 2 4 i I C 8 + P E V u d H J 5 I F R 5 c G U 9 I k Z p b G x D b 2 x 1 b W 5 U e X B l c y I g V m F s d W U 9 I n N C U V l G Q m c 9 P S I g L z 4 8 R W 5 0 c n k g V H l w Z T 0 i R m l s b E N v d W 5 0 I i B W Y W x 1 Z T 0 i b D E i I C 8 + P E V u d H J 5 I F R 5 c G U 9 I k Z p b G x D b 2 x 1 b W 5 O Y W 1 l c y I g V m F s d W U 9 I n N b J n F 1 b 3 Q 7 U E F Z T U V O V F 9 O V U 0 m c X V v d D s s J n F 1 b 3 Q 7 Q U l E U E F J R E 1 P T l R I J n F 1 b 3 Q 7 L C Z x d W 9 0 O 0 F J R F B S T 1 J B V E l P T i Z x d W 9 0 O y w m c X V v d D t E Q V R F U 1 R B T V A m c X V v d D t d I i A v P j x F b n R y e S B U e X B l P S J B Z G R l Z F R v R G F 0 Y U 1 v Z G V s I i B W Y W x 1 Z T 0 i b D A 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2 F p Z H J h d G U v Q X V 0 b 1 J l b W 9 2 Z W R D b 2 x 1 b W 5 z M S 5 7 U E F Z T U V O V F 9 O V U 0 s M H 0 m c X V v d D s s J n F 1 b 3 Q 7 U 2 V j d G l v b j E v Y W l k c m F 0 Z S 9 B d X R v U m V t b 3 Z l Z E N v b H V t b n M x L n t B S U R Q Q U l E T U 9 O V E g s M X 0 m c X V v d D s s J n F 1 b 3 Q 7 U 2 V j d G l v b j E v Y W l k c m F 0 Z S 9 B d X R v U m V t b 3 Z l Z E N v b H V t b n M x L n t B S U R Q U k 9 S Q V R J T 0 4 s M n 0 m c X V v d D s s J n F 1 b 3 Q 7 U 2 V j d G l v b j E v Y W l k c m F 0 Z S 9 B d X R v U m V t b 3 Z l Z E N v b H V t b n M x L n t E Q V R F U 1 R B T V A s M 3 0 m c X V v d D t d L C Z x d W 9 0 O 0 N v b H V t b k N v d W 5 0 J n F 1 b 3 Q 7 O j Q s J n F 1 b 3 Q 7 S 2 V 5 Q 2 9 s d W 1 u T m F t Z X M m c X V v d D s 6 W 1 0 s J n F 1 b 3 Q 7 Q 2 9 s d W 1 u S W R l b n R p d G l l c y Z x d W 9 0 O z p b J n F 1 b 3 Q 7 U 2 V j d G l v b j E v Y W l k c m F 0 Z S 9 B d X R v U m V t b 3 Z l Z E N v b H V t b n M x L n t Q Q V l N R U 5 U X 0 5 V T S w w f S Z x d W 9 0 O y w m c X V v d D t T Z W N 0 a W 9 u M S 9 h a W R y Y X R l L 0 F 1 d G 9 S Z W 1 v d m V k Q 2 9 s d W 1 u c z E u e 0 F J R F B B S U R N T 0 5 U S C w x f S Z x d W 9 0 O y w m c X V v d D t T Z W N 0 a W 9 u M S 9 h a W R y Y X R l L 0 F 1 d G 9 S Z W 1 v d m V k Q 2 9 s d W 1 u c z E u e 0 F J R F B S T 1 J B V E l P T i w y f S Z x d W 9 0 O y w m c X V v d D t T Z W N 0 a W 9 u M S 9 h a W R y Y X R l L 0 F 1 d G 9 S Z W 1 v d m V k Q 2 9 s d W 1 u c z E u e 0 R B V E V T V E F N U C w z f S Z x d W 9 0 O 1 0 s J n F 1 b 3 Q 7 U m V s Y X R p b 2 5 z a G l w S W 5 m b y Z x d W 9 0 O z p b X X 0 i I C 8 + P C 9 T d G F i b G V F b n R y a W V z P j w v S X R l b T 4 8 S X R l b T 4 8 S X R l b U x v Y 2 F 0 a W 9 u P j x J d G V t V H l w Z T 5 G b 3 J t d W x h P C 9 J d G V t V H l w Z T 4 8 S X R l b V B h d G g + U 2 V j d G l v b j E v Y W l k c m F 0 Z S 9 T b 3 V y Y 2 U 8 L 0 l 0 Z W 1 Q Y X R o P j w v S X R l b U x v Y 2 F 0 a W 9 u P j x T d G F i b G V F b n R y a W V z I C 8 + P C 9 J d G V t P j x J d G V t P j x J d G V t T G 9 j Y X R p b 2 4 + P E l 0 Z W 1 U e X B l P k Z v c m 1 1 b G E 8 L 0 l 0 Z W 1 U e X B l P j x J d G V t U G F 0 a D 5 T Z W N 0 a W 9 u M S 9 z c G V k L X J w d 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O Y W 1 l V X B k Y X R l Z E F m d G V y R m l s b C I g V m F s d W U 9 I m w w I i A v P j x F b n R y e S B U e X B l P S J O Y X Z p Z 2 F 0 a W 9 u U 3 R l c E 5 h b W U i I F Z h b H V l P S J z T m F 2 a W d h d G l v b i I g L z 4 8 R W 5 0 c n k g V H l w Z T 0 i R m l s b F R h c m d l d C I g V m F s d W U 9 I n N z c G V k X 3 J w d C 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Q n V m Z m V y T m V 4 d F J l Z n J l c 2 g i I F Z h b H V l P S J s M S I g L z 4 8 R W 5 0 c n k g V H l w Z T 0 i R m l s b F R h c m d l d E 5 h b W V D d X N 0 b 2 1 p e m V k I i B W Y W x 1 Z T 0 i b D E i I C 8 + P E V u d H J 5 I F R 5 c G U 9 I l F 1 Z X J 5 S U Q i I F Z h b H V l P S J z Z W M 0 O T k w Y j E t Z j M 2 M y 0 0 M T Y w L W E 3 Z m U t Y W M 4 Z W I z Y z k 4 Y 2 Q x I i A v P j x F b n R y e S B U e X B l P S J G a W x s T G F z d F V w Z G F 0 Z W Q i I F Z h b H V l P S J k M j A y M i 0 w M S 0 w N V Q x N D o 1 N z o z M S 4 5 O D E x M D A x W i I g L z 4 8 R W 5 0 c n k g V H l w Z T 0 i R m l s b E V y c m 9 y Q 2 9 1 b n Q i I F Z h b H V l P S J s M C I g L z 4 8 R W 5 0 c n k g V H l w Z T 0 i R m l s b E N v b H V t b l R 5 c G V z I i B W Y W x 1 Z T 0 i c 0 J R W U d C U V V G Q l E 9 P S I g L z 4 8 R W 5 0 c n k g V H l w Z T 0 i R m l s b E V y c m 9 y Q 2 9 k Z S I g V m F s d W U 9 I n N V b m t u b 3 d u I i A v P j x F b n R y e S B U e X B l P S J G a W x s Q 2 9 s d W 1 u T m F t Z X M i I F Z h b H V l P S J z W y Z x d W 9 0 O 0 R J U 1 R f Q 0 9 E R S Z x d W 9 0 O y w m c X V v d D t E S V N U X 0 5 B T U U m c X V v d D s s J n F 1 b 3 Q 7 R l V O Q y Z x d W 9 0 O y w m c X V v d D t U T 1 R f Q U l E M D E x J n F 1 b 3 Q 7 L C Z x d W 9 0 O 1 R P V F 9 B S U Q w M T k m c X V v d D s s J n F 1 b 3 Q 7 V E 9 U X 0 x P Q 0 F M J n F 1 b 3 Q 7 L C Z x d W 9 0 O 1 R P V F 9 H U k F O V C Z x d W 9 0 O 1 0 i I C 8 + P E V u d H J 5 I F R 5 c G U 9 I k Z p b G x D b 3 V u d C I g V m F s d W U 9 I m w 0 M j I y I i A v P j x F b n R y e S B U e X B l P S J G a W x s U 3 R h d H V z I i B W Y W x 1 Z T 0 i c 0 N v b X B s Z X R l I i A v P j x F b n R y e S B U e X B l P S J B Z G R l Z F R v R G F 0 Y U 1 v Z G V s I i B W Y W x 1 Z T 0 i b D A i I C 8 + P E V u d H J 5 I F R 5 c G U 9 I l J l b G F 0 a W 9 u c 2 h p c E l u Z m 9 D b 2 5 0 Y W l u Z X I i I F Z h b H V l P S J z e y Z x d W 9 0 O 2 N v b H V t b k N v d W 5 0 J n F 1 b 3 Q 7 O j c s J n F 1 b 3 Q 7 a 2 V 5 Q 2 9 s d W 1 u T m F t Z X M m c X V v d D s 6 W 1 0 s J n F 1 b 3 Q 7 c X V l c n l S Z W x h d G l v b n N o a X B z J n F 1 b 3 Q 7 O l t d L C Z x d W 9 0 O 2 N v b H V t b k l k Z W 5 0 a X R p Z X M m c X V v d D s 6 W y Z x d W 9 0 O 1 N l Y 3 R p b 2 4 x L 3 N w Z W Q t c n B 0 L 0 F 1 d G 9 S Z W 1 v d m V k Q 2 9 s d W 1 u c z E u e 0 R J U 1 R f Q 0 9 E R S w w f S Z x d W 9 0 O y w m c X V v d D t T Z W N 0 a W 9 u M S 9 z c G V k L X J w d C 9 B d X R v U m V t b 3 Z l Z E N v b H V t b n M x L n t E S V N U X 0 5 B T U U s M X 0 m c X V v d D s s J n F 1 b 3 Q 7 U 2 V j d G l v b j E v c 3 B l Z C 1 y c H Q v Q X V 0 b 1 J l b W 9 2 Z W R D b 2 x 1 b W 5 z M S 5 7 R l V O Q y w y f S Z x d W 9 0 O y w m c X V v d D t T Z W N 0 a W 9 u M S 9 z c G V k L X J w d C 9 B d X R v U m V t b 3 Z l Z E N v b H V t b n M x L n t U T 1 R f Q U l E M D E x L D N 9 J n F 1 b 3 Q 7 L C Z x d W 9 0 O 1 N l Y 3 R p b 2 4 x L 3 N w Z W Q t c n B 0 L 0 F 1 d G 9 S Z W 1 v d m V k Q 2 9 s d W 1 u c z E u e 1 R P V F 9 B S U Q w M T k s N H 0 m c X V v d D s s J n F 1 b 3 Q 7 U 2 V j d G l v b j E v c 3 B l Z C 1 y c H Q v Q X V 0 b 1 J l b W 9 2 Z W R D b 2 x 1 b W 5 z M S 5 7 V E 9 U X 0 x P Q 0 F M L D V 9 J n F 1 b 3 Q 7 L C Z x d W 9 0 O 1 N l Y 3 R p b 2 4 x L 3 N w Z W Q t c n B 0 L 0 F 1 d G 9 S Z W 1 v d m V k Q 2 9 s d W 1 u c z E u e 1 R P V F 9 H U k F O V C w 2 f S Z x d W 9 0 O 1 0 s J n F 1 b 3 Q 7 Q 2 9 s d W 1 u Q 2 9 1 b n Q m c X V v d D s 6 N y w m c X V v d D t L Z X l D b 2 x 1 b W 5 O Y W 1 l c y Z x d W 9 0 O z p b X S w m c X V v d D t D b 2 x 1 b W 5 J Z G V u d G l 0 a W V z J n F 1 b 3 Q 7 O l s m c X V v d D t T Z W N 0 a W 9 u M S 9 z c G V k L X J w d C 9 B d X R v U m V t b 3 Z l Z E N v b H V t b n M x L n t E S V N U X 0 N P R E U s M H 0 m c X V v d D s s J n F 1 b 3 Q 7 U 2 V j d G l v b j E v c 3 B l Z C 1 y c H Q v Q X V 0 b 1 J l b W 9 2 Z W R D b 2 x 1 b W 5 z M S 5 7 R E l T V F 9 O Q U 1 F L D F 9 J n F 1 b 3 Q 7 L C Z x d W 9 0 O 1 N l Y 3 R p b 2 4 x L 3 N w Z W Q t c n B 0 L 0 F 1 d G 9 S Z W 1 v d m V k Q 2 9 s d W 1 u c z E u e 0 Z V T k M s M n 0 m c X V v d D s s J n F 1 b 3 Q 7 U 2 V j d G l v b j E v c 3 B l Z C 1 y c H Q v Q X V 0 b 1 J l b W 9 2 Z W R D b 2 x 1 b W 5 z M S 5 7 V E 9 U X 0 F J R D A x M S w z f S Z x d W 9 0 O y w m c X V v d D t T Z W N 0 a W 9 u M S 9 z c G V k L X J w d C 9 B d X R v U m V t b 3 Z l Z E N v b H V t b n M x L n t U T 1 R f Q U l E M D E 5 L D R 9 J n F 1 b 3 Q 7 L C Z x d W 9 0 O 1 N l Y 3 R p b 2 4 x L 3 N w Z W Q t c n B 0 L 0 F 1 d G 9 S Z W 1 v d m V k Q 2 9 s d W 1 u c z E u e 1 R P V F 9 M T 0 N B T C w 1 f S Z x d W 9 0 O y w m c X V v d D t T Z W N 0 a W 9 u M S 9 z c G V k L X J w d C 9 B d X R v U m V t b 3 Z l Z E N v b H V t b n M x L n t U T 1 R f R 1 J B T l Q s N n 0 m c X V v d D t d L C Z x d W 9 0 O 1 J l b G F 0 a W 9 u c 2 h p c E l u Z m 8 m c X V v d D s 6 W 1 1 9 I i A v P j w v U 3 R h Y m x l R W 5 0 c m l l c z 4 8 L 0 l 0 Z W 0 + P E l 0 Z W 0 + P E l 0 Z W 1 M b 2 N h d G l v b j 4 8 S X R l b V R 5 c G U + R m 9 y b X V s Y T w v S X R l b V R 5 c G U + P E l 0 Z W 1 Q Y X R o P l N l Y 3 R p b 2 4 x L 3 N w Z W Q t c n B 0 L 1 N v d X J j Z T w v S X R l b V B h d G g + P C 9 J d G V t T G 9 j Y X R p b 2 4 + P F N 0 Y W J s Z U V u d H J p Z X M g L z 4 8 L 0 l 0 Z W 0 + P C 9 J d G V t c z 4 8 L 0 x v Y 2 F s U G F j a 2 F n Z U 1 l d G F k Y X R h R m l s Z T 4 W A A A A U E s F B g A A A A A A A A A A A A A A A A A A A A A A A N o A A A A B A A A A 0 I y d 3 w E V 0 R G M e g D A T 8 K X 6 w E A A A B 0 k e O Z h C 8 5 S 6 / Q z J j Y P q K r A A A A A A I A A A A A A A N m A A D A A A A A E A A A A J C H S D e Q n q N a 6 m J P w w b x k O 0 A A A A A B I A A A K A A A A A Q A A A A k I u o j n S / g x b H D C 2 f b x u S 1 V A A A A B 4 w M p Z i C g Z 7 R D 6 l 0 4 9 l 5 i + v 3 a Y Y c H s k Q 2 L n d 2 X S 0 U Y R F b O f D T U A W M D C / 5 V B D M g T q b i S i I 9 W 7 X 7 Z P c s C O G H Z g U F p g s l + H J 8 N T r j k E N w 6 Q o I C R Q A A A A y T 3 7 e D 3 S Y C 6 O M J G k T Y e e I O p G O t g = = < / D a t a M a s h u p > 
</file>

<file path=customXml/itemProps1.xml><?xml version="1.0" encoding="utf-8"?>
<ds:datastoreItem xmlns:ds="http://schemas.openxmlformats.org/officeDocument/2006/customXml" ds:itemID="{5CC6E5A8-0C4A-4A27-8D94-D5B5ABBE13C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1. Applicant Roster</vt:lpstr>
      <vt:lpstr>2. Equipment Depreciation</vt:lpstr>
      <vt:lpstr>3. Programs</vt:lpstr>
      <vt:lpstr>4. Student Costs</vt:lpstr>
      <vt:lpstr>5. Specified Services</vt:lpstr>
      <vt:lpstr>6. Finalize</vt:lpstr>
      <vt:lpstr>data-districts</vt:lpstr>
      <vt:lpstr>data-sped-rpt</vt:lpstr>
      <vt:lpstr>data-days</vt:lpstr>
      <vt:lpstr>data-aidrate</vt:lpstr>
      <vt:lpstr>data-other</vt:lpstr>
      <vt:lpstr>claim_code</vt:lpstr>
      <vt:lpstr>claim_name</vt:lpstr>
      <vt:lpstr>func_list</vt:lpstr>
      <vt:lpstr>grade_list</vt:lpstr>
      <vt:lpstr>primary_list</vt:lpstr>
      <vt:lpstr>program_list</vt:lpstr>
      <vt:lpstr>rate_ss_aid</vt:lpstr>
      <vt:lpstr>rate_ss_cdeb</vt:lpstr>
      <vt:lpstr>rate_ss_denom</vt:lpstr>
      <vt:lpstr>rate_ss_grant</vt:lpstr>
      <vt:lpstr>rate_ss_local</vt:lpstr>
      <vt:lpstr>sped_rate</vt:lpstr>
      <vt:lpstr>student_list</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Bush, Daniel P.   DPI</dc:creator>
  <cp:lastModifiedBy>Bittorf, Roselynn  DPI</cp:lastModifiedBy>
  <cp:lastPrinted>2020-02-26T23:33:43Z</cp:lastPrinted>
  <dcterms:created xsi:type="dcterms:W3CDTF">2020-01-28T15:55:18Z</dcterms:created>
  <dcterms:modified xsi:type="dcterms:W3CDTF">2022-01-26T19:46:02Z</dcterms:modified>
</cp:coreProperties>
</file>